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harts/chart2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charts/chart5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360" yWindow="30" windowWidth="14220" windowHeight="5520" tabRatio="897" activeTab="13"/>
  </bookViews>
  <sheets>
    <sheet name="data hasil sun,moon,arde nampak" sheetId="10" r:id="rId1"/>
    <sheet name="prediksi saat ijtima&amp;istiqbal" sheetId="3" state="hidden" r:id="rId2"/>
    <sheet name="posisi sun,mon,arde saat ijtima" sheetId="5" r:id="rId3"/>
    <sheet name="pos,s;m;a jika ijma' qobl grb" sheetId="12" state="hidden" r:id="rId4"/>
    <sheet name="pos,s;m;a sehari kemudian" sheetId="13" state="hidden" r:id="rId5"/>
    <sheet name="s,m,a ghurb bila ijma'qobla grb" sheetId="9" state="hidden" r:id="rId6"/>
    <sheet name="s,m,a ghurb ijma' sehari kemudi" sheetId="11" state="hidden" r:id="rId7"/>
    <sheet name="sun,mon,arde istqbl" sheetId="7" state="hidden" r:id="rId8"/>
    <sheet name="sun,mon,arde ijtima" sheetId="4" state="hidden" r:id="rId9"/>
    <sheet name="delta T" sheetId="2" state="hidden" r:id="rId10"/>
    <sheet name="penggarapan" sheetId="1" state="hidden" r:id="rId11"/>
    <sheet name="posi sun,mon,arde istiqbal" sheetId="6" state="hidden" r:id="rId12"/>
    <sheet name="Sheet1" sheetId="8" state="hidden" r:id="rId13"/>
    <sheet name="diagram convert nampak" sheetId="14" r:id="rId14"/>
    <sheet name="Sheet2" sheetId="15" r:id="rId15"/>
  </sheets>
  <calcPr calcId="124519"/>
</workbook>
</file>

<file path=xl/calcChain.xml><?xml version="1.0" encoding="utf-8"?>
<calcChain xmlns="http://schemas.openxmlformats.org/spreadsheetml/2006/main">
  <c r="N15" i="15"/>
  <c r="N12"/>
  <c r="N9"/>
  <c r="C12"/>
  <c r="C15" s="1"/>
  <c r="E9"/>
  <c r="E12" s="1"/>
  <c r="E6"/>
  <c r="E15" s="1"/>
  <c r="C6"/>
  <c r="C9" s="1"/>
  <c r="H3" i="10"/>
  <c r="D6" i="15" s="1"/>
  <c r="S32" i="10"/>
  <c r="R32"/>
  <c r="N32"/>
  <c r="L32"/>
  <c r="T19"/>
  <c r="T32" s="1"/>
  <c r="S19"/>
  <c r="R19"/>
  <c r="P19"/>
  <c r="P32" s="1"/>
  <c r="O19"/>
  <c r="O32" s="1"/>
  <c r="N19"/>
  <c r="L19"/>
  <c r="K19"/>
  <c r="K32" s="1"/>
  <c r="J19"/>
  <c r="J32" s="1"/>
  <c r="F7" i="3"/>
  <c r="F6"/>
  <c r="E7"/>
  <c r="D7"/>
  <c r="C7"/>
  <c r="E6"/>
  <c r="D6"/>
  <c r="C6"/>
  <c r="C4"/>
  <c r="C3"/>
  <c r="N8" i="10"/>
  <c r="R9" s="1"/>
  <c r="Q43"/>
  <c r="Q29"/>
  <c r="Q41" s="1"/>
  <c r="Q52" s="1"/>
  <c r="Q28"/>
  <c r="Q40" s="1"/>
  <c r="Q51" s="1"/>
  <c r="Q27"/>
  <c r="Q39" s="1"/>
  <c r="Q50" s="1"/>
  <c r="Q26"/>
  <c r="Q38" s="1"/>
  <c r="Q49" s="1"/>
  <c r="Q25"/>
  <c r="Q37" s="1"/>
  <c r="Q48" s="1"/>
  <c r="Q22"/>
  <c r="Q35" s="1"/>
  <c r="Q46" s="1"/>
  <c r="Q21"/>
  <c r="Q34" s="1"/>
  <c r="Q45" s="1"/>
  <c r="H50"/>
  <c r="H20"/>
  <c r="H33" s="1"/>
  <c r="H44" s="1"/>
  <c r="H29"/>
  <c r="H41" s="1"/>
  <c r="H52" s="1"/>
  <c r="H28"/>
  <c r="H40" s="1"/>
  <c r="H51" s="1"/>
  <c r="H27"/>
  <c r="H25"/>
  <c r="H37" s="1"/>
  <c r="H48" s="1"/>
  <c r="H22"/>
  <c r="H35" s="1"/>
  <c r="H46" s="1"/>
  <c r="I17" i="13"/>
  <c r="P15"/>
  <c r="P17" s="1"/>
  <c r="O15"/>
  <c r="O17" s="1"/>
  <c r="N15"/>
  <c r="N17" s="1"/>
  <c r="K15"/>
  <c r="K17" s="1"/>
  <c r="J15"/>
  <c r="J17" s="1"/>
  <c r="I15"/>
  <c r="P12"/>
  <c r="O12"/>
  <c r="N12"/>
  <c r="K12"/>
  <c r="J12"/>
  <c r="I12"/>
  <c r="G11"/>
  <c r="P9"/>
  <c r="O9"/>
  <c r="N9"/>
  <c r="K9"/>
  <c r="J9"/>
  <c r="I9"/>
  <c r="P15" i="12"/>
  <c r="P17" s="1"/>
  <c r="O15"/>
  <c r="O17" s="1"/>
  <c r="N15"/>
  <c r="N17" s="1"/>
  <c r="K15"/>
  <c r="K17" s="1"/>
  <c r="J15"/>
  <c r="J17" s="1"/>
  <c r="I15"/>
  <c r="I17" s="1"/>
  <c r="P12"/>
  <c r="O12"/>
  <c r="N12"/>
  <c r="K12"/>
  <c r="J12"/>
  <c r="I12"/>
  <c r="G11"/>
  <c r="P9"/>
  <c r="O9"/>
  <c r="N9"/>
  <c r="K9"/>
  <c r="J9"/>
  <c r="I9"/>
  <c r="I5" i="9"/>
  <c r="D5" i="12" s="1"/>
  <c r="Q52" i="11"/>
  <c r="N27"/>
  <c r="M27"/>
  <c r="L27"/>
  <c r="S8"/>
  <c r="K6"/>
  <c r="I6"/>
  <c r="G6"/>
  <c r="D6" s="1"/>
  <c r="M5" s="1"/>
  <c r="K5"/>
  <c r="I5"/>
  <c r="G5"/>
  <c r="Y20" i="3"/>
  <c r="W19" i="4"/>
  <c r="T16" i="3"/>
  <c r="Q52" i="9"/>
  <c r="N27"/>
  <c r="M27"/>
  <c r="L27"/>
  <c r="S8"/>
  <c r="K6"/>
  <c r="E6" i="12" s="1"/>
  <c r="I6" i="9"/>
  <c r="E5" i="12" s="1"/>
  <c r="G6" i="9"/>
  <c r="E4" i="12" s="1"/>
  <c r="K5" i="9"/>
  <c r="D6" i="12" s="1"/>
  <c r="G5" i="9"/>
  <c r="D15" i="15" l="1"/>
  <c r="D9"/>
  <c r="D12" s="1"/>
  <c r="D5" i="11"/>
  <c r="C5" s="1"/>
  <c r="D5" i="9"/>
  <c r="C5" s="1"/>
  <c r="D6"/>
  <c r="C6" s="1"/>
  <c r="D4" i="12"/>
  <c r="C6" i="11"/>
  <c r="M5" i="9"/>
  <c r="Q52" i="7" l="1"/>
  <c r="N27"/>
  <c r="M27"/>
  <c r="L27"/>
  <c r="S8"/>
  <c r="K6"/>
  <c r="I6"/>
  <c r="G6"/>
  <c r="D6"/>
  <c r="M5" s="1"/>
  <c r="K5"/>
  <c r="I5"/>
  <c r="G5"/>
  <c r="P15" i="6"/>
  <c r="P17" s="1"/>
  <c r="O15"/>
  <c r="O17" s="1"/>
  <c r="N15"/>
  <c r="N17" s="1"/>
  <c r="K15"/>
  <c r="K17" s="1"/>
  <c r="J15"/>
  <c r="J17" s="1"/>
  <c r="I15"/>
  <c r="I17" s="1"/>
  <c r="P12"/>
  <c r="O12"/>
  <c r="N12"/>
  <c r="K12"/>
  <c r="L10" i="10" s="1"/>
  <c r="J12" i="6"/>
  <c r="K10" i="10" s="1"/>
  <c r="I12" i="6"/>
  <c r="J10" i="10" s="1"/>
  <c r="G11" i="6"/>
  <c r="P9"/>
  <c r="O9"/>
  <c r="N9"/>
  <c r="K9"/>
  <c r="J9"/>
  <c r="I9"/>
  <c r="J17" i="5"/>
  <c r="P9"/>
  <c r="O9"/>
  <c r="K9"/>
  <c r="J9"/>
  <c r="N9"/>
  <c r="I9"/>
  <c r="P15"/>
  <c r="P17" s="1"/>
  <c r="O15"/>
  <c r="O17" s="1"/>
  <c r="N15"/>
  <c r="N17" s="1"/>
  <c r="K15"/>
  <c r="K17" s="1"/>
  <c r="K12"/>
  <c r="J15"/>
  <c r="J12"/>
  <c r="I15"/>
  <c r="I17" s="1"/>
  <c r="I12"/>
  <c r="G11"/>
  <c r="S8" i="4"/>
  <c r="P12" i="5"/>
  <c r="O12"/>
  <c r="N12"/>
  <c r="K6" i="4"/>
  <c r="K5"/>
  <c r="I6"/>
  <c r="I5"/>
  <c r="G6"/>
  <c r="G5"/>
  <c r="Q52"/>
  <c r="L27"/>
  <c r="N27"/>
  <c r="M27"/>
  <c r="P600" i="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H694"/>
  <c r="K694"/>
  <c r="K695"/>
  <c r="K696"/>
  <c r="K601"/>
  <c r="BH405"/>
  <c r="CI405"/>
  <c r="CH405"/>
  <c r="AV208"/>
  <c r="C28" i="3"/>
  <c r="C84"/>
  <c r="C129"/>
  <c r="C185"/>
  <c r="C201"/>
  <c r="C257"/>
  <c r="C269"/>
  <c r="F3" i="1"/>
  <c r="F2"/>
  <c r="G7" i="3"/>
  <c r="G3" i="1" s="1"/>
  <c r="G6" i="3"/>
  <c r="G2" i="1" s="1"/>
  <c r="I3"/>
  <c r="I2"/>
  <c r="E3"/>
  <c r="E2"/>
  <c r="D3"/>
  <c r="D2"/>
  <c r="C3"/>
  <c r="C2"/>
  <c r="AR466"/>
  <c r="AR563"/>
  <c r="AR564"/>
  <c r="AR565"/>
  <c r="AR566"/>
  <c r="O502"/>
  <c r="R502" s="1"/>
  <c r="H587"/>
  <c r="H685" s="1"/>
  <c r="I587"/>
  <c r="I685" s="1"/>
  <c r="H588"/>
  <c r="H686" s="1"/>
  <c r="I588"/>
  <c r="I686" s="1"/>
  <c r="H589"/>
  <c r="H687" s="1"/>
  <c r="I589"/>
  <c r="I687" s="1"/>
  <c r="H590"/>
  <c r="H688" s="1"/>
  <c r="I590"/>
  <c r="I688" s="1"/>
  <c r="H591"/>
  <c r="H689" s="1"/>
  <c r="I591"/>
  <c r="I689" s="1"/>
  <c r="H592"/>
  <c r="H690" s="1"/>
  <c r="I592"/>
  <c r="I690" s="1"/>
  <c r="H593"/>
  <c r="H691" s="1"/>
  <c r="I593"/>
  <c r="I691" s="1"/>
  <c r="H594"/>
  <c r="H692" s="1"/>
  <c r="I594"/>
  <c r="I692" s="1"/>
  <c r="H595"/>
  <c r="H693" s="1"/>
  <c r="I595"/>
  <c r="I693" s="1"/>
  <c r="H596"/>
  <c r="I596"/>
  <c r="I694" s="1"/>
  <c r="H597"/>
  <c r="H695" s="1"/>
  <c r="I597"/>
  <c r="I695" s="1"/>
  <c r="H598"/>
  <c r="H696" s="1"/>
  <c r="I598"/>
  <c r="I696" s="1"/>
  <c r="H474"/>
  <c r="I474"/>
  <c r="H475"/>
  <c r="I475"/>
  <c r="H476"/>
  <c r="I476"/>
  <c r="H477"/>
  <c r="I477"/>
  <c r="H478"/>
  <c r="I478"/>
  <c r="H479"/>
  <c r="I479"/>
  <c r="H480"/>
  <c r="I480"/>
  <c r="H481"/>
  <c r="I481"/>
  <c r="H482"/>
  <c r="I482"/>
  <c r="H483"/>
  <c r="I483"/>
  <c r="H484"/>
  <c r="I484"/>
  <c r="H485"/>
  <c r="I485"/>
  <c r="H486"/>
  <c r="I486"/>
  <c r="H487"/>
  <c r="I487"/>
  <c r="H488"/>
  <c r="I488"/>
  <c r="H489"/>
  <c r="I489"/>
  <c r="H490"/>
  <c r="I490"/>
  <c r="H491"/>
  <c r="I491"/>
  <c r="H492"/>
  <c r="I492"/>
  <c r="H493"/>
  <c r="I493"/>
  <c r="H494"/>
  <c r="I494"/>
  <c r="H495"/>
  <c r="I495"/>
  <c r="H496"/>
  <c r="I496"/>
  <c r="H497"/>
  <c r="I497"/>
  <c r="H498"/>
  <c r="I498"/>
  <c r="H499"/>
  <c r="I499"/>
  <c r="H500"/>
  <c r="I500"/>
  <c r="H501"/>
  <c r="I501"/>
  <c r="A502"/>
  <c r="G502" s="1"/>
  <c r="B502"/>
  <c r="C502"/>
  <c r="D502"/>
  <c r="E502"/>
  <c r="F502"/>
  <c r="H502"/>
  <c r="I502"/>
  <c r="J502"/>
  <c r="L502"/>
  <c r="M502"/>
  <c r="H503"/>
  <c r="H601" s="1"/>
  <c r="I503"/>
  <c r="I601" s="1"/>
  <c r="H504"/>
  <c r="H602" s="1"/>
  <c r="I504"/>
  <c r="I602" s="1"/>
  <c r="H505"/>
  <c r="H603" s="1"/>
  <c r="I505"/>
  <c r="I603" s="1"/>
  <c r="H506"/>
  <c r="H604" s="1"/>
  <c r="I506"/>
  <c r="I604" s="1"/>
  <c r="H507"/>
  <c r="H605" s="1"/>
  <c r="I507"/>
  <c r="I605" s="1"/>
  <c r="H508"/>
  <c r="H606" s="1"/>
  <c r="I508"/>
  <c r="I606" s="1"/>
  <c r="H509"/>
  <c r="H607" s="1"/>
  <c r="I509"/>
  <c r="I607" s="1"/>
  <c r="H510"/>
  <c r="H608" s="1"/>
  <c r="I510"/>
  <c r="I608" s="1"/>
  <c r="H511"/>
  <c r="H609" s="1"/>
  <c r="I511"/>
  <c r="I609" s="1"/>
  <c r="H512"/>
  <c r="H610" s="1"/>
  <c r="I512"/>
  <c r="I610" s="1"/>
  <c r="H513"/>
  <c r="H611" s="1"/>
  <c r="I513"/>
  <c r="I611" s="1"/>
  <c r="H514"/>
  <c r="H612" s="1"/>
  <c r="I514"/>
  <c r="I612" s="1"/>
  <c r="H515"/>
  <c r="H613" s="1"/>
  <c r="I515"/>
  <c r="I613" s="1"/>
  <c r="H516"/>
  <c r="H614" s="1"/>
  <c r="I516"/>
  <c r="I614" s="1"/>
  <c r="H517"/>
  <c r="H615" s="1"/>
  <c r="I517"/>
  <c r="I615" s="1"/>
  <c r="H518"/>
  <c r="H616" s="1"/>
  <c r="I518"/>
  <c r="I616" s="1"/>
  <c r="H519"/>
  <c r="H617" s="1"/>
  <c r="I519"/>
  <c r="I617" s="1"/>
  <c r="H520"/>
  <c r="H618" s="1"/>
  <c r="I520"/>
  <c r="I618" s="1"/>
  <c r="H521"/>
  <c r="H619" s="1"/>
  <c r="I521"/>
  <c r="I619" s="1"/>
  <c r="H522"/>
  <c r="H620" s="1"/>
  <c r="I522"/>
  <c r="I620" s="1"/>
  <c r="H523"/>
  <c r="H621" s="1"/>
  <c r="I523"/>
  <c r="I621" s="1"/>
  <c r="H524"/>
  <c r="H622" s="1"/>
  <c r="I524"/>
  <c r="I622" s="1"/>
  <c r="H525"/>
  <c r="H623" s="1"/>
  <c r="I525"/>
  <c r="I623" s="1"/>
  <c r="H526"/>
  <c r="H624" s="1"/>
  <c r="I526"/>
  <c r="I624" s="1"/>
  <c r="H527"/>
  <c r="H625" s="1"/>
  <c r="I527"/>
  <c r="I625" s="1"/>
  <c r="H528"/>
  <c r="H626" s="1"/>
  <c r="I528"/>
  <c r="I626" s="1"/>
  <c r="H529"/>
  <c r="H627" s="1"/>
  <c r="I529"/>
  <c r="I627" s="1"/>
  <c r="H530"/>
  <c r="H628" s="1"/>
  <c r="I530"/>
  <c r="I628" s="1"/>
  <c r="H531"/>
  <c r="H629" s="1"/>
  <c r="I531"/>
  <c r="I629" s="1"/>
  <c r="H532"/>
  <c r="H630" s="1"/>
  <c r="I532"/>
  <c r="I630" s="1"/>
  <c r="H533"/>
  <c r="H631" s="1"/>
  <c r="I533"/>
  <c r="I631" s="1"/>
  <c r="H534"/>
  <c r="H632" s="1"/>
  <c r="I534"/>
  <c r="I632" s="1"/>
  <c r="H535"/>
  <c r="H633" s="1"/>
  <c r="I535"/>
  <c r="I633" s="1"/>
  <c r="H536"/>
  <c r="H634" s="1"/>
  <c r="I536"/>
  <c r="I634" s="1"/>
  <c r="H537"/>
  <c r="H635" s="1"/>
  <c r="I537"/>
  <c r="I635" s="1"/>
  <c r="H538"/>
  <c r="H636" s="1"/>
  <c r="I538"/>
  <c r="I636" s="1"/>
  <c r="H539"/>
  <c r="H637" s="1"/>
  <c r="I539"/>
  <c r="I637" s="1"/>
  <c r="H540"/>
  <c r="H638" s="1"/>
  <c r="I540"/>
  <c r="I638" s="1"/>
  <c r="H541"/>
  <c r="H639" s="1"/>
  <c r="I541"/>
  <c r="I639" s="1"/>
  <c r="H542"/>
  <c r="H640" s="1"/>
  <c r="I542"/>
  <c r="I640" s="1"/>
  <c r="H543"/>
  <c r="H641" s="1"/>
  <c r="I543"/>
  <c r="I641" s="1"/>
  <c r="H544"/>
  <c r="H642" s="1"/>
  <c r="I544"/>
  <c r="I642" s="1"/>
  <c r="H545"/>
  <c r="H643" s="1"/>
  <c r="I545"/>
  <c r="I643" s="1"/>
  <c r="H546"/>
  <c r="H644" s="1"/>
  <c r="I546"/>
  <c r="I644" s="1"/>
  <c r="H547"/>
  <c r="H645" s="1"/>
  <c r="I547"/>
  <c r="I645" s="1"/>
  <c r="H548"/>
  <c r="H646" s="1"/>
  <c r="I548"/>
  <c r="I646" s="1"/>
  <c r="H549"/>
  <c r="H647" s="1"/>
  <c r="I549"/>
  <c r="I647" s="1"/>
  <c r="H550"/>
  <c r="H648" s="1"/>
  <c r="I550"/>
  <c r="I648" s="1"/>
  <c r="H551"/>
  <c r="H649" s="1"/>
  <c r="I551"/>
  <c r="I649" s="1"/>
  <c r="H552"/>
  <c r="H650" s="1"/>
  <c r="I552"/>
  <c r="I650" s="1"/>
  <c r="H553"/>
  <c r="H651" s="1"/>
  <c r="I553"/>
  <c r="I651" s="1"/>
  <c r="H554"/>
  <c r="H652" s="1"/>
  <c r="I554"/>
  <c r="I652" s="1"/>
  <c r="H555"/>
  <c r="H653" s="1"/>
  <c r="I555"/>
  <c r="I653" s="1"/>
  <c r="H556"/>
  <c r="H654" s="1"/>
  <c r="I556"/>
  <c r="I654" s="1"/>
  <c r="H557"/>
  <c r="H655" s="1"/>
  <c r="I557"/>
  <c r="I655" s="1"/>
  <c r="H558"/>
  <c r="H656" s="1"/>
  <c r="I558"/>
  <c r="I656" s="1"/>
  <c r="H559"/>
  <c r="H657" s="1"/>
  <c r="I559"/>
  <c r="I657" s="1"/>
  <c r="H560"/>
  <c r="H658" s="1"/>
  <c r="I560"/>
  <c r="I658" s="1"/>
  <c r="H561"/>
  <c r="H659" s="1"/>
  <c r="I561"/>
  <c r="I659" s="1"/>
  <c r="H562"/>
  <c r="H660" s="1"/>
  <c r="I562"/>
  <c r="I660" s="1"/>
  <c r="H563"/>
  <c r="H661" s="1"/>
  <c r="I563"/>
  <c r="I661" s="1"/>
  <c r="H564"/>
  <c r="H662" s="1"/>
  <c r="I564"/>
  <c r="I662" s="1"/>
  <c r="H565"/>
  <c r="H663" s="1"/>
  <c r="I565"/>
  <c r="I663" s="1"/>
  <c r="H566"/>
  <c r="H664" s="1"/>
  <c r="I566"/>
  <c r="I664" s="1"/>
  <c r="H567"/>
  <c r="H665" s="1"/>
  <c r="I567"/>
  <c r="I665" s="1"/>
  <c r="H568"/>
  <c r="H666" s="1"/>
  <c r="I568"/>
  <c r="I666" s="1"/>
  <c r="H569"/>
  <c r="H667" s="1"/>
  <c r="I569"/>
  <c r="I667" s="1"/>
  <c r="H570"/>
  <c r="H668" s="1"/>
  <c r="I570"/>
  <c r="I668" s="1"/>
  <c r="H571"/>
  <c r="H669" s="1"/>
  <c r="I571"/>
  <c r="I669" s="1"/>
  <c r="H572"/>
  <c r="H670" s="1"/>
  <c r="I572"/>
  <c r="I670" s="1"/>
  <c r="H573"/>
  <c r="H671" s="1"/>
  <c r="I573"/>
  <c r="I671" s="1"/>
  <c r="H574"/>
  <c r="H672" s="1"/>
  <c r="I574"/>
  <c r="I672" s="1"/>
  <c r="H575"/>
  <c r="H673" s="1"/>
  <c r="I575"/>
  <c r="I673" s="1"/>
  <c r="H576"/>
  <c r="H674" s="1"/>
  <c r="I576"/>
  <c r="I674" s="1"/>
  <c r="H577"/>
  <c r="H675" s="1"/>
  <c r="I577"/>
  <c r="I675" s="1"/>
  <c r="H578"/>
  <c r="H676" s="1"/>
  <c r="I578"/>
  <c r="I676" s="1"/>
  <c r="H579"/>
  <c r="H677" s="1"/>
  <c r="I579"/>
  <c r="I677" s="1"/>
  <c r="H580"/>
  <c r="H678" s="1"/>
  <c r="I580"/>
  <c r="I678" s="1"/>
  <c r="H581"/>
  <c r="H679" s="1"/>
  <c r="I581"/>
  <c r="I679" s="1"/>
  <c r="H582"/>
  <c r="H680" s="1"/>
  <c r="I582"/>
  <c r="I680" s="1"/>
  <c r="H583"/>
  <c r="H681" s="1"/>
  <c r="I583"/>
  <c r="I681" s="1"/>
  <c r="H584"/>
  <c r="H682" s="1"/>
  <c r="I584"/>
  <c r="I682" s="1"/>
  <c r="H585"/>
  <c r="H683" s="1"/>
  <c r="I585"/>
  <c r="I683" s="1"/>
  <c r="H586"/>
  <c r="H684" s="1"/>
  <c r="I586"/>
  <c r="I684" s="1"/>
  <c r="H448"/>
  <c r="I448"/>
  <c r="H449"/>
  <c r="I449"/>
  <c r="H450"/>
  <c r="I450"/>
  <c r="H451"/>
  <c r="I451"/>
  <c r="H452"/>
  <c r="I452"/>
  <c r="H453"/>
  <c r="I453"/>
  <c r="H454"/>
  <c r="I454"/>
  <c r="H455"/>
  <c r="I455"/>
  <c r="H456"/>
  <c r="I456"/>
  <c r="H457"/>
  <c r="I457"/>
  <c r="H458"/>
  <c r="I458"/>
  <c r="H459"/>
  <c r="I459"/>
  <c r="H460"/>
  <c r="I460"/>
  <c r="H461"/>
  <c r="I461"/>
  <c r="H462"/>
  <c r="I462"/>
  <c r="H463"/>
  <c r="I463"/>
  <c r="H464"/>
  <c r="I464"/>
  <c r="H465"/>
  <c r="I465"/>
  <c r="H466"/>
  <c r="I466"/>
  <c r="H467"/>
  <c r="I467"/>
  <c r="H468"/>
  <c r="I468"/>
  <c r="H469"/>
  <c r="I469"/>
  <c r="H470"/>
  <c r="I470"/>
  <c r="H471"/>
  <c r="I471"/>
  <c r="H472"/>
  <c r="I472"/>
  <c r="H473"/>
  <c r="I473"/>
  <c r="H310"/>
  <c r="I310"/>
  <c r="H311"/>
  <c r="I311"/>
  <c r="H312"/>
  <c r="I312"/>
  <c r="H313"/>
  <c r="I313"/>
  <c r="H314"/>
  <c r="I314"/>
  <c r="H315"/>
  <c r="I315"/>
  <c r="H316"/>
  <c r="I316"/>
  <c r="H317"/>
  <c r="I317"/>
  <c r="H318"/>
  <c r="I318"/>
  <c r="H319"/>
  <c r="I319"/>
  <c r="H320"/>
  <c r="I320"/>
  <c r="H321"/>
  <c r="I321"/>
  <c r="H322"/>
  <c r="I322"/>
  <c r="H323"/>
  <c r="I323"/>
  <c r="H324"/>
  <c r="I324"/>
  <c r="H325"/>
  <c r="I325"/>
  <c r="H326"/>
  <c r="I326"/>
  <c r="H327"/>
  <c r="I327"/>
  <c r="H328"/>
  <c r="I328"/>
  <c r="H329"/>
  <c r="I329"/>
  <c r="H330"/>
  <c r="I330"/>
  <c r="H331"/>
  <c r="I331"/>
  <c r="H332"/>
  <c r="I332"/>
  <c r="H333"/>
  <c r="I333"/>
  <c r="H334"/>
  <c r="I334"/>
  <c r="H335"/>
  <c r="I335"/>
  <c r="H336"/>
  <c r="I336"/>
  <c r="H337"/>
  <c r="I337"/>
  <c r="H338"/>
  <c r="I338"/>
  <c r="H339"/>
  <c r="I339"/>
  <c r="H340"/>
  <c r="I340"/>
  <c r="H341"/>
  <c r="I341"/>
  <c r="H342"/>
  <c r="I342"/>
  <c r="H343"/>
  <c r="I343"/>
  <c r="H344"/>
  <c r="I344"/>
  <c r="H345"/>
  <c r="I345"/>
  <c r="H346"/>
  <c r="I346"/>
  <c r="H347"/>
  <c r="I347"/>
  <c r="H348"/>
  <c r="I348"/>
  <c r="H349"/>
  <c r="I349"/>
  <c r="H350"/>
  <c r="I350"/>
  <c r="H351"/>
  <c r="I351"/>
  <c r="H352"/>
  <c r="I352"/>
  <c r="H353"/>
  <c r="I353"/>
  <c r="H354"/>
  <c r="I354"/>
  <c r="H355"/>
  <c r="I355"/>
  <c r="H356"/>
  <c r="I356"/>
  <c r="H357"/>
  <c r="I357"/>
  <c r="H358"/>
  <c r="I358"/>
  <c r="H359"/>
  <c r="I359"/>
  <c r="H360"/>
  <c r="I360"/>
  <c r="H361"/>
  <c r="I361"/>
  <c r="H362"/>
  <c r="I362"/>
  <c r="H363"/>
  <c r="I363"/>
  <c r="H364"/>
  <c r="I364"/>
  <c r="H365"/>
  <c r="I365"/>
  <c r="H366"/>
  <c r="I366"/>
  <c r="H367"/>
  <c r="I367"/>
  <c r="H368"/>
  <c r="I368"/>
  <c r="H369"/>
  <c r="I369"/>
  <c r="H370"/>
  <c r="I370"/>
  <c r="H371"/>
  <c r="I371"/>
  <c r="H372"/>
  <c r="I372"/>
  <c r="H373"/>
  <c r="I373"/>
  <c r="H374"/>
  <c r="I374"/>
  <c r="H375"/>
  <c r="I375"/>
  <c r="H376"/>
  <c r="I376"/>
  <c r="H377"/>
  <c r="I377"/>
  <c r="H378"/>
  <c r="I378"/>
  <c r="H379"/>
  <c r="I379"/>
  <c r="H380"/>
  <c r="I380"/>
  <c r="H381"/>
  <c r="I381"/>
  <c r="H382"/>
  <c r="I382"/>
  <c r="H383"/>
  <c r="I383"/>
  <c r="H384"/>
  <c r="I384"/>
  <c r="H385"/>
  <c r="I385"/>
  <c r="H386"/>
  <c r="I386"/>
  <c r="H387"/>
  <c r="I387"/>
  <c r="H388"/>
  <c r="I388"/>
  <c r="H389"/>
  <c r="I389"/>
  <c r="H390"/>
  <c r="I390"/>
  <c r="H391"/>
  <c r="I391"/>
  <c r="H392"/>
  <c r="I392"/>
  <c r="H393"/>
  <c r="I393"/>
  <c r="H394"/>
  <c r="I394"/>
  <c r="H395"/>
  <c r="I395"/>
  <c r="H396"/>
  <c r="I396"/>
  <c r="H397"/>
  <c r="I397"/>
  <c r="H398"/>
  <c r="I398"/>
  <c r="H399"/>
  <c r="I399"/>
  <c r="H400"/>
  <c r="I400"/>
  <c r="H401"/>
  <c r="I401"/>
  <c r="H402"/>
  <c r="I402"/>
  <c r="H403"/>
  <c r="I403"/>
  <c r="H404"/>
  <c r="I404"/>
  <c r="D405"/>
  <c r="E405"/>
  <c r="F405"/>
  <c r="H406"/>
  <c r="I406"/>
  <c r="H407"/>
  <c r="I407"/>
  <c r="H408"/>
  <c r="I408"/>
  <c r="H409"/>
  <c r="I409"/>
  <c r="H410"/>
  <c r="I410"/>
  <c r="H411"/>
  <c r="I411"/>
  <c r="H412"/>
  <c r="I412"/>
  <c r="H413"/>
  <c r="I413"/>
  <c r="H414"/>
  <c r="I414"/>
  <c r="H415"/>
  <c r="I415"/>
  <c r="H416"/>
  <c r="I416"/>
  <c r="H417"/>
  <c r="I417"/>
  <c r="H418"/>
  <c r="I418"/>
  <c r="H419"/>
  <c r="I419"/>
  <c r="H420"/>
  <c r="I420"/>
  <c r="H421"/>
  <c r="I421"/>
  <c r="H422"/>
  <c r="I422"/>
  <c r="H423"/>
  <c r="I423"/>
  <c r="H424"/>
  <c r="I424"/>
  <c r="H425"/>
  <c r="I425"/>
  <c r="H426"/>
  <c r="I426"/>
  <c r="H427"/>
  <c r="I427"/>
  <c r="H428"/>
  <c r="I428"/>
  <c r="H429"/>
  <c r="I429"/>
  <c r="H430"/>
  <c r="I430"/>
  <c r="H431"/>
  <c r="I431"/>
  <c r="H432"/>
  <c r="I432"/>
  <c r="H433"/>
  <c r="I433"/>
  <c r="H434"/>
  <c r="I434"/>
  <c r="H435"/>
  <c r="I435"/>
  <c r="H436"/>
  <c r="I436"/>
  <c r="H437"/>
  <c r="I437"/>
  <c r="H438"/>
  <c r="I438"/>
  <c r="H439"/>
  <c r="I439"/>
  <c r="H440"/>
  <c r="I440"/>
  <c r="H441"/>
  <c r="I441"/>
  <c r="H442"/>
  <c r="I442"/>
  <c r="H443"/>
  <c r="I443"/>
  <c r="H444"/>
  <c r="I444"/>
  <c r="H445"/>
  <c r="I445"/>
  <c r="H446"/>
  <c r="I446"/>
  <c r="H447"/>
  <c r="I447"/>
  <c r="I309"/>
  <c r="H309"/>
  <c r="BG304"/>
  <c r="BI304" s="1"/>
  <c r="J209"/>
  <c r="J210"/>
  <c r="J504" s="1"/>
  <c r="J602" s="1"/>
  <c r="J211"/>
  <c r="J212"/>
  <c r="J506" s="1"/>
  <c r="J604" s="1"/>
  <c r="J213"/>
  <c r="J214"/>
  <c r="J508" s="1"/>
  <c r="J606" s="1"/>
  <c r="J215"/>
  <c r="J509" s="1"/>
  <c r="J607" s="1"/>
  <c r="J216"/>
  <c r="J510" s="1"/>
  <c r="J608" s="1"/>
  <c r="J217"/>
  <c r="J218"/>
  <c r="J512" s="1"/>
  <c r="J610" s="1"/>
  <c r="J219"/>
  <c r="J513" s="1"/>
  <c r="J611" s="1"/>
  <c r="J220"/>
  <c r="J514" s="1"/>
  <c r="J612" s="1"/>
  <c r="J221"/>
  <c r="J222"/>
  <c r="J223"/>
  <c r="J517" s="1"/>
  <c r="J615" s="1"/>
  <c r="J224"/>
  <c r="J518" s="1"/>
  <c r="J616" s="1"/>
  <c r="J225"/>
  <c r="J226"/>
  <c r="J520" s="1"/>
  <c r="J618" s="1"/>
  <c r="J227"/>
  <c r="J521" s="1"/>
  <c r="J619" s="1"/>
  <c r="J228"/>
  <c r="J522" s="1"/>
  <c r="J620" s="1"/>
  <c r="J229"/>
  <c r="J230"/>
  <c r="J524" s="1"/>
  <c r="J622" s="1"/>
  <c r="J231"/>
  <c r="J525" s="1"/>
  <c r="J623" s="1"/>
  <c r="J232"/>
  <c r="J526" s="1"/>
  <c r="J624" s="1"/>
  <c r="J233"/>
  <c r="J234"/>
  <c r="J235"/>
  <c r="J529" s="1"/>
  <c r="J627" s="1"/>
  <c r="J236"/>
  <c r="J530" s="1"/>
  <c r="J628" s="1"/>
  <c r="J237"/>
  <c r="J238"/>
  <c r="J532" s="1"/>
  <c r="J630" s="1"/>
  <c r="J239"/>
  <c r="J533" s="1"/>
  <c r="J631" s="1"/>
  <c r="J240"/>
  <c r="J534" s="1"/>
  <c r="J632" s="1"/>
  <c r="J241"/>
  <c r="J242"/>
  <c r="J536" s="1"/>
  <c r="J634" s="1"/>
  <c r="J243"/>
  <c r="J244"/>
  <c r="J538" s="1"/>
  <c r="J636" s="1"/>
  <c r="J245"/>
  <c r="J246"/>
  <c r="J540" s="1"/>
  <c r="J638" s="1"/>
  <c r="J247"/>
  <c r="J541" s="1"/>
  <c r="J639" s="1"/>
  <c r="J248"/>
  <c r="J542" s="1"/>
  <c r="J640" s="1"/>
  <c r="J249"/>
  <c r="J250"/>
  <c r="J544" s="1"/>
  <c r="J642" s="1"/>
  <c r="J251"/>
  <c r="J545" s="1"/>
  <c r="J643" s="1"/>
  <c r="J252"/>
  <c r="J546" s="1"/>
  <c r="J644" s="1"/>
  <c r="J253"/>
  <c r="J254"/>
  <c r="J255"/>
  <c r="J549" s="1"/>
  <c r="J647" s="1"/>
  <c r="J256"/>
  <c r="J550" s="1"/>
  <c r="J648" s="1"/>
  <c r="J257"/>
  <c r="J258"/>
  <c r="J552" s="1"/>
  <c r="J650" s="1"/>
  <c r="J259"/>
  <c r="J553" s="1"/>
  <c r="J651" s="1"/>
  <c r="J260"/>
  <c r="J554" s="1"/>
  <c r="J652" s="1"/>
  <c r="J261"/>
  <c r="J262"/>
  <c r="J556" s="1"/>
  <c r="J654" s="1"/>
  <c r="J263"/>
  <c r="J557" s="1"/>
  <c r="J655" s="1"/>
  <c r="J264"/>
  <c r="J558" s="1"/>
  <c r="J656" s="1"/>
  <c r="J265"/>
  <c r="J266"/>
  <c r="J267"/>
  <c r="J561" s="1"/>
  <c r="J659" s="1"/>
  <c r="J268"/>
  <c r="J562" s="1"/>
  <c r="J660" s="1"/>
  <c r="J269"/>
  <c r="J270"/>
  <c r="J564" s="1"/>
  <c r="J662" s="1"/>
  <c r="J271"/>
  <c r="J565" s="1"/>
  <c r="J663" s="1"/>
  <c r="J272"/>
  <c r="J566" s="1"/>
  <c r="J664" s="1"/>
  <c r="J273"/>
  <c r="J274"/>
  <c r="J568" s="1"/>
  <c r="J666" s="1"/>
  <c r="J275"/>
  <c r="J276"/>
  <c r="J570" s="1"/>
  <c r="J668" s="1"/>
  <c r="J277"/>
  <c r="J278"/>
  <c r="J572" s="1"/>
  <c r="J670" s="1"/>
  <c r="J279"/>
  <c r="J573" s="1"/>
  <c r="J671" s="1"/>
  <c r="J280"/>
  <c r="J574" s="1"/>
  <c r="J672" s="1"/>
  <c r="J281"/>
  <c r="J282"/>
  <c r="J576" s="1"/>
  <c r="J674" s="1"/>
  <c r="J283"/>
  <c r="J577" s="1"/>
  <c r="J675" s="1"/>
  <c r="J284"/>
  <c r="J578" s="1"/>
  <c r="J676" s="1"/>
  <c r="J285"/>
  <c r="J286"/>
  <c r="J287"/>
  <c r="J581" s="1"/>
  <c r="J679" s="1"/>
  <c r="J288"/>
  <c r="J582" s="1"/>
  <c r="J680" s="1"/>
  <c r="J289"/>
  <c r="J290"/>
  <c r="J584" s="1"/>
  <c r="J682" s="1"/>
  <c r="J291"/>
  <c r="J585" s="1"/>
  <c r="J683" s="1"/>
  <c r="J292"/>
  <c r="J586" s="1"/>
  <c r="J684" s="1"/>
  <c r="J293"/>
  <c r="J294"/>
  <c r="J588" s="1"/>
  <c r="J686" s="1"/>
  <c r="J295"/>
  <c r="J589" s="1"/>
  <c r="J687" s="1"/>
  <c r="J296"/>
  <c r="J590" s="1"/>
  <c r="J688" s="1"/>
  <c r="J297"/>
  <c r="J298"/>
  <c r="J299"/>
  <c r="J593" s="1"/>
  <c r="J691" s="1"/>
  <c r="J300"/>
  <c r="J594" s="1"/>
  <c r="J692" s="1"/>
  <c r="J301"/>
  <c r="J302"/>
  <c r="J596" s="1"/>
  <c r="J694" s="1"/>
  <c r="J303"/>
  <c r="J597" s="1"/>
  <c r="J695" s="1"/>
  <c r="J304"/>
  <c r="J598" s="1"/>
  <c r="J696" s="1"/>
  <c r="J113"/>
  <c r="J114"/>
  <c r="J408" s="1"/>
  <c r="J115"/>
  <c r="J116"/>
  <c r="J117"/>
  <c r="J118"/>
  <c r="J412" s="1"/>
  <c r="J119"/>
  <c r="J413" s="1"/>
  <c r="J120"/>
  <c r="J121"/>
  <c r="J122"/>
  <c r="J416" s="1"/>
  <c r="J123"/>
  <c r="J417" s="1"/>
  <c r="J124"/>
  <c r="J125"/>
  <c r="J126"/>
  <c r="J127"/>
  <c r="J421" s="1"/>
  <c r="J128"/>
  <c r="J129"/>
  <c r="J130"/>
  <c r="J424" s="1"/>
  <c r="J131"/>
  <c r="J425" s="1"/>
  <c r="J132"/>
  <c r="J426" s="1"/>
  <c r="J133"/>
  <c r="J134"/>
  <c r="J428" s="1"/>
  <c r="J135"/>
  <c r="J429" s="1"/>
  <c r="J136"/>
  <c r="J430" s="1"/>
  <c r="J137"/>
  <c r="J138"/>
  <c r="J139"/>
  <c r="J433" s="1"/>
  <c r="J140"/>
  <c r="J434" s="1"/>
  <c r="J141"/>
  <c r="J142"/>
  <c r="J436" s="1"/>
  <c r="J143"/>
  <c r="J437" s="1"/>
  <c r="J144"/>
  <c r="J438" s="1"/>
  <c r="J145"/>
  <c r="J146"/>
  <c r="J440" s="1"/>
  <c r="J147"/>
  <c r="J148"/>
  <c r="J442" s="1"/>
  <c r="J149"/>
  <c r="J150"/>
  <c r="J444" s="1"/>
  <c r="J151"/>
  <c r="J445" s="1"/>
  <c r="J152"/>
  <c r="J446" s="1"/>
  <c r="J153"/>
  <c r="J154"/>
  <c r="J448" s="1"/>
  <c r="J155"/>
  <c r="J449" s="1"/>
  <c r="J156"/>
  <c r="J450" s="1"/>
  <c r="J157"/>
  <c r="J158"/>
  <c r="J159"/>
  <c r="J453" s="1"/>
  <c r="J160"/>
  <c r="J454" s="1"/>
  <c r="J161"/>
  <c r="J162"/>
  <c r="J456" s="1"/>
  <c r="J163"/>
  <c r="J457" s="1"/>
  <c r="J164"/>
  <c r="J458" s="1"/>
  <c r="J165"/>
  <c r="J166"/>
  <c r="J460" s="1"/>
  <c r="J167"/>
  <c r="J461" s="1"/>
  <c r="J168"/>
  <c r="J462" s="1"/>
  <c r="J169"/>
  <c r="J170"/>
  <c r="J171"/>
  <c r="J465" s="1"/>
  <c r="J172"/>
  <c r="J466" s="1"/>
  <c r="J173"/>
  <c r="J174"/>
  <c r="J468" s="1"/>
  <c r="J175"/>
  <c r="J469" s="1"/>
  <c r="J176"/>
  <c r="J470" s="1"/>
  <c r="J177"/>
  <c r="J178"/>
  <c r="J472" s="1"/>
  <c r="J179"/>
  <c r="J180"/>
  <c r="J474" s="1"/>
  <c r="J181"/>
  <c r="J182"/>
  <c r="J476" s="1"/>
  <c r="J183"/>
  <c r="J477" s="1"/>
  <c r="J184"/>
  <c r="J478" s="1"/>
  <c r="J185"/>
  <c r="J186"/>
  <c r="J480" s="1"/>
  <c r="J187"/>
  <c r="J481" s="1"/>
  <c r="J188"/>
  <c r="J482" s="1"/>
  <c r="J189"/>
  <c r="J190"/>
  <c r="J191"/>
  <c r="J485" s="1"/>
  <c r="J192"/>
  <c r="J486" s="1"/>
  <c r="J193"/>
  <c r="J194"/>
  <c r="J488" s="1"/>
  <c r="J195"/>
  <c r="J489" s="1"/>
  <c r="J196"/>
  <c r="J490" s="1"/>
  <c r="J197"/>
  <c r="J198"/>
  <c r="J492" s="1"/>
  <c r="J199"/>
  <c r="J493" s="1"/>
  <c r="J200"/>
  <c r="J494" s="1"/>
  <c r="J201"/>
  <c r="J202"/>
  <c r="J203"/>
  <c r="J497" s="1"/>
  <c r="J204"/>
  <c r="J498" s="1"/>
  <c r="J205"/>
  <c r="J206"/>
  <c r="J500" s="1"/>
  <c r="J207"/>
  <c r="J501" s="1"/>
  <c r="J112"/>
  <c r="J16"/>
  <c r="J17"/>
  <c r="J311" s="1"/>
  <c r="J18"/>
  <c r="J19"/>
  <c r="J20"/>
  <c r="J21"/>
  <c r="J315" s="1"/>
  <c r="J22"/>
  <c r="J316" s="1"/>
  <c r="J23"/>
  <c r="J24"/>
  <c r="J25"/>
  <c r="J319" s="1"/>
  <c r="J26"/>
  <c r="J27"/>
  <c r="J28"/>
  <c r="J29"/>
  <c r="J30"/>
  <c r="J324" s="1"/>
  <c r="J31"/>
  <c r="J32"/>
  <c r="J33"/>
  <c r="J327" s="1"/>
  <c r="J34"/>
  <c r="J328" s="1"/>
  <c r="J35"/>
  <c r="J36"/>
  <c r="J37"/>
  <c r="J331" s="1"/>
  <c r="J38"/>
  <c r="J39"/>
  <c r="J40"/>
  <c r="J41"/>
  <c r="J335" s="1"/>
  <c r="J42"/>
  <c r="J336" s="1"/>
  <c r="J43"/>
  <c r="J44"/>
  <c r="J45"/>
  <c r="J339" s="1"/>
  <c r="J46"/>
  <c r="J340" s="1"/>
  <c r="J47"/>
  <c r="J48"/>
  <c r="J49"/>
  <c r="J343" s="1"/>
  <c r="J50"/>
  <c r="J51"/>
  <c r="J52"/>
  <c r="J53"/>
  <c r="J347" s="1"/>
  <c r="J54"/>
  <c r="J348" s="1"/>
  <c r="J55"/>
  <c r="J56"/>
  <c r="J57"/>
  <c r="J351" s="1"/>
  <c r="J58"/>
  <c r="J352" s="1"/>
  <c r="J59"/>
  <c r="J60"/>
  <c r="J61"/>
  <c r="J62"/>
  <c r="J356" s="1"/>
  <c r="J63"/>
  <c r="J64"/>
  <c r="J65"/>
  <c r="J359" s="1"/>
  <c r="J66"/>
  <c r="J360" s="1"/>
  <c r="J67"/>
  <c r="J68"/>
  <c r="J69"/>
  <c r="J363" s="1"/>
  <c r="J70"/>
  <c r="J71"/>
  <c r="J72"/>
  <c r="J73"/>
  <c r="J367" s="1"/>
  <c r="J74"/>
  <c r="J368" s="1"/>
  <c r="J75"/>
  <c r="J76"/>
  <c r="J77"/>
  <c r="J371" s="1"/>
  <c r="J78"/>
  <c r="J372" s="1"/>
  <c r="J79"/>
  <c r="J80"/>
  <c r="J81"/>
  <c r="J375" s="1"/>
  <c r="J82"/>
  <c r="J83"/>
  <c r="J84"/>
  <c r="J85"/>
  <c r="J379" s="1"/>
  <c r="J86"/>
  <c r="J380" s="1"/>
  <c r="J87"/>
  <c r="J88"/>
  <c r="J89"/>
  <c r="J383" s="1"/>
  <c r="J90"/>
  <c r="J384" s="1"/>
  <c r="J91"/>
  <c r="J92"/>
  <c r="J93"/>
  <c r="J94"/>
  <c r="J388" s="1"/>
  <c r="J95"/>
  <c r="J96"/>
  <c r="J97"/>
  <c r="J391" s="1"/>
  <c r="J98"/>
  <c r="J392" s="1"/>
  <c r="J99"/>
  <c r="J100"/>
  <c r="J101"/>
  <c r="J395" s="1"/>
  <c r="J102"/>
  <c r="J103"/>
  <c r="J104"/>
  <c r="J105"/>
  <c r="J399" s="1"/>
  <c r="J106"/>
  <c r="J400" s="1"/>
  <c r="J107"/>
  <c r="J108"/>
  <c r="J109"/>
  <c r="J403" s="1"/>
  <c r="J110"/>
  <c r="J404" s="1"/>
  <c r="J15"/>
  <c r="C285" i="3" l="1"/>
  <c r="C229"/>
  <c r="C141"/>
  <c r="C56"/>
  <c r="C245"/>
  <c r="C157"/>
  <c r="C72"/>
  <c r="BI405" i="1"/>
  <c r="D5" i="7"/>
  <c r="C5" s="1"/>
  <c r="J12" i="10"/>
  <c r="J14" s="1"/>
  <c r="J16" s="1"/>
  <c r="J21" s="1"/>
  <c r="J24" s="1"/>
  <c r="J34" s="1"/>
  <c r="J45" s="1"/>
  <c r="N10"/>
  <c r="K12"/>
  <c r="K14" s="1"/>
  <c r="K16" s="1"/>
  <c r="K21" s="1"/>
  <c r="K24" s="1"/>
  <c r="K34" s="1"/>
  <c r="K45" s="1"/>
  <c r="O10"/>
  <c r="P10"/>
  <c r="L12"/>
  <c r="L14" s="1"/>
  <c r="L16" s="1"/>
  <c r="L21" s="1"/>
  <c r="L24" s="1"/>
  <c r="L34" s="1"/>
  <c r="L45" s="1"/>
  <c r="C6" i="7"/>
  <c r="D6" i="4"/>
  <c r="C6" s="1"/>
  <c r="D5"/>
  <c r="C5" s="1"/>
  <c r="J323" i="1"/>
  <c r="C27" i="3"/>
  <c r="J484" i="1"/>
  <c r="C188" i="3"/>
  <c r="J452" i="1"/>
  <c r="C156" i="3"/>
  <c r="J420" i="1"/>
  <c r="C124" i="3"/>
  <c r="J580" i="1"/>
  <c r="J678" s="1"/>
  <c r="C284" i="3"/>
  <c r="J560" i="1"/>
  <c r="J658" s="1"/>
  <c r="C264" i="3"/>
  <c r="J548" i="1"/>
  <c r="J646" s="1"/>
  <c r="C252" i="3"/>
  <c r="J528" i="1"/>
  <c r="J626" s="1"/>
  <c r="C232" i="3"/>
  <c r="J516" i="1"/>
  <c r="J614" s="1"/>
  <c r="C220" i="3"/>
  <c r="J320" i="1"/>
  <c r="C24" i="3"/>
  <c r="J312" i="1"/>
  <c r="C16" i="3"/>
  <c r="J409" i="1"/>
  <c r="C113" i="3"/>
  <c r="J505" i="1"/>
  <c r="J603" s="1"/>
  <c r="C209" i="3"/>
  <c r="C172"/>
  <c r="C116"/>
  <c r="C99"/>
  <c r="C43"/>
  <c r="C301"/>
  <c r="C289"/>
  <c r="C277"/>
  <c r="C261"/>
  <c r="C248"/>
  <c r="C233"/>
  <c r="C217"/>
  <c r="C204"/>
  <c r="C189"/>
  <c r="C173"/>
  <c r="C161"/>
  <c r="C149"/>
  <c r="C133"/>
  <c r="C117"/>
  <c r="C104"/>
  <c r="C88"/>
  <c r="C75"/>
  <c r="C60"/>
  <c r="C44"/>
  <c r="C32"/>
  <c r="N502" i="1"/>
  <c r="C293" i="3"/>
  <c r="C280"/>
  <c r="C265"/>
  <c r="C249"/>
  <c r="C236"/>
  <c r="C221"/>
  <c r="C205"/>
  <c r="C193"/>
  <c r="C181"/>
  <c r="C165"/>
  <c r="C152"/>
  <c r="C137"/>
  <c r="C121"/>
  <c r="C107"/>
  <c r="C92"/>
  <c r="C76"/>
  <c r="C64"/>
  <c r="C51"/>
  <c r="C35"/>
  <c r="C19"/>
  <c r="J387" i="1"/>
  <c r="C91" i="3"/>
  <c r="J355" i="1"/>
  <c r="C59" i="3"/>
  <c r="J496" i="1"/>
  <c r="C200" i="3"/>
  <c r="J464" i="1"/>
  <c r="C168" i="3"/>
  <c r="J432" i="1"/>
  <c r="C136" i="3"/>
  <c r="J592" i="1"/>
  <c r="J690" s="1"/>
  <c r="C296" i="3"/>
  <c r="BM405" i="1"/>
  <c r="CG405" s="1"/>
  <c r="BR405"/>
  <c r="J396"/>
  <c r="C100" i="3"/>
  <c r="J376" i="1"/>
  <c r="C80" i="3"/>
  <c r="J364" i="1"/>
  <c r="C68" i="3"/>
  <c r="J344" i="1"/>
  <c r="C48" i="3"/>
  <c r="J332" i="1"/>
  <c r="C36" i="3"/>
  <c r="J473" i="1"/>
  <c r="C177" i="3"/>
  <c r="J441" i="1"/>
  <c r="C145" i="3"/>
  <c r="J569" i="1"/>
  <c r="J667" s="1"/>
  <c r="C273" i="3"/>
  <c r="J537" i="1"/>
  <c r="J635" s="1"/>
  <c r="C241" i="3"/>
  <c r="C300"/>
  <c r="C216"/>
  <c r="C297"/>
  <c r="C281"/>
  <c r="C268"/>
  <c r="C253"/>
  <c r="C237"/>
  <c r="C225"/>
  <c r="C213"/>
  <c r="C197"/>
  <c r="C184"/>
  <c r="C169"/>
  <c r="C153"/>
  <c r="C140"/>
  <c r="C125"/>
  <c r="C108"/>
  <c r="C96"/>
  <c r="C83"/>
  <c r="C67"/>
  <c r="C52"/>
  <c r="C40"/>
  <c r="C20"/>
  <c r="J401" i="1"/>
  <c r="C105" i="3"/>
  <c r="J393" i="1"/>
  <c r="C97" i="3"/>
  <c r="J385" i="1"/>
  <c r="C89" i="3"/>
  <c r="J373" i="1"/>
  <c r="C77" i="3"/>
  <c r="J365" i="1"/>
  <c r="C69" i="3"/>
  <c r="J357" i="1"/>
  <c r="C61" i="3"/>
  <c r="J349" i="1"/>
  <c r="C53" i="3"/>
  <c r="J341" i="1"/>
  <c r="C45" i="3"/>
  <c r="J333" i="1"/>
  <c r="C37" i="3"/>
  <c r="J325" i="1"/>
  <c r="C29" i="3"/>
  <c r="J317" i="1"/>
  <c r="C21" i="3"/>
  <c r="J406" i="1"/>
  <c r="C110" i="3"/>
  <c r="J418" i="1"/>
  <c r="C122" i="3"/>
  <c r="J414" i="1"/>
  <c r="C118" i="3"/>
  <c r="BJ304" i="1"/>
  <c r="BK304" s="1"/>
  <c r="BL304" s="1"/>
  <c r="N302" i="3"/>
  <c r="J402" i="1"/>
  <c r="C106" i="3"/>
  <c r="J394" i="1"/>
  <c r="C98" i="3"/>
  <c r="J386" i="1"/>
  <c r="C90" i="3"/>
  <c r="J382" i="1"/>
  <c r="C86" i="3"/>
  <c r="J374" i="1"/>
  <c r="C78" i="3"/>
  <c r="J366" i="1"/>
  <c r="C70" i="3"/>
  <c r="J358" i="1"/>
  <c r="C62" i="3"/>
  <c r="J350" i="1"/>
  <c r="C54" i="3"/>
  <c r="J346" i="1"/>
  <c r="C50" i="3"/>
  <c r="J338" i="1"/>
  <c r="C42" i="3"/>
  <c r="J330" i="1"/>
  <c r="C34" i="3"/>
  <c r="J322" i="1"/>
  <c r="C26" i="3"/>
  <c r="J314" i="1"/>
  <c r="C18" i="3"/>
  <c r="J499" i="1"/>
  <c r="C203" i="3"/>
  <c r="J491" i="1"/>
  <c r="C195" i="3"/>
  <c r="J483" i="1"/>
  <c r="C187" i="3"/>
  <c r="J475" i="1"/>
  <c r="C179" i="3"/>
  <c r="J467" i="1"/>
  <c r="C171" i="3"/>
  <c r="J459" i="1"/>
  <c r="C163" i="3"/>
  <c r="J455" i="1"/>
  <c r="C159" i="3"/>
  <c r="J447" i="1"/>
  <c r="C151" i="3"/>
  <c r="J439" i="1"/>
  <c r="C143" i="3"/>
  <c r="J431" i="1"/>
  <c r="C135" i="3"/>
  <c r="J423" i="1"/>
  <c r="C127" i="3"/>
  <c r="J415" i="1"/>
  <c r="C119" i="3"/>
  <c r="J407" i="1"/>
  <c r="C111" i="3"/>
  <c r="J591" i="1"/>
  <c r="J689" s="1"/>
  <c r="C295" i="3"/>
  <c r="C291"/>
  <c r="J587" i="1"/>
  <c r="J685" s="1"/>
  <c r="J579"/>
  <c r="J677" s="1"/>
  <c r="C283" i="3"/>
  <c r="J571" i="1"/>
  <c r="J669" s="1"/>
  <c r="C275" i="3"/>
  <c r="J563" i="1"/>
  <c r="J661" s="1"/>
  <c r="C267" i="3"/>
  <c r="J555" i="1"/>
  <c r="J653" s="1"/>
  <c r="C259" i="3"/>
  <c r="J547" i="1"/>
  <c r="J645" s="1"/>
  <c r="C251" i="3"/>
  <c r="J539" i="1"/>
  <c r="J637" s="1"/>
  <c r="C243" i="3"/>
  <c r="J531" i="1"/>
  <c r="J629" s="1"/>
  <c r="C235" i="3"/>
  <c r="J523" i="1"/>
  <c r="J621" s="1"/>
  <c r="C227" i="3"/>
  <c r="J515" i="1"/>
  <c r="J613" s="1"/>
  <c r="C219" i="3"/>
  <c r="J507" i="1"/>
  <c r="J605" s="1"/>
  <c r="C211" i="3"/>
  <c r="C294"/>
  <c r="C262"/>
  <c r="C230"/>
  <c r="C198"/>
  <c r="C166"/>
  <c r="C134"/>
  <c r="C290"/>
  <c r="C258"/>
  <c r="C226"/>
  <c r="C194"/>
  <c r="C178"/>
  <c r="C130"/>
  <c r="C302"/>
  <c r="C292"/>
  <c r="C286"/>
  <c r="C276"/>
  <c r="C270"/>
  <c r="C260"/>
  <c r="C254"/>
  <c r="C244"/>
  <c r="C238"/>
  <c r="C228"/>
  <c r="C222"/>
  <c r="C212"/>
  <c r="C196"/>
  <c r="C190"/>
  <c r="C180"/>
  <c r="C174"/>
  <c r="C164"/>
  <c r="C158"/>
  <c r="C148"/>
  <c r="C142"/>
  <c r="C132"/>
  <c r="J309" i="1"/>
  <c r="J397"/>
  <c r="C101" i="3"/>
  <c r="J389" i="1"/>
  <c r="C93" i="3"/>
  <c r="J381" i="1"/>
  <c r="C85" i="3"/>
  <c r="J377" i="1"/>
  <c r="C81" i="3"/>
  <c r="J369" i="1"/>
  <c r="C73" i="3"/>
  <c r="J361" i="1"/>
  <c r="C65" i="3"/>
  <c r="J353" i="1"/>
  <c r="C57" i="3"/>
  <c r="J345" i="1"/>
  <c r="C49" i="3"/>
  <c r="J337" i="1"/>
  <c r="C41" i="3"/>
  <c r="J329" i="1"/>
  <c r="C33" i="3"/>
  <c r="J321" i="1"/>
  <c r="C25" i="3"/>
  <c r="J313" i="1"/>
  <c r="C17" i="3"/>
  <c r="J422" i="1"/>
  <c r="C126" i="3"/>
  <c r="J410" i="1"/>
  <c r="C114" i="3"/>
  <c r="J398" i="1"/>
  <c r="C102" i="3"/>
  <c r="J390" i="1"/>
  <c r="C94" i="3"/>
  <c r="J378" i="1"/>
  <c r="C82" i="3"/>
  <c r="J370" i="1"/>
  <c r="C74" i="3"/>
  <c r="J362" i="1"/>
  <c r="C66" i="3"/>
  <c r="J354" i="1"/>
  <c r="C58" i="3"/>
  <c r="J342" i="1"/>
  <c r="C46" i="3"/>
  <c r="J334" i="1"/>
  <c r="C38" i="3"/>
  <c r="J326" i="1"/>
  <c r="C30" i="3"/>
  <c r="J318" i="1"/>
  <c r="C22" i="3"/>
  <c r="J310" i="1"/>
  <c r="C14" i="3"/>
  <c r="J495" i="1"/>
  <c r="C199" i="3"/>
  <c r="J487" i="1"/>
  <c r="C191" i="3"/>
  <c r="J479" i="1"/>
  <c r="C183" i="3"/>
  <c r="J471" i="1"/>
  <c r="C175" i="3"/>
  <c r="J463" i="1"/>
  <c r="C167" i="3"/>
  <c r="J451" i="1"/>
  <c r="C155" i="3"/>
  <c r="J443" i="1"/>
  <c r="C147" i="3"/>
  <c r="J435" i="1"/>
  <c r="C139" i="3"/>
  <c r="J427" i="1"/>
  <c r="C131" i="3"/>
  <c r="J419" i="1"/>
  <c r="C123" i="3"/>
  <c r="J411" i="1"/>
  <c r="C115" i="3"/>
  <c r="J595" i="1"/>
  <c r="J693" s="1"/>
  <c r="C299" i="3"/>
  <c r="J583" i="1"/>
  <c r="J681" s="1"/>
  <c r="C287" i="3"/>
  <c r="J575" i="1"/>
  <c r="J673" s="1"/>
  <c r="C279" i="3"/>
  <c r="J567" i="1"/>
  <c r="J665" s="1"/>
  <c r="C271" i="3"/>
  <c r="J559" i="1"/>
  <c r="J657" s="1"/>
  <c r="C263" i="3"/>
  <c r="J551" i="1"/>
  <c r="J649" s="1"/>
  <c r="C255" i="3"/>
  <c r="J543" i="1"/>
  <c r="J641" s="1"/>
  <c r="C247" i="3"/>
  <c r="J535" i="1"/>
  <c r="J633" s="1"/>
  <c r="C239" i="3"/>
  <c r="J527" i="1"/>
  <c r="J625" s="1"/>
  <c r="C231" i="3"/>
  <c r="J519" i="1"/>
  <c r="J617" s="1"/>
  <c r="C223" i="3"/>
  <c r="J511" i="1"/>
  <c r="J609" s="1"/>
  <c r="C215" i="3"/>
  <c r="J503" i="1"/>
  <c r="J601" s="1"/>
  <c r="C304" i="3" s="1"/>
  <c r="C207"/>
  <c r="C278"/>
  <c r="C246"/>
  <c r="C214"/>
  <c r="C182"/>
  <c r="C150"/>
  <c r="C274"/>
  <c r="C242"/>
  <c r="C210"/>
  <c r="C162"/>
  <c r="C146"/>
  <c r="C298"/>
  <c r="C288"/>
  <c r="C282"/>
  <c r="C272"/>
  <c r="C266"/>
  <c r="C256"/>
  <c r="C250"/>
  <c r="C240"/>
  <c r="C234"/>
  <c r="C224"/>
  <c r="C218"/>
  <c r="C208"/>
  <c r="C202"/>
  <c r="C192"/>
  <c r="C186"/>
  <c r="C176"/>
  <c r="C170"/>
  <c r="C160"/>
  <c r="C154"/>
  <c r="C144"/>
  <c r="C138"/>
  <c r="C128"/>
  <c r="C120"/>
  <c r="C112"/>
  <c r="C103"/>
  <c r="C95"/>
  <c r="C87"/>
  <c r="C79"/>
  <c r="C71"/>
  <c r="C63"/>
  <c r="C55"/>
  <c r="C47"/>
  <c r="C39"/>
  <c r="C31"/>
  <c r="C23"/>
  <c r="C15"/>
  <c r="C8" i="1"/>
  <c r="Q8" s="1"/>
  <c r="C274"/>
  <c r="C568" s="1"/>
  <c r="C666" s="1"/>
  <c r="A15"/>
  <c r="A16" s="1"/>
  <c r="A210" s="1"/>
  <c r="A504" s="1"/>
  <c r="T502"/>
  <c r="AQ111"/>
  <c r="AR111" s="1"/>
  <c r="AT111"/>
  <c r="C247"/>
  <c r="C541" s="1"/>
  <c r="C639" s="1"/>
  <c r="C231"/>
  <c r="C525" s="1"/>
  <c r="C623" s="1"/>
  <c r="C216"/>
  <c r="C510" s="1"/>
  <c r="C608" s="1"/>
  <c r="C199"/>
  <c r="C493" s="1"/>
  <c r="C183"/>
  <c r="C477" s="1"/>
  <c r="C167"/>
  <c r="C461" s="1"/>
  <c r="C151"/>
  <c r="C445" s="1"/>
  <c r="C135"/>
  <c r="C429" s="1"/>
  <c r="C119"/>
  <c r="C413" s="1"/>
  <c r="C103"/>
  <c r="C397" s="1"/>
  <c r="C87"/>
  <c r="C381" s="1"/>
  <c r="C71"/>
  <c r="C365" s="1"/>
  <c r="C55"/>
  <c r="C349" s="1"/>
  <c r="C39"/>
  <c r="C333" s="1"/>
  <c r="C23"/>
  <c r="C317" s="1"/>
  <c r="C300"/>
  <c r="C594" s="1"/>
  <c r="C692" s="1"/>
  <c r="C284"/>
  <c r="C578" s="1"/>
  <c r="C676" s="1"/>
  <c r="C268"/>
  <c r="C562" s="1"/>
  <c r="C660" s="1"/>
  <c r="C252"/>
  <c r="C546" s="1"/>
  <c r="C644" s="1"/>
  <c r="C236"/>
  <c r="C530" s="1"/>
  <c r="C628" s="1"/>
  <c r="C220"/>
  <c r="C514" s="1"/>
  <c r="C612" s="1"/>
  <c r="C200"/>
  <c r="C494" s="1"/>
  <c r="C184"/>
  <c r="C478" s="1"/>
  <c r="C168"/>
  <c r="C462" s="1"/>
  <c r="C152"/>
  <c r="C446" s="1"/>
  <c r="C136"/>
  <c r="C430" s="1"/>
  <c r="C120"/>
  <c r="C414" s="1"/>
  <c r="C104"/>
  <c r="C398" s="1"/>
  <c r="C88"/>
  <c r="C382" s="1"/>
  <c r="C72"/>
  <c r="C366" s="1"/>
  <c r="C56"/>
  <c r="C350" s="1"/>
  <c r="C40"/>
  <c r="C334" s="1"/>
  <c r="C24"/>
  <c r="C318" s="1"/>
  <c r="C286"/>
  <c r="C580" s="1"/>
  <c r="C678" s="1"/>
  <c r="C222"/>
  <c r="C516" s="1"/>
  <c r="C614" s="1"/>
  <c r="C158"/>
  <c r="C452" s="1"/>
  <c r="C94"/>
  <c r="C388" s="1"/>
  <c r="C30"/>
  <c r="C324" s="1"/>
  <c r="C246"/>
  <c r="C540" s="1"/>
  <c r="C638" s="1"/>
  <c r="C182"/>
  <c r="C476" s="1"/>
  <c r="C118"/>
  <c r="C412" s="1"/>
  <c r="C54"/>
  <c r="C348" s="1"/>
  <c r="C282"/>
  <c r="C576" s="1"/>
  <c r="C674" s="1"/>
  <c r="C218"/>
  <c r="C512" s="1"/>
  <c r="C610" s="1"/>
  <c r="C154"/>
  <c r="C448" s="1"/>
  <c r="C90"/>
  <c r="C384" s="1"/>
  <c r="C26"/>
  <c r="C320" s="1"/>
  <c r="C98"/>
  <c r="C392" s="1"/>
  <c r="C66"/>
  <c r="C360" s="1"/>
  <c r="C242"/>
  <c r="C536" s="1"/>
  <c r="C634" s="1"/>
  <c r="T10" i="10" l="1"/>
  <c r="T20" s="1"/>
  <c r="T24" s="1"/>
  <c r="T33" s="1"/>
  <c r="T44" s="1"/>
  <c r="T47" s="1"/>
  <c r="P12"/>
  <c r="P14" s="1"/>
  <c r="P16" s="1"/>
  <c r="P21" s="1"/>
  <c r="P24" s="1"/>
  <c r="P34" s="1"/>
  <c r="P45" s="1"/>
  <c r="O12"/>
  <c r="O14" s="1"/>
  <c r="O16" s="1"/>
  <c r="O21" s="1"/>
  <c r="O24" s="1"/>
  <c r="O34" s="1"/>
  <c r="O45" s="1"/>
  <c r="S10"/>
  <c r="S20" s="1"/>
  <c r="S24" s="1"/>
  <c r="S33" s="1"/>
  <c r="S44" s="1"/>
  <c r="S47" s="1"/>
  <c r="N12"/>
  <c r="N14" s="1"/>
  <c r="N16" s="1"/>
  <c r="N21" s="1"/>
  <c r="N24" s="1"/>
  <c r="N34" s="1"/>
  <c r="N45" s="1"/>
  <c r="R10"/>
  <c r="R20" s="1"/>
  <c r="R24" s="1"/>
  <c r="R33" s="1"/>
  <c r="R44" s="1"/>
  <c r="R47" s="1"/>
  <c r="M5" i="4"/>
  <c r="G504" i="1"/>
  <c r="G602" s="1"/>
  <c r="A602"/>
  <c r="P502"/>
  <c r="P8"/>
  <c r="U8"/>
  <c r="R8"/>
  <c r="S8"/>
  <c r="O8"/>
  <c r="C12"/>
  <c r="Q12" s="1"/>
  <c r="D8"/>
  <c r="K8"/>
  <c r="T8"/>
  <c r="L8"/>
  <c r="W8"/>
  <c r="V8"/>
  <c r="N8"/>
  <c r="M8"/>
  <c r="C50"/>
  <c r="C344" s="1"/>
  <c r="C130"/>
  <c r="C424" s="1"/>
  <c r="C162"/>
  <c r="C456" s="1"/>
  <c r="C74"/>
  <c r="C368" s="1"/>
  <c r="C138"/>
  <c r="C432" s="1"/>
  <c r="C202"/>
  <c r="C496" s="1"/>
  <c r="C266"/>
  <c r="C560" s="1"/>
  <c r="C658" s="1"/>
  <c r="C38"/>
  <c r="C332" s="1"/>
  <c r="C102"/>
  <c r="C396" s="1"/>
  <c r="C166"/>
  <c r="C460" s="1"/>
  <c r="C230"/>
  <c r="C524" s="1"/>
  <c r="C622" s="1"/>
  <c r="C294"/>
  <c r="C588" s="1"/>
  <c r="C686" s="1"/>
  <c r="C78"/>
  <c r="C372" s="1"/>
  <c r="C142"/>
  <c r="C436" s="1"/>
  <c r="C206"/>
  <c r="C500" s="1"/>
  <c r="C270"/>
  <c r="C564" s="1"/>
  <c r="C662" s="1"/>
  <c r="C20"/>
  <c r="C314" s="1"/>
  <c r="C36"/>
  <c r="C330" s="1"/>
  <c r="C52"/>
  <c r="C346" s="1"/>
  <c r="C68"/>
  <c r="C362" s="1"/>
  <c r="C84"/>
  <c r="C378" s="1"/>
  <c r="C100"/>
  <c r="C394" s="1"/>
  <c r="C116"/>
  <c r="C410" s="1"/>
  <c r="C132"/>
  <c r="C426" s="1"/>
  <c r="C148"/>
  <c r="C442" s="1"/>
  <c r="C164"/>
  <c r="C458" s="1"/>
  <c r="C180"/>
  <c r="C474" s="1"/>
  <c r="C196"/>
  <c r="C490" s="1"/>
  <c r="C217"/>
  <c r="C511" s="1"/>
  <c r="C609" s="1"/>
  <c r="C232"/>
  <c r="C526" s="1"/>
  <c r="C624" s="1"/>
  <c r="C248"/>
  <c r="C542" s="1"/>
  <c r="C640" s="1"/>
  <c r="C264"/>
  <c r="C558" s="1"/>
  <c r="C656" s="1"/>
  <c r="C280"/>
  <c r="C574" s="1"/>
  <c r="C672" s="1"/>
  <c r="C296"/>
  <c r="C590" s="1"/>
  <c r="C688" s="1"/>
  <c r="C19"/>
  <c r="C313" s="1"/>
  <c r="C35"/>
  <c r="C329" s="1"/>
  <c r="C51"/>
  <c r="C345" s="1"/>
  <c r="C67"/>
  <c r="C361" s="1"/>
  <c r="C83"/>
  <c r="C377" s="1"/>
  <c r="C99"/>
  <c r="C393" s="1"/>
  <c r="C115"/>
  <c r="C409" s="1"/>
  <c r="C131"/>
  <c r="C425" s="1"/>
  <c r="C147"/>
  <c r="C441" s="1"/>
  <c r="C163"/>
  <c r="C457" s="1"/>
  <c r="C179"/>
  <c r="C473" s="1"/>
  <c r="C195"/>
  <c r="C489" s="1"/>
  <c r="C212"/>
  <c r="C506" s="1"/>
  <c r="C604" s="1"/>
  <c r="C227"/>
  <c r="C521" s="1"/>
  <c r="C619" s="1"/>
  <c r="C243"/>
  <c r="C537" s="1"/>
  <c r="C635" s="1"/>
  <c r="C259"/>
  <c r="C553" s="1"/>
  <c r="C651" s="1"/>
  <c r="C275"/>
  <c r="C569" s="1"/>
  <c r="C667" s="1"/>
  <c r="C291"/>
  <c r="C585" s="1"/>
  <c r="C683" s="1"/>
  <c r="C17"/>
  <c r="C311" s="1"/>
  <c r="C33"/>
  <c r="C327" s="1"/>
  <c r="C49"/>
  <c r="C343" s="1"/>
  <c r="C65"/>
  <c r="C359" s="1"/>
  <c r="C81"/>
  <c r="C375" s="1"/>
  <c r="C97"/>
  <c r="C391" s="1"/>
  <c r="C113"/>
  <c r="C407" s="1"/>
  <c r="C129"/>
  <c r="C423" s="1"/>
  <c r="C145"/>
  <c r="C439" s="1"/>
  <c r="C161"/>
  <c r="C455" s="1"/>
  <c r="C177"/>
  <c r="C471" s="1"/>
  <c r="C193"/>
  <c r="C487" s="1"/>
  <c r="C209"/>
  <c r="C503" s="1"/>
  <c r="C601" s="1"/>
  <c r="C225"/>
  <c r="C519" s="1"/>
  <c r="C617" s="1"/>
  <c r="C241"/>
  <c r="C535" s="1"/>
  <c r="C633" s="1"/>
  <c r="C257"/>
  <c r="C551" s="1"/>
  <c r="C649" s="1"/>
  <c r="C273"/>
  <c r="C567" s="1"/>
  <c r="C665" s="1"/>
  <c r="C289"/>
  <c r="C583" s="1"/>
  <c r="C681" s="1"/>
  <c r="G4"/>
  <c r="B15"/>
  <c r="B309" s="1"/>
  <c r="AR567" s="1"/>
  <c r="C279"/>
  <c r="C573" s="1"/>
  <c r="C671" s="1"/>
  <c r="C21"/>
  <c r="C315" s="1"/>
  <c r="C69"/>
  <c r="C363" s="1"/>
  <c r="C101"/>
  <c r="C395" s="1"/>
  <c r="C117"/>
  <c r="C411" s="1"/>
  <c r="C149"/>
  <c r="C443" s="1"/>
  <c r="C181"/>
  <c r="C475" s="1"/>
  <c r="C214"/>
  <c r="C508" s="1"/>
  <c r="C606" s="1"/>
  <c r="C245"/>
  <c r="C539" s="1"/>
  <c r="C637" s="1"/>
  <c r="C293"/>
  <c r="C587" s="1"/>
  <c r="C685" s="1"/>
  <c r="C114"/>
  <c r="C408" s="1"/>
  <c r="C194"/>
  <c r="C488" s="1"/>
  <c r="C226"/>
  <c r="C520" s="1"/>
  <c r="C618" s="1"/>
  <c r="C58"/>
  <c r="C352" s="1"/>
  <c r="C122"/>
  <c r="C416" s="1"/>
  <c r="C186"/>
  <c r="C480" s="1"/>
  <c r="C250"/>
  <c r="C544" s="1"/>
  <c r="C642" s="1"/>
  <c r="C22"/>
  <c r="C316" s="1"/>
  <c r="C86"/>
  <c r="C380" s="1"/>
  <c r="C150"/>
  <c r="C444" s="1"/>
  <c r="C215"/>
  <c r="C509" s="1"/>
  <c r="C607" s="1"/>
  <c r="C278"/>
  <c r="C572" s="1"/>
  <c r="C670" s="1"/>
  <c r="C62"/>
  <c r="C356" s="1"/>
  <c r="C126"/>
  <c r="C420" s="1"/>
  <c r="C190"/>
  <c r="C484" s="1"/>
  <c r="C254"/>
  <c r="C548" s="1"/>
  <c r="C646" s="1"/>
  <c r="C16"/>
  <c r="C310" s="1"/>
  <c r="C32"/>
  <c r="C326" s="1"/>
  <c r="C48"/>
  <c r="C342" s="1"/>
  <c r="C64"/>
  <c r="C358" s="1"/>
  <c r="C80"/>
  <c r="C374" s="1"/>
  <c r="C96"/>
  <c r="C390" s="1"/>
  <c r="C112"/>
  <c r="C406" s="1"/>
  <c r="C128"/>
  <c r="C422" s="1"/>
  <c r="C144"/>
  <c r="C438" s="1"/>
  <c r="C160"/>
  <c r="C454" s="1"/>
  <c r="C176"/>
  <c r="C470" s="1"/>
  <c r="C192"/>
  <c r="C486" s="1"/>
  <c r="C213"/>
  <c r="C507" s="1"/>
  <c r="C605" s="1"/>
  <c r="C228"/>
  <c r="C522" s="1"/>
  <c r="C620" s="1"/>
  <c r="C244"/>
  <c r="C538" s="1"/>
  <c r="C636" s="1"/>
  <c r="C260"/>
  <c r="C554" s="1"/>
  <c r="C652" s="1"/>
  <c r="C276"/>
  <c r="C570" s="1"/>
  <c r="C668" s="1"/>
  <c r="C292"/>
  <c r="C586" s="1"/>
  <c r="C684" s="1"/>
  <c r="C15"/>
  <c r="C309" s="1"/>
  <c r="C31"/>
  <c r="C325" s="1"/>
  <c r="C47"/>
  <c r="C341" s="1"/>
  <c r="C63"/>
  <c r="C357" s="1"/>
  <c r="C79"/>
  <c r="C373" s="1"/>
  <c r="C95"/>
  <c r="C389" s="1"/>
  <c r="C111"/>
  <c r="C405" s="1"/>
  <c r="C127"/>
  <c r="C421" s="1"/>
  <c r="C143"/>
  <c r="C437" s="1"/>
  <c r="C159"/>
  <c r="C453" s="1"/>
  <c r="C175"/>
  <c r="C469" s="1"/>
  <c r="C191"/>
  <c r="C485" s="1"/>
  <c r="C207"/>
  <c r="C501" s="1"/>
  <c r="C223"/>
  <c r="C517" s="1"/>
  <c r="C615" s="1"/>
  <c r="C239"/>
  <c r="C533" s="1"/>
  <c r="C631" s="1"/>
  <c r="C255"/>
  <c r="C549" s="1"/>
  <c r="C647" s="1"/>
  <c r="C271"/>
  <c r="C565" s="1"/>
  <c r="C663" s="1"/>
  <c r="C287"/>
  <c r="C581" s="1"/>
  <c r="C679" s="1"/>
  <c r="C303"/>
  <c r="C597" s="1"/>
  <c r="C695" s="1"/>
  <c r="C29"/>
  <c r="C323" s="1"/>
  <c r="C45"/>
  <c r="C339" s="1"/>
  <c r="C61"/>
  <c r="C355" s="1"/>
  <c r="C77"/>
  <c r="C371" s="1"/>
  <c r="C93"/>
  <c r="C387" s="1"/>
  <c r="C109"/>
  <c r="C403" s="1"/>
  <c r="C125"/>
  <c r="C419" s="1"/>
  <c r="C141"/>
  <c r="C435" s="1"/>
  <c r="C157"/>
  <c r="C451" s="1"/>
  <c r="C173"/>
  <c r="C467" s="1"/>
  <c r="C189"/>
  <c r="C483" s="1"/>
  <c r="C205"/>
  <c r="C499" s="1"/>
  <c r="C221"/>
  <c r="C515" s="1"/>
  <c r="C613" s="1"/>
  <c r="C237"/>
  <c r="C531" s="1"/>
  <c r="C629" s="1"/>
  <c r="C253"/>
  <c r="C547" s="1"/>
  <c r="C645" s="1"/>
  <c r="C269"/>
  <c r="C563" s="1"/>
  <c r="C661" s="1"/>
  <c r="C285"/>
  <c r="C579" s="1"/>
  <c r="C677" s="1"/>
  <c r="C301"/>
  <c r="C595" s="1"/>
  <c r="C693" s="1"/>
  <c r="C82"/>
  <c r="C376" s="1"/>
  <c r="C211"/>
  <c r="C505" s="1"/>
  <c r="C603" s="1"/>
  <c r="C263"/>
  <c r="C557" s="1"/>
  <c r="C655" s="1"/>
  <c r="C295"/>
  <c r="C589" s="1"/>
  <c r="C687" s="1"/>
  <c r="C37"/>
  <c r="C331" s="1"/>
  <c r="C53"/>
  <c r="C347" s="1"/>
  <c r="C85"/>
  <c r="C379" s="1"/>
  <c r="C133"/>
  <c r="C427" s="1"/>
  <c r="C165"/>
  <c r="C459" s="1"/>
  <c r="C197"/>
  <c r="C491" s="1"/>
  <c r="C229"/>
  <c r="C523" s="1"/>
  <c r="C621" s="1"/>
  <c r="C261"/>
  <c r="C555" s="1"/>
  <c r="C653" s="1"/>
  <c r="C277"/>
  <c r="C571" s="1"/>
  <c r="C669" s="1"/>
  <c r="C18"/>
  <c r="C312" s="1"/>
  <c r="C178"/>
  <c r="C472" s="1"/>
  <c r="C258"/>
  <c r="C552" s="1"/>
  <c r="C650" s="1"/>
  <c r="C290"/>
  <c r="C584" s="1"/>
  <c r="C682" s="1"/>
  <c r="C34"/>
  <c r="C328" s="1"/>
  <c r="C42"/>
  <c r="C336" s="1"/>
  <c r="C106"/>
  <c r="C400" s="1"/>
  <c r="C170"/>
  <c r="C464" s="1"/>
  <c r="C234"/>
  <c r="C528" s="1"/>
  <c r="C626" s="1"/>
  <c r="C298"/>
  <c r="C592" s="1"/>
  <c r="C690" s="1"/>
  <c r="C70"/>
  <c r="C364" s="1"/>
  <c r="C134"/>
  <c r="C428" s="1"/>
  <c r="C198"/>
  <c r="C492" s="1"/>
  <c r="C262"/>
  <c r="C556" s="1"/>
  <c r="C654" s="1"/>
  <c r="C46"/>
  <c r="C340" s="1"/>
  <c r="C110"/>
  <c r="C404" s="1"/>
  <c r="C174"/>
  <c r="C468" s="1"/>
  <c r="C238"/>
  <c r="C532" s="1"/>
  <c r="C630" s="1"/>
  <c r="C302"/>
  <c r="C596" s="1"/>
  <c r="C694" s="1"/>
  <c r="C28"/>
  <c r="C322" s="1"/>
  <c r="C44"/>
  <c r="C338" s="1"/>
  <c r="C60"/>
  <c r="C354" s="1"/>
  <c r="C76"/>
  <c r="C370" s="1"/>
  <c r="C92"/>
  <c r="C386" s="1"/>
  <c r="C108"/>
  <c r="C402" s="1"/>
  <c r="C124"/>
  <c r="C418" s="1"/>
  <c r="C140"/>
  <c r="C434" s="1"/>
  <c r="C156"/>
  <c r="C450" s="1"/>
  <c r="C172"/>
  <c r="C466" s="1"/>
  <c r="C188"/>
  <c r="C482" s="1"/>
  <c r="C204"/>
  <c r="C498" s="1"/>
  <c r="C224"/>
  <c r="C518" s="1"/>
  <c r="C616" s="1"/>
  <c r="C240"/>
  <c r="C534" s="1"/>
  <c r="C632" s="1"/>
  <c r="C256"/>
  <c r="C550" s="1"/>
  <c r="C648" s="1"/>
  <c r="C272"/>
  <c r="C566" s="1"/>
  <c r="C664" s="1"/>
  <c r="C288"/>
  <c r="C582" s="1"/>
  <c r="C680" s="1"/>
  <c r="C304"/>
  <c r="C598" s="1"/>
  <c r="C696" s="1"/>
  <c r="C27"/>
  <c r="C321" s="1"/>
  <c r="C43"/>
  <c r="C337" s="1"/>
  <c r="C59"/>
  <c r="C353" s="1"/>
  <c r="C75"/>
  <c r="C369" s="1"/>
  <c r="C91"/>
  <c r="C385" s="1"/>
  <c r="C107"/>
  <c r="C401" s="1"/>
  <c r="C123"/>
  <c r="C417" s="1"/>
  <c r="C139"/>
  <c r="C433" s="1"/>
  <c r="C155"/>
  <c r="C449" s="1"/>
  <c r="C171"/>
  <c r="C465" s="1"/>
  <c r="C187"/>
  <c r="C481" s="1"/>
  <c r="C203"/>
  <c r="C497" s="1"/>
  <c r="C219"/>
  <c r="C513" s="1"/>
  <c r="C611" s="1"/>
  <c r="C235"/>
  <c r="C529" s="1"/>
  <c r="C627" s="1"/>
  <c r="C251"/>
  <c r="C545" s="1"/>
  <c r="C643" s="1"/>
  <c r="C267"/>
  <c r="C561" s="1"/>
  <c r="C659" s="1"/>
  <c r="C283"/>
  <c r="C577" s="1"/>
  <c r="C675" s="1"/>
  <c r="C299"/>
  <c r="C593" s="1"/>
  <c r="C691" s="1"/>
  <c r="C25"/>
  <c r="C319" s="1"/>
  <c r="C41"/>
  <c r="C335" s="1"/>
  <c r="C57"/>
  <c r="C351" s="1"/>
  <c r="C73"/>
  <c r="C367" s="1"/>
  <c r="C89"/>
  <c r="C383" s="1"/>
  <c r="C105"/>
  <c r="C399" s="1"/>
  <c r="C121"/>
  <c r="C415" s="1"/>
  <c r="C137"/>
  <c r="C431" s="1"/>
  <c r="C153"/>
  <c r="C447" s="1"/>
  <c r="C169"/>
  <c r="C463" s="1"/>
  <c r="C185"/>
  <c r="C479" s="1"/>
  <c r="C201"/>
  <c r="C495" s="1"/>
  <c r="C210"/>
  <c r="C504" s="1"/>
  <c r="C602" s="1"/>
  <c r="C233"/>
  <c r="C527" s="1"/>
  <c r="C625" s="1"/>
  <c r="C249"/>
  <c r="C543" s="1"/>
  <c r="C641" s="1"/>
  <c r="C265"/>
  <c r="C559" s="1"/>
  <c r="C657" s="1"/>
  <c r="C281"/>
  <c r="C575" s="1"/>
  <c r="C673" s="1"/>
  <c r="C297"/>
  <c r="C591" s="1"/>
  <c r="C689" s="1"/>
  <c r="C146"/>
  <c r="C440" s="1"/>
  <c r="A17"/>
  <c r="A211" s="1"/>
  <c r="BE15"/>
  <c r="A310"/>
  <c r="G310" s="1"/>
  <c r="A24"/>
  <c r="A25" s="1"/>
  <c r="BE25" s="1"/>
  <c r="A209"/>
  <c r="A503" s="1"/>
  <c r="BE16"/>
  <c r="A18"/>
  <c r="A312" s="1"/>
  <c r="G312" s="1"/>
  <c r="A309"/>
  <c r="G309" s="1"/>
  <c r="A21"/>
  <c r="A23" s="1"/>
  <c r="A317" s="1"/>
  <c r="G317" s="1"/>
  <c r="A27"/>
  <c r="A28" s="1"/>
  <c r="A222" s="1"/>
  <c r="BE210"/>
  <c r="AX111"/>
  <c r="AU111"/>
  <c r="AV111" s="1"/>
  <c r="AS111"/>
  <c r="H8" l="1"/>
  <c r="G8"/>
  <c r="X8"/>
  <c r="G503"/>
  <c r="G601" s="1"/>
  <c r="A601"/>
  <c r="Q502"/>
  <c r="BH502"/>
  <c r="J8"/>
  <c r="Y8" s="1"/>
  <c r="L12"/>
  <c r="M12"/>
  <c r="W12"/>
  <c r="I8"/>
  <c r="AT8"/>
  <c r="BD8" s="1"/>
  <c r="E8"/>
  <c r="R12"/>
  <c r="S12"/>
  <c r="T12"/>
  <c r="O12"/>
  <c r="P12"/>
  <c r="V12"/>
  <c r="D12"/>
  <c r="E12" s="1"/>
  <c r="K12"/>
  <c r="F8"/>
  <c r="U12"/>
  <c r="N12"/>
  <c r="BE17"/>
  <c r="A219"/>
  <c r="A513" s="1"/>
  <c r="BE23"/>
  <c r="A26"/>
  <c r="BE26" s="1"/>
  <c r="BF15"/>
  <c r="B24"/>
  <c r="B26" s="1"/>
  <c r="B17"/>
  <c r="B311" s="1"/>
  <c r="AR569" s="1"/>
  <c r="B30"/>
  <c r="BF30" s="1"/>
  <c r="BE24"/>
  <c r="BE21"/>
  <c r="B27"/>
  <c r="B28" s="1"/>
  <c r="B21"/>
  <c r="BF21" s="1"/>
  <c r="B213"/>
  <c r="AR471" s="1"/>
  <c r="A29"/>
  <c r="A31" s="1"/>
  <c r="B18"/>
  <c r="B216" s="1"/>
  <c r="AR474" s="1"/>
  <c r="B16"/>
  <c r="B310" s="1"/>
  <c r="AR568" s="1"/>
  <c r="BE28"/>
  <c r="BE18"/>
  <c r="A318"/>
  <c r="G318" s="1"/>
  <c r="A319"/>
  <c r="G319" s="1"/>
  <c r="A20"/>
  <c r="BE20" s="1"/>
  <c r="A19"/>
  <c r="BE19" s="1"/>
  <c r="A218"/>
  <c r="BE218" s="1"/>
  <c r="BE209"/>
  <c r="A315"/>
  <c r="G315" s="1"/>
  <c r="A311"/>
  <c r="G311" s="1"/>
  <c r="A22"/>
  <c r="BE22" s="1"/>
  <c r="A215"/>
  <c r="BE215" s="1"/>
  <c r="A217"/>
  <c r="A511" s="1"/>
  <c r="A212"/>
  <c r="BE212" s="1"/>
  <c r="BE27"/>
  <c r="A30"/>
  <c r="BE30" s="1"/>
  <c r="A321"/>
  <c r="G321" s="1"/>
  <c r="A322"/>
  <c r="G322" s="1"/>
  <c r="A221"/>
  <c r="BE221" s="1"/>
  <c r="A505"/>
  <c r="BE211"/>
  <c r="B318"/>
  <c r="AR576" s="1"/>
  <c r="A516"/>
  <c r="BE222"/>
  <c r="AZ111"/>
  <c r="BA111" s="1"/>
  <c r="BC111"/>
  <c r="AY111"/>
  <c r="BH111"/>
  <c r="AW111"/>
  <c r="BG207"/>
  <c r="BI207" s="1"/>
  <c r="N205" i="3" s="1"/>
  <c r="AV8" i="1" l="1"/>
  <c r="J12"/>
  <c r="F12"/>
  <c r="G516"/>
  <c r="G614" s="1"/>
  <c r="A614"/>
  <c r="G505"/>
  <c r="G603" s="1"/>
  <c r="A603"/>
  <c r="G513"/>
  <c r="G611" s="1"/>
  <c r="A611"/>
  <c r="BE502"/>
  <c r="CI502" s="1"/>
  <c r="BC502"/>
  <c r="V502"/>
  <c r="W502" s="1"/>
  <c r="S502"/>
  <c r="U502" s="1"/>
  <c r="Z502"/>
  <c r="BD502"/>
  <c r="X502"/>
  <c r="Z8"/>
  <c r="AA8" s="1"/>
  <c r="G511"/>
  <c r="G609" s="1"/>
  <c r="A609"/>
  <c r="B45"/>
  <c r="B339" s="1"/>
  <c r="AR597" s="1"/>
  <c r="B321"/>
  <c r="AR579" s="1"/>
  <c r="G12"/>
  <c r="H12"/>
  <c r="B315"/>
  <c r="AR573" s="1"/>
  <c r="X12"/>
  <c r="AY8"/>
  <c r="BI8"/>
  <c r="BE8"/>
  <c r="BA8"/>
  <c r="BB8"/>
  <c r="AX8"/>
  <c r="BC8"/>
  <c r="BF8"/>
  <c r="Y12"/>
  <c r="BH8"/>
  <c r="BG8"/>
  <c r="AU8"/>
  <c r="AZ8"/>
  <c r="AW8"/>
  <c r="I12"/>
  <c r="B36"/>
  <c r="BF36" s="1"/>
  <c r="B19"/>
  <c r="B313" s="1"/>
  <c r="AR571" s="1"/>
  <c r="A220"/>
  <c r="BE220" s="1"/>
  <c r="B20"/>
  <c r="BF20" s="1"/>
  <c r="B312"/>
  <c r="AR570" s="1"/>
  <c r="B33"/>
  <c r="B327" s="1"/>
  <c r="AR585" s="1"/>
  <c r="B32"/>
  <c r="B326" s="1"/>
  <c r="AR584" s="1"/>
  <c r="B23"/>
  <c r="B317" s="1"/>
  <c r="AR575" s="1"/>
  <c r="BF18"/>
  <c r="B507"/>
  <c r="B605" s="1"/>
  <c r="B22"/>
  <c r="B37" s="1"/>
  <c r="BE219"/>
  <c r="B219"/>
  <c r="AR477" s="1"/>
  <c r="A320"/>
  <c r="G320" s="1"/>
  <c r="A512"/>
  <c r="BF213"/>
  <c r="B31"/>
  <c r="B229" s="1"/>
  <c r="AR487" s="1"/>
  <c r="A223"/>
  <c r="A517" s="1"/>
  <c r="B25"/>
  <c r="B223" s="1"/>
  <c r="AR481" s="1"/>
  <c r="B29"/>
  <c r="BF29" s="1"/>
  <c r="BF24"/>
  <c r="B225"/>
  <c r="AR483" s="1"/>
  <c r="A314"/>
  <c r="G314" s="1"/>
  <c r="B324"/>
  <c r="AR582" s="1"/>
  <c r="BF27"/>
  <c r="A214"/>
  <c r="A508" s="1"/>
  <c r="B228"/>
  <c r="AR486" s="1"/>
  <c r="A506"/>
  <c r="B222"/>
  <c r="AR480" s="1"/>
  <c r="B39"/>
  <c r="B333" s="1"/>
  <c r="AR591" s="1"/>
  <c r="B42"/>
  <c r="B336" s="1"/>
  <c r="AR594" s="1"/>
  <c r="B214"/>
  <c r="AR472" s="1"/>
  <c r="A323"/>
  <c r="G323" s="1"/>
  <c r="B215"/>
  <c r="AR473" s="1"/>
  <c r="BF16"/>
  <c r="BE29"/>
  <c r="BE217"/>
  <c r="BF17"/>
  <c r="A316"/>
  <c r="G316" s="1"/>
  <c r="A313"/>
  <c r="G313" s="1"/>
  <c r="A515"/>
  <c r="A213"/>
  <c r="A507" s="1"/>
  <c r="A509"/>
  <c r="A216"/>
  <c r="A510" s="1"/>
  <c r="A324"/>
  <c r="G324" s="1"/>
  <c r="A224"/>
  <c r="BE224" s="1"/>
  <c r="A32"/>
  <c r="A226" s="1"/>
  <c r="A33"/>
  <c r="A325"/>
  <c r="G325" s="1"/>
  <c r="A225"/>
  <c r="BE31"/>
  <c r="B320"/>
  <c r="AR578" s="1"/>
  <c r="B224"/>
  <c r="AR482" s="1"/>
  <c r="BF26"/>
  <c r="B41"/>
  <c r="BF216"/>
  <c r="B510"/>
  <c r="B608" s="1"/>
  <c r="B322"/>
  <c r="AR580" s="1"/>
  <c r="B226"/>
  <c r="AR484" s="1"/>
  <c r="BF28"/>
  <c r="B43"/>
  <c r="B243"/>
  <c r="AR501" s="1"/>
  <c r="B230"/>
  <c r="AR488" s="1"/>
  <c r="BB111"/>
  <c r="BJ207"/>
  <c r="BK207" s="1"/>
  <c r="BF225" l="1"/>
  <c r="A514"/>
  <c r="A612" s="1"/>
  <c r="BF45"/>
  <c r="BJ8"/>
  <c r="Z12"/>
  <c r="AA12" s="1"/>
  <c r="BF32"/>
  <c r="B218"/>
  <c r="AR476" s="1"/>
  <c r="B47"/>
  <c r="BF47" s="1"/>
  <c r="B60"/>
  <c r="AR318" s="1"/>
  <c r="B35"/>
  <c r="BF35" s="1"/>
  <c r="B220"/>
  <c r="AR478" s="1"/>
  <c r="B314"/>
  <c r="AR572" s="1"/>
  <c r="B234"/>
  <c r="AR492" s="1"/>
  <c r="BF19"/>
  <c r="Y502"/>
  <c r="BF502" s="1"/>
  <c r="BG502" s="1"/>
  <c r="CH502" s="1"/>
  <c r="AC502"/>
  <c r="AD502"/>
  <c r="G514"/>
  <c r="G612" s="1"/>
  <c r="G507"/>
  <c r="G605" s="1"/>
  <c r="A605"/>
  <c r="G508"/>
  <c r="G606" s="1"/>
  <c r="A606"/>
  <c r="G517"/>
  <c r="G615" s="1"/>
  <c r="A615"/>
  <c r="AE502"/>
  <c r="AA502"/>
  <c r="BF33"/>
  <c r="G510"/>
  <c r="G608" s="1"/>
  <c r="A608"/>
  <c r="G506"/>
  <c r="G604" s="1"/>
  <c r="A604"/>
  <c r="G515"/>
  <c r="G613" s="1"/>
  <c r="A613"/>
  <c r="G509"/>
  <c r="G607" s="1"/>
  <c r="A607"/>
  <c r="G512"/>
  <c r="G610" s="1"/>
  <c r="A610"/>
  <c r="B48"/>
  <c r="B342" s="1"/>
  <c r="BE216"/>
  <c r="B51"/>
  <c r="AR309" s="1"/>
  <c r="B325"/>
  <c r="AR583" s="1"/>
  <c r="B330"/>
  <c r="AR588" s="1"/>
  <c r="B323"/>
  <c r="AR581" s="1"/>
  <c r="BF31"/>
  <c r="B231"/>
  <c r="AR489" s="1"/>
  <c r="B240"/>
  <c r="AR498" s="1"/>
  <c r="A518"/>
  <c r="B34"/>
  <c r="BF34" s="1"/>
  <c r="B44"/>
  <c r="B338" s="1"/>
  <c r="AR596" s="1"/>
  <c r="B316"/>
  <c r="AR574" s="1"/>
  <c r="B217"/>
  <c r="AR475" s="1"/>
  <c r="BF228"/>
  <c r="BF23"/>
  <c r="B227"/>
  <c r="AR485" s="1"/>
  <c r="B54"/>
  <c r="AR312" s="1"/>
  <c r="B237"/>
  <c r="AR495" s="1"/>
  <c r="B319"/>
  <c r="AR577" s="1"/>
  <c r="BF22"/>
  <c r="B519"/>
  <c r="B617" s="1"/>
  <c r="B46"/>
  <c r="B244" s="1"/>
  <c r="AR502" s="1"/>
  <c r="BF214"/>
  <c r="BF42"/>
  <c r="B38"/>
  <c r="B53" s="1"/>
  <c r="AR311" s="1"/>
  <c r="BF25"/>
  <c r="B57"/>
  <c r="AR315" s="1"/>
  <c r="BF219"/>
  <c r="B221"/>
  <c r="AR479" s="1"/>
  <c r="B40"/>
  <c r="B238" s="1"/>
  <c r="AR496" s="1"/>
  <c r="B508"/>
  <c r="B606" s="1"/>
  <c r="B522"/>
  <c r="B620" s="1"/>
  <c r="B513"/>
  <c r="B611" s="1"/>
  <c r="BE223"/>
  <c r="B509"/>
  <c r="B607" s="1"/>
  <c r="BE213"/>
  <c r="BF39"/>
  <c r="BE214"/>
  <c r="BF215"/>
  <c r="BE32"/>
  <c r="B516"/>
  <c r="B614" s="1"/>
  <c r="BF222"/>
  <c r="A326"/>
  <c r="G326" s="1"/>
  <c r="A34"/>
  <c r="BE34" s="1"/>
  <c r="A35"/>
  <c r="A327"/>
  <c r="G327" s="1"/>
  <c r="A227"/>
  <c r="BE33"/>
  <c r="B537"/>
  <c r="B635" s="1"/>
  <c r="BF243"/>
  <c r="BF224"/>
  <c r="B518"/>
  <c r="B616" s="1"/>
  <c r="BF223"/>
  <c r="B517"/>
  <c r="B615" s="1"/>
  <c r="BF51"/>
  <c r="A519"/>
  <c r="BE225"/>
  <c r="B523"/>
  <c r="B621" s="1"/>
  <c r="BF229"/>
  <c r="A520"/>
  <c r="BE226"/>
  <c r="B524"/>
  <c r="B622" s="1"/>
  <c r="BF230"/>
  <c r="B520"/>
  <c r="B618" s="1"/>
  <c r="BF226"/>
  <c r="B58"/>
  <c r="AR316" s="1"/>
  <c r="B241"/>
  <c r="AR499" s="1"/>
  <c r="B337"/>
  <c r="AR595" s="1"/>
  <c r="BF43"/>
  <c r="B335"/>
  <c r="AR593" s="1"/>
  <c r="B239"/>
  <c r="AR497" s="1"/>
  <c r="BF41"/>
  <c r="B56"/>
  <c r="AR314" s="1"/>
  <c r="B331"/>
  <c r="AR589" s="1"/>
  <c r="B235"/>
  <c r="AR493" s="1"/>
  <c r="BF37"/>
  <c r="B52"/>
  <c r="AR310" s="1"/>
  <c r="BL207"/>
  <c r="B75" l="1"/>
  <c r="AR333" s="1"/>
  <c r="B49"/>
  <c r="B343" s="1"/>
  <c r="AR601" s="1"/>
  <c r="BF44"/>
  <c r="B50"/>
  <c r="B248" s="1"/>
  <c r="AR506" s="1"/>
  <c r="B63"/>
  <c r="AR321" s="1"/>
  <c r="L9" i="7"/>
  <c r="L9" i="9"/>
  <c r="L9" i="11"/>
  <c r="B233" i="1"/>
  <c r="AR491" s="1"/>
  <c r="B329"/>
  <c r="AR587" s="1"/>
  <c r="B66"/>
  <c r="AR324" s="1"/>
  <c r="B232"/>
  <c r="AR490" s="1"/>
  <c r="B245"/>
  <c r="AR503" s="1"/>
  <c r="BF60"/>
  <c r="B511"/>
  <c r="B609" s="1"/>
  <c r="B341"/>
  <c r="B354"/>
  <c r="AR612" s="1"/>
  <c r="B258"/>
  <c r="AR516" s="1"/>
  <c r="BF48"/>
  <c r="AB8"/>
  <c r="AB12" s="1"/>
  <c r="AC12" s="1"/>
  <c r="AD12" s="1"/>
  <c r="AE12" s="1"/>
  <c r="AG12" s="1"/>
  <c r="AH12" s="1"/>
  <c r="AI12" s="1"/>
  <c r="L9" i="4"/>
  <c r="Y9" i="3" s="1"/>
  <c r="BF231" i="1"/>
  <c r="B62"/>
  <c r="AR320" s="1"/>
  <c r="B514"/>
  <c r="B612" s="1"/>
  <c r="BF218"/>
  <c r="BF220"/>
  <c r="B512"/>
  <c r="B610" s="1"/>
  <c r="B59"/>
  <c r="AR317" s="1"/>
  <c r="B525"/>
  <c r="B623" s="1"/>
  <c r="B242"/>
  <c r="AR500" s="1"/>
  <c r="BF234"/>
  <c r="B246"/>
  <c r="AR504" s="1"/>
  <c r="BF237"/>
  <c r="B55"/>
  <c r="AR313" s="1"/>
  <c r="B61"/>
  <c r="AR319" s="1"/>
  <c r="B528"/>
  <c r="B626" s="1"/>
  <c r="BF46"/>
  <c r="B531"/>
  <c r="B629" s="1"/>
  <c r="G519"/>
  <c r="G617" s="1"/>
  <c r="A617"/>
  <c r="B252"/>
  <c r="AR510" s="1"/>
  <c r="B328"/>
  <c r="AR586" s="1"/>
  <c r="G518"/>
  <c r="G616" s="1"/>
  <c r="A616"/>
  <c r="AG502"/>
  <c r="BI502"/>
  <c r="BJ502" s="1"/>
  <c r="G520"/>
  <c r="G618" s="1"/>
  <c r="A618"/>
  <c r="B332"/>
  <c r="AR590" s="1"/>
  <c r="B348"/>
  <c r="AR606" s="1"/>
  <c r="A36"/>
  <c r="A330" s="1"/>
  <c r="G330" s="1"/>
  <c r="AV502"/>
  <c r="AF502"/>
  <c r="B255"/>
  <c r="AR513" s="1"/>
  <c r="BF227"/>
  <c r="BF57"/>
  <c r="BF217"/>
  <c r="B521"/>
  <c r="B619" s="1"/>
  <c r="B249"/>
  <c r="AR507" s="1"/>
  <c r="B345"/>
  <c r="AR603" s="1"/>
  <c r="BF54"/>
  <c r="B534"/>
  <c r="B632" s="1"/>
  <c r="B72"/>
  <c r="AR330" s="1"/>
  <c r="B351"/>
  <c r="AR609" s="1"/>
  <c r="B334"/>
  <c r="AR592" s="1"/>
  <c r="B69"/>
  <c r="AR327" s="1"/>
  <c r="BF240"/>
  <c r="B340"/>
  <c r="AR598" s="1"/>
  <c r="BF221"/>
  <c r="BF38"/>
  <c r="B236"/>
  <c r="AR494" s="1"/>
  <c r="BF40"/>
  <c r="B515"/>
  <c r="B613" s="1"/>
  <c r="A328"/>
  <c r="G328" s="1"/>
  <c r="A228"/>
  <c r="A522" s="1"/>
  <c r="B353"/>
  <c r="AR611" s="1"/>
  <c r="B546"/>
  <c r="B644" s="1"/>
  <c r="B538"/>
  <c r="B636" s="1"/>
  <c r="BF244"/>
  <c r="BF235"/>
  <c r="B529"/>
  <c r="B627" s="1"/>
  <c r="B536"/>
  <c r="B634" s="1"/>
  <c r="B347"/>
  <c r="AR605" s="1"/>
  <c r="B251"/>
  <c r="AR509" s="1"/>
  <c r="BF53"/>
  <c r="B68"/>
  <c r="AR326" s="1"/>
  <c r="B350"/>
  <c r="AR608" s="1"/>
  <c r="BF56"/>
  <c r="B254"/>
  <c r="AR512" s="1"/>
  <c r="B71"/>
  <c r="AR329" s="1"/>
  <c r="B90"/>
  <c r="AR348" s="1"/>
  <c r="B273"/>
  <c r="AR531" s="1"/>
  <c r="B369"/>
  <c r="AR627" s="1"/>
  <c r="BF75"/>
  <c r="B532"/>
  <c r="B630" s="1"/>
  <c r="BF238"/>
  <c r="A521"/>
  <c r="BE227"/>
  <c r="B346"/>
  <c r="AR604" s="1"/>
  <c r="B250"/>
  <c r="AR508" s="1"/>
  <c r="BF52"/>
  <c r="B67"/>
  <c r="AR325" s="1"/>
  <c r="B533"/>
  <c r="B631" s="1"/>
  <c r="BF239"/>
  <c r="B535"/>
  <c r="B633" s="1"/>
  <c r="BF241"/>
  <c r="A37"/>
  <c r="A329"/>
  <c r="G329" s="1"/>
  <c r="A229"/>
  <c r="BE35"/>
  <c r="B73"/>
  <c r="AR331" s="1"/>
  <c r="B352"/>
  <c r="AR610" s="1"/>
  <c r="B256"/>
  <c r="AR514" s="1"/>
  <c r="BF58"/>
  <c r="B78"/>
  <c r="AR336" s="1"/>
  <c r="B261"/>
  <c r="AR519" s="1"/>
  <c r="B247"/>
  <c r="AR505" s="1"/>
  <c r="B253" l="1"/>
  <c r="AR511" s="1"/>
  <c r="B64"/>
  <c r="AR322" s="1"/>
  <c r="BF258"/>
  <c r="BF49"/>
  <c r="B552"/>
  <c r="B650" s="1"/>
  <c r="B70"/>
  <c r="AR328" s="1"/>
  <c r="BF63"/>
  <c r="B526"/>
  <c r="B624" s="1"/>
  <c r="B357"/>
  <c r="AR615" s="1"/>
  <c r="BF50"/>
  <c r="B264"/>
  <c r="AR522" s="1"/>
  <c r="B360"/>
  <c r="AR618" s="1"/>
  <c r="B81"/>
  <c r="AR339" s="1"/>
  <c r="BF66"/>
  <c r="B65"/>
  <c r="AR323" s="1"/>
  <c r="B344"/>
  <c r="AR602" s="1"/>
  <c r="BF232"/>
  <c r="A230"/>
  <c r="A524" s="1"/>
  <c r="B527"/>
  <c r="B625" s="1"/>
  <c r="BF233"/>
  <c r="B539"/>
  <c r="B637" s="1"/>
  <c r="BF245"/>
  <c r="BF61"/>
  <c r="BF62"/>
  <c r="B540"/>
  <c r="B638" s="1"/>
  <c r="BF59"/>
  <c r="AC8"/>
  <c r="AD8" s="1"/>
  <c r="AE8" s="1"/>
  <c r="AG8" s="1"/>
  <c r="AH8" s="1"/>
  <c r="AI8" s="1"/>
  <c r="AJ8" s="1"/>
  <c r="AK8" s="1"/>
  <c r="AL8" s="1"/>
  <c r="AN8" s="1"/>
  <c r="AM8" s="1"/>
  <c r="L3" s="1"/>
  <c r="I6" i="3" s="1"/>
  <c r="AF12" i="1"/>
  <c r="B260"/>
  <c r="AR518" s="1"/>
  <c r="B259"/>
  <c r="AR517" s="1"/>
  <c r="B257"/>
  <c r="AR515" s="1"/>
  <c r="B356"/>
  <c r="AR614" s="1"/>
  <c r="BF236"/>
  <c r="B76"/>
  <c r="AR334" s="1"/>
  <c r="B77"/>
  <c r="AR335" s="1"/>
  <c r="B355"/>
  <c r="AR613" s="1"/>
  <c r="BF246"/>
  <c r="B74"/>
  <c r="AR332" s="1"/>
  <c r="BF55"/>
  <c r="B349"/>
  <c r="AR607" s="1"/>
  <c r="BF242"/>
  <c r="BF252"/>
  <c r="G522"/>
  <c r="G620" s="1"/>
  <c r="A620"/>
  <c r="AW502"/>
  <c r="AX502"/>
  <c r="G521"/>
  <c r="G619" s="1"/>
  <c r="A619"/>
  <c r="BF249"/>
  <c r="A38"/>
  <c r="A40" s="1"/>
  <c r="B366"/>
  <c r="AR624" s="1"/>
  <c r="B549"/>
  <c r="B647" s="1"/>
  <c r="BE36"/>
  <c r="B87"/>
  <c r="AR345" s="1"/>
  <c r="B363"/>
  <c r="AR621" s="1"/>
  <c r="B270"/>
  <c r="AR528" s="1"/>
  <c r="B267"/>
  <c r="AR525" s="1"/>
  <c r="BF72"/>
  <c r="B543"/>
  <c r="B641" s="1"/>
  <c r="BF255"/>
  <c r="BF69"/>
  <c r="B84"/>
  <c r="AR342" s="1"/>
  <c r="B530"/>
  <c r="B628" s="1"/>
  <c r="BE228"/>
  <c r="B93"/>
  <c r="AR351" s="1"/>
  <c r="BF78"/>
  <c r="B372"/>
  <c r="AR630" s="1"/>
  <c r="B276"/>
  <c r="AR534" s="1"/>
  <c r="BF247"/>
  <c r="B541"/>
  <c r="B639" s="1"/>
  <c r="B567"/>
  <c r="B665" s="1"/>
  <c r="BF273"/>
  <c r="BF251"/>
  <c r="B545"/>
  <c r="B643" s="1"/>
  <c r="B550"/>
  <c r="B648" s="1"/>
  <c r="BF256"/>
  <c r="B542"/>
  <c r="B640" s="1"/>
  <c r="BF248"/>
  <c r="A39"/>
  <c r="A231"/>
  <c r="A331"/>
  <c r="G331" s="1"/>
  <c r="BE37"/>
  <c r="B268"/>
  <c r="AR526" s="1"/>
  <c r="B548"/>
  <c r="B646" s="1"/>
  <c r="BF254"/>
  <c r="B88"/>
  <c r="AR346" s="1"/>
  <c r="B367"/>
  <c r="AR625" s="1"/>
  <c r="B271"/>
  <c r="AR529" s="1"/>
  <c r="BF73"/>
  <c r="A523"/>
  <c r="BE229"/>
  <c r="B105"/>
  <c r="AR363" s="1"/>
  <c r="B384"/>
  <c r="AR642" s="1"/>
  <c r="B288"/>
  <c r="AR546" s="1"/>
  <c r="BF90"/>
  <c r="B555"/>
  <c r="B653" s="1"/>
  <c r="BF261"/>
  <c r="B544"/>
  <c r="B642" s="1"/>
  <c r="BF250"/>
  <c r="B262"/>
  <c r="AR520" s="1"/>
  <c r="B82"/>
  <c r="AR340" s="1"/>
  <c r="B265"/>
  <c r="AR523" s="1"/>
  <c r="B361"/>
  <c r="AR619" s="1"/>
  <c r="BF67"/>
  <c r="B86"/>
  <c r="AR344" s="1"/>
  <c r="B269"/>
  <c r="AR527" s="1"/>
  <c r="B365"/>
  <c r="AR623" s="1"/>
  <c r="BF71"/>
  <c r="B362"/>
  <c r="AR620" s="1"/>
  <c r="BF68"/>
  <c r="B266"/>
  <c r="AR524" s="1"/>
  <c r="B83"/>
  <c r="AR341" s="1"/>
  <c r="AJ12"/>
  <c r="AK12" s="1"/>
  <c r="AL12" s="1"/>
  <c r="AN12" s="1"/>
  <c r="B375" l="1"/>
  <c r="AR633" s="1"/>
  <c r="B547"/>
  <c r="B645" s="1"/>
  <c r="BF253"/>
  <c r="B279"/>
  <c r="AR537" s="1"/>
  <c r="B79"/>
  <c r="AR337" s="1"/>
  <c r="BF70"/>
  <c r="BF64"/>
  <c r="B364"/>
  <c r="AR622" s="1"/>
  <c r="B358"/>
  <c r="AR616" s="1"/>
  <c r="B85"/>
  <c r="AR343" s="1"/>
  <c r="B551"/>
  <c r="B649" s="1"/>
  <c r="B80"/>
  <c r="AR338" s="1"/>
  <c r="B359"/>
  <c r="AR617" s="1"/>
  <c r="BF264"/>
  <c r="B263"/>
  <c r="AR521" s="1"/>
  <c r="B558"/>
  <c r="B656" s="1"/>
  <c r="BF65"/>
  <c r="BF77"/>
  <c r="BF81"/>
  <c r="B96"/>
  <c r="AR354" s="1"/>
  <c r="BE230"/>
  <c r="D10" i="5"/>
  <c r="G4" i="9"/>
  <c r="G4" i="11"/>
  <c r="L2" i="1"/>
  <c r="I5" i="3" s="1"/>
  <c r="D9" i="12" s="1"/>
  <c r="BF257" i="1"/>
  <c r="B371"/>
  <c r="AR629" s="1"/>
  <c r="B91"/>
  <c r="AR349" s="1"/>
  <c r="B368"/>
  <c r="AR626" s="1"/>
  <c r="BF76"/>
  <c r="B275"/>
  <c r="AR533" s="1"/>
  <c r="B102"/>
  <c r="AR360" s="1"/>
  <c r="A232"/>
  <c r="A526" s="1"/>
  <c r="B92"/>
  <c r="AR350" s="1"/>
  <c r="B272"/>
  <c r="AR530" s="1"/>
  <c r="B553"/>
  <c r="B651" s="1"/>
  <c r="BF267"/>
  <c r="AF8"/>
  <c r="AP8" s="1"/>
  <c r="AP2" s="1"/>
  <c r="B285"/>
  <c r="AR543" s="1"/>
  <c r="BF74"/>
  <c r="BE38"/>
  <c r="B370"/>
  <c r="AR628" s="1"/>
  <c r="BF260"/>
  <c r="B89"/>
  <c r="AR347" s="1"/>
  <c r="BF259"/>
  <c r="B274"/>
  <c r="AR532" s="1"/>
  <c r="B554"/>
  <c r="B652" s="1"/>
  <c r="BF87"/>
  <c r="A332"/>
  <c r="G332" s="1"/>
  <c r="B561"/>
  <c r="B659" s="1"/>
  <c r="B381"/>
  <c r="AR639" s="1"/>
  <c r="G524"/>
  <c r="G622" s="1"/>
  <c r="A622"/>
  <c r="G523"/>
  <c r="G621" s="1"/>
  <c r="A621"/>
  <c r="BA502"/>
  <c r="AY502"/>
  <c r="AZ502" s="1"/>
  <c r="B564"/>
  <c r="B662" s="1"/>
  <c r="BF270"/>
  <c r="B282"/>
  <c r="AR540" s="1"/>
  <c r="B378"/>
  <c r="AR636" s="1"/>
  <c r="BF84"/>
  <c r="B99"/>
  <c r="AR357" s="1"/>
  <c r="B101"/>
  <c r="AR359" s="1"/>
  <c r="B284"/>
  <c r="AR542" s="1"/>
  <c r="B380"/>
  <c r="AR638" s="1"/>
  <c r="BF86"/>
  <c r="B104"/>
  <c r="AR362" s="1"/>
  <c r="B565"/>
  <c r="B663" s="1"/>
  <c r="BF271"/>
  <c r="B573"/>
  <c r="B671" s="1"/>
  <c r="BF279"/>
  <c r="B108"/>
  <c r="AR366" s="1"/>
  <c r="B387"/>
  <c r="AR645" s="1"/>
  <c r="B291"/>
  <c r="AR549" s="1"/>
  <c r="BF93"/>
  <c r="B559"/>
  <c r="B657" s="1"/>
  <c r="BF265"/>
  <c r="B560"/>
  <c r="B658" s="1"/>
  <c r="BF266"/>
  <c r="B582"/>
  <c r="B680" s="1"/>
  <c r="BF288"/>
  <c r="B103"/>
  <c r="AR361" s="1"/>
  <c r="B382"/>
  <c r="AR640" s="1"/>
  <c r="BF88"/>
  <c r="B286"/>
  <c r="AR544" s="1"/>
  <c r="A42"/>
  <c r="A334"/>
  <c r="G334" s="1"/>
  <c r="A234"/>
  <c r="BE40"/>
  <c r="B385"/>
  <c r="AR643" s="1"/>
  <c r="A41"/>
  <c r="A333"/>
  <c r="G333" s="1"/>
  <c r="A233"/>
  <c r="BE39"/>
  <c r="B97"/>
  <c r="AR355" s="1"/>
  <c r="B376"/>
  <c r="AR634" s="1"/>
  <c r="B280"/>
  <c r="AR538" s="1"/>
  <c r="BF82"/>
  <c r="B120"/>
  <c r="AR378" s="1"/>
  <c r="B399"/>
  <c r="AR657" s="1"/>
  <c r="B303"/>
  <c r="AR561" s="1"/>
  <c r="BF105"/>
  <c r="B563"/>
  <c r="B661" s="1"/>
  <c r="BF269"/>
  <c r="B373"/>
  <c r="AR631" s="1"/>
  <c r="B98"/>
  <c r="AR356" s="1"/>
  <c r="B281"/>
  <c r="AR539" s="1"/>
  <c r="B377"/>
  <c r="AR635" s="1"/>
  <c r="BF83"/>
  <c r="B556"/>
  <c r="B654" s="1"/>
  <c r="BF262"/>
  <c r="B562"/>
  <c r="B660" s="1"/>
  <c r="BF268"/>
  <c r="A525"/>
  <c r="BE231"/>
  <c r="B570"/>
  <c r="B668" s="1"/>
  <c r="BF276"/>
  <c r="D304"/>
  <c r="D299"/>
  <c r="D295"/>
  <c r="D291"/>
  <c r="D287"/>
  <c r="D283"/>
  <c r="D279"/>
  <c r="D275"/>
  <c r="D271"/>
  <c r="D267"/>
  <c r="D263"/>
  <c r="D259"/>
  <c r="D255"/>
  <c r="D251"/>
  <c r="D247"/>
  <c r="D243"/>
  <c r="D239"/>
  <c r="D235"/>
  <c r="D231"/>
  <c r="D227"/>
  <c r="D223"/>
  <c r="D219"/>
  <c r="D215"/>
  <c r="D211"/>
  <c r="D206"/>
  <c r="D202"/>
  <c r="D198"/>
  <c r="D194"/>
  <c r="D190"/>
  <c r="D186"/>
  <c r="D182"/>
  <c r="D178"/>
  <c r="D174"/>
  <c r="D170"/>
  <c r="D166"/>
  <c r="D162"/>
  <c r="D158"/>
  <c r="D154"/>
  <c r="D150"/>
  <c r="D146"/>
  <c r="D142"/>
  <c r="D138"/>
  <c r="D134"/>
  <c r="D130"/>
  <c r="D126"/>
  <c r="D122"/>
  <c r="D118"/>
  <c r="D114"/>
  <c r="D301"/>
  <c r="D297"/>
  <c r="D293"/>
  <c r="D289"/>
  <c r="D285"/>
  <c r="D281"/>
  <c r="D277"/>
  <c r="D273"/>
  <c r="D269"/>
  <c r="D265"/>
  <c r="D261"/>
  <c r="D257"/>
  <c r="D253"/>
  <c r="D249"/>
  <c r="D245"/>
  <c r="D241"/>
  <c r="D237"/>
  <c r="D233"/>
  <c r="D229"/>
  <c r="D225"/>
  <c r="D221"/>
  <c r="D217"/>
  <c r="D213"/>
  <c r="D209"/>
  <c r="D204"/>
  <c r="D200"/>
  <c r="D196"/>
  <c r="D192"/>
  <c r="D188"/>
  <c r="D184"/>
  <c r="D180"/>
  <c r="D176"/>
  <c r="D172"/>
  <c r="D168"/>
  <c r="D164"/>
  <c r="D160"/>
  <c r="D156"/>
  <c r="D152"/>
  <c r="D148"/>
  <c r="D144"/>
  <c r="D140"/>
  <c r="D136"/>
  <c r="D132"/>
  <c r="D128"/>
  <c r="D124"/>
  <c r="D120"/>
  <c r="D116"/>
  <c r="D112"/>
  <c r="D107"/>
  <c r="D103"/>
  <c r="D99"/>
  <c r="D95"/>
  <c r="D91"/>
  <c r="D87"/>
  <c r="D83"/>
  <c r="D79"/>
  <c r="D75"/>
  <c r="D303"/>
  <c r="D298"/>
  <c r="D294"/>
  <c r="D290"/>
  <c r="D286"/>
  <c r="D282"/>
  <c r="D278"/>
  <c r="D274"/>
  <c r="D270"/>
  <c r="D266"/>
  <c r="D262"/>
  <c r="D258"/>
  <c r="D254"/>
  <c r="D250"/>
  <c r="D246"/>
  <c r="D242"/>
  <c r="D238"/>
  <c r="D234"/>
  <c r="D230"/>
  <c r="D226"/>
  <c r="D222"/>
  <c r="D218"/>
  <c r="D214"/>
  <c r="D210"/>
  <c r="D205"/>
  <c r="D201"/>
  <c r="D197"/>
  <c r="D193"/>
  <c r="D189"/>
  <c r="D185"/>
  <c r="D181"/>
  <c r="D177"/>
  <c r="D173"/>
  <c r="D169"/>
  <c r="D165"/>
  <c r="D161"/>
  <c r="D157"/>
  <c r="D153"/>
  <c r="D149"/>
  <c r="D145"/>
  <c r="D141"/>
  <c r="D137"/>
  <c r="D133"/>
  <c r="D129"/>
  <c r="D125"/>
  <c r="D121"/>
  <c r="D117"/>
  <c r="D113"/>
  <c r="D296"/>
  <c r="D280"/>
  <c r="D264"/>
  <c r="D248"/>
  <c r="D232"/>
  <c r="D216"/>
  <c r="D199"/>
  <c r="D183"/>
  <c r="D167"/>
  <c r="D151"/>
  <c r="D135"/>
  <c r="D119"/>
  <c r="D108"/>
  <c r="D102"/>
  <c r="D97"/>
  <c r="D92"/>
  <c r="D86"/>
  <c r="D81"/>
  <c r="D76"/>
  <c r="D71"/>
  <c r="D67"/>
  <c r="D63"/>
  <c r="D59"/>
  <c r="D55"/>
  <c r="D51"/>
  <c r="D47"/>
  <c r="D43"/>
  <c r="D39"/>
  <c r="D35"/>
  <c r="D31"/>
  <c r="D27"/>
  <c r="D23"/>
  <c r="D19"/>
  <c r="D16"/>
  <c r="D302"/>
  <c r="D224"/>
  <c r="D191"/>
  <c r="D143"/>
  <c r="D105"/>
  <c r="D89"/>
  <c r="D73"/>
  <c r="D61"/>
  <c r="D49"/>
  <c r="D37"/>
  <c r="D25"/>
  <c r="D300"/>
  <c r="D284"/>
  <c r="D268"/>
  <c r="D252"/>
  <c r="D236"/>
  <c r="D220"/>
  <c r="D203"/>
  <c r="D187"/>
  <c r="D171"/>
  <c r="D155"/>
  <c r="D139"/>
  <c r="D123"/>
  <c r="D109"/>
  <c r="D104"/>
  <c r="D98"/>
  <c r="D93"/>
  <c r="D88"/>
  <c r="D82"/>
  <c r="D77"/>
  <c r="D72"/>
  <c r="D68"/>
  <c r="D64"/>
  <c r="D60"/>
  <c r="D56"/>
  <c r="D52"/>
  <c r="D48"/>
  <c r="D44"/>
  <c r="D40"/>
  <c r="D36"/>
  <c r="D32"/>
  <c r="D28"/>
  <c r="D24"/>
  <c r="D20"/>
  <c r="D288"/>
  <c r="D256"/>
  <c r="D207"/>
  <c r="D159"/>
  <c r="D110"/>
  <c r="D94"/>
  <c r="D78"/>
  <c r="D65"/>
  <c r="D53"/>
  <c r="D41"/>
  <c r="D29"/>
  <c r="D17"/>
  <c r="D292"/>
  <c r="D276"/>
  <c r="D260"/>
  <c r="D244"/>
  <c r="D228"/>
  <c r="D212"/>
  <c r="D195"/>
  <c r="D179"/>
  <c r="D163"/>
  <c r="D147"/>
  <c r="D131"/>
  <c r="D115"/>
  <c r="D106"/>
  <c r="D101"/>
  <c r="D96"/>
  <c r="D90"/>
  <c r="D85"/>
  <c r="D80"/>
  <c r="D74"/>
  <c r="D70"/>
  <c r="D66"/>
  <c r="D62"/>
  <c r="D58"/>
  <c r="D54"/>
  <c r="D50"/>
  <c r="D46"/>
  <c r="D42"/>
  <c r="D38"/>
  <c r="D34"/>
  <c r="D30"/>
  <c r="D26"/>
  <c r="D22"/>
  <c r="D18"/>
  <c r="D15"/>
  <c r="D272"/>
  <c r="D240"/>
  <c r="D175"/>
  <c r="D127"/>
  <c r="D100"/>
  <c r="D84"/>
  <c r="D69"/>
  <c r="D57"/>
  <c r="D45"/>
  <c r="D33"/>
  <c r="D21"/>
  <c r="AM12"/>
  <c r="Q3" s="1"/>
  <c r="K6" i="3" s="1"/>
  <c r="D10" i="12" s="1"/>
  <c r="G22" i="10" s="1"/>
  <c r="J9" i="15" s="1"/>
  <c r="Q2" i="1"/>
  <c r="K5" i="3" s="1"/>
  <c r="AP12" i="1"/>
  <c r="AO12" s="1"/>
  <c r="E221" l="1"/>
  <c r="E515" s="1"/>
  <c r="E613" s="1"/>
  <c r="B94"/>
  <c r="AR352" s="1"/>
  <c r="G21" i="10"/>
  <c r="I9" i="15" s="1"/>
  <c r="BF79" i="1"/>
  <c r="E175"/>
  <c r="E469" s="1"/>
  <c r="B277"/>
  <c r="AR535" s="1"/>
  <c r="B283"/>
  <c r="AR541" s="1"/>
  <c r="BF85"/>
  <c r="B379"/>
  <c r="AR637" s="1"/>
  <c r="B557"/>
  <c r="B655" s="1"/>
  <c r="B100"/>
  <c r="AR358" s="1"/>
  <c r="E142"/>
  <c r="E436" s="1"/>
  <c r="E218"/>
  <c r="E512" s="1"/>
  <c r="E610" s="1"/>
  <c r="E83"/>
  <c r="E377" s="1"/>
  <c r="E292"/>
  <c r="E586" s="1"/>
  <c r="E684" s="1"/>
  <c r="E125"/>
  <c r="E419" s="1"/>
  <c r="E74"/>
  <c r="E368" s="1"/>
  <c r="E57"/>
  <c r="E351" s="1"/>
  <c r="E39"/>
  <c r="E333" s="1"/>
  <c r="E301"/>
  <c r="E595" s="1"/>
  <c r="E693" s="1"/>
  <c r="E266"/>
  <c r="E560" s="1"/>
  <c r="E658" s="1"/>
  <c r="E32"/>
  <c r="E326" s="1"/>
  <c r="E156"/>
  <c r="E450" s="1"/>
  <c r="E145"/>
  <c r="E439" s="1"/>
  <c r="E96"/>
  <c r="E390" s="1"/>
  <c r="E173"/>
  <c r="E467" s="1"/>
  <c r="E240"/>
  <c r="E534" s="1"/>
  <c r="E632" s="1"/>
  <c r="E73"/>
  <c r="E367" s="1"/>
  <c r="E84"/>
  <c r="E378" s="1"/>
  <c r="E187"/>
  <c r="E481" s="1"/>
  <c r="E67"/>
  <c r="E361" s="1"/>
  <c r="E146"/>
  <c r="E440" s="1"/>
  <c r="E237"/>
  <c r="E531" s="1"/>
  <c r="E629" s="1"/>
  <c r="E172"/>
  <c r="E466" s="1"/>
  <c r="E154"/>
  <c r="E448" s="1"/>
  <c r="E282"/>
  <c r="E576" s="1"/>
  <c r="E674" s="1"/>
  <c r="E88"/>
  <c r="E382" s="1"/>
  <c r="E123"/>
  <c r="E417" s="1"/>
  <c r="E63"/>
  <c r="E357" s="1"/>
  <c r="E56"/>
  <c r="E350" s="1"/>
  <c r="E58"/>
  <c r="E352" s="1"/>
  <c r="E157"/>
  <c r="E451" s="1"/>
  <c r="E285"/>
  <c r="E579" s="1"/>
  <c r="E677" s="1"/>
  <c r="E224"/>
  <c r="E518" s="1"/>
  <c r="E616" s="1"/>
  <c r="E202"/>
  <c r="E496" s="1"/>
  <c r="E41"/>
  <c r="E335" s="1"/>
  <c r="E105"/>
  <c r="E399" s="1"/>
  <c r="E19"/>
  <c r="E313" s="1"/>
  <c r="E16"/>
  <c r="E310" s="1"/>
  <c r="E299"/>
  <c r="E593" s="1"/>
  <c r="E691" s="1"/>
  <c r="E42"/>
  <c r="E336" s="1"/>
  <c r="E259"/>
  <c r="E553" s="1"/>
  <c r="E651" s="1"/>
  <c r="E205"/>
  <c r="E499" s="1"/>
  <c r="E269"/>
  <c r="E563" s="1"/>
  <c r="E661" s="1"/>
  <c r="E140"/>
  <c r="E434" s="1"/>
  <c r="E204"/>
  <c r="E498" s="1"/>
  <c r="E186"/>
  <c r="E480" s="1"/>
  <c r="E250"/>
  <c r="E544" s="1"/>
  <c r="E642" s="1"/>
  <c r="E25"/>
  <c r="E319" s="1"/>
  <c r="E89"/>
  <c r="E383" s="1"/>
  <c r="E195"/>
  <c r="E489" s="1"/>
  <c r="E159"/>
  <c r="E453" s="1"/>
  <c r="E99"/>
  <c r="E393" s="1"/>
  <c r="E247"/>
  <c r="E541" s="1"/>
  <c r="E639" s="1"/>
  <c r="E149"/>
  <c r="E443" s="1"/>
  <c r="E26"/>
  <c r="E320" s="1"/>
  <c r="E90"/>
  <c r="E384" s="1"/>
  <c r="E199"/>
  <c r="E493" s="1"/>
  <c r="E189"/>
  <c r="E483" s="1"/>
  <c r="E253"/>
  <c r="E547" s="1"/>
  <c r="E645" s="1"/>
  <c r="E124"/>
  <c r="E418" s="1"/>
  <c r="E188"/>
  <c r="E482" s="1"/>
  <c r="E256"/>
  <c r="E550" s="1"/>
  <c r="E648" s="1"/>
  <c r="E170"/>
  <c r="E464" s="1"/>
  <c r="E234"/>
  <c r="E528" s="1"/>
  <c r="E626" s="1"/>
  <c r="E298"/>
  <c r="E592" s="1"/>
  <c r="E690" s="1"/>
  <c r="E36"/>
  <c r="E330" s="1"/>
  <c r="E271"/>
  <c r="E565" s="1"/>
  <c r="E663" s="1"/>
  <c r="E121"/>
  <c r="E415" s="1"/>
  <c r="E106"/>
  <c r="E400" s="1"/>
  <c r="E276"/>
  <c r="E570" s="1"/>
  <c r="E668" s="1"/>
  <c r="BF80"/>
  <c r="B117"/>
  <c r="AR375" s="1"/>
  <c r="B289"/>
  <c r="AR547" s="1"/>
  <c r="B278"/>
  <c r="AR536" s="1"/>
  <c r="BF102"/>
  <c r="B111"/>
  <c r="AR369" s="1"/>
  <c r="B95"/>
  <c r="AR353" s="1"/>
  <c r="B294"/>
  <c r="AR552" s="1"/>
  <c r="B374"/>
  <c r="AR632" s="1"/>
  <c r="B297"/>
  <c r="AR555" s="1"/>
  <c r="BF285"/>
  <c r="B396"/>
  <c r="AR654" s="1"/>
  <c r="BF263"/>
  <c r="B390"/>
  <c r="AR648" s="1"/>
  <c r="B106"/>
  <c r="AR364" s="1"/>
  <c r="BF275"/>
  <c r="B300"/>
  <c r="AR558" s="1"/>
  <c r="BF96"/>
  <c r="BF91"/>
  <c r="BF99"/>
  <c r="BF272"/>
  <c r="B569"/>
  <c r="B667" s="1"/>
  <c r="B579"/>
  <c r="B677" s="1"/>
  <c r="B114"/>
  <c r="AR372" s="1"/>
  <c r="B393"/>
  <c r="AR651" s="1"/>
  <c r="BF92"/>
  <c r="B568"/>
  <c r="B666" s="1"/>
  <c r="BF274"/>
  <c r="G4" i="4"/>
  <c r="G11" i="10"/>
  <c r="J6" i="15" s="1"/>
  <c r="L4" i="9"/>
  <c r="M4" s="1"/>
  <c r="L4" i="11"/>
  <c r="M4" s="1"/>
  <c r="D10" i="13"/>
  <c r="G35" i="10" s="1"/>
  <c r="J12" i="15" s="1"/>
  <c r="D9" i="5"/>
  <c r="F4" i="9"/>
  <c r="F4" i="11"/>
  <c r="D9" i="13" s="1"/>
  <c r="G34" i="10" s="1"/>
  <c r="I12" i="15" s="1"/>
  <c r="E76" i="1"/>
  <c r="E370" s="1"/>
  <c r="E21"/>
  <c r="E315" s="1"/>
  <c r="E53"/>
  <c r="E347" s="1"/>
  <c r="E85"/>
  <c r="E379" s="1"/>
  <c r="E101"/>
  <c r="E395" s="1"/>
  <c r="E139"/>
  <c r="E433" s="1"/>
  <c r="E255"/>
  <c r="E549" s="1"/>
  <c r="E647" s="1"/>
  <c r="E72"/>
  <c r="E366" s="1"/>
  <c r="E267"/>
  <c r="E561" s="1"/>
  <c r="E659" s="1"/>
  <c r="E79"/>
  <c r="E373" s="1"/>
  <c r="E115"/>
  <c r="E409" s="1"/>
  <c r="E171"/>
  <c r="E465" s="1"/>
  <c r="E295"/>
  <c r="E589" s="1"/>
  <c r="E687" s="1"/>
  <c r="E92"/>
  <c r="E386" s="1"/>
  <c r="E283"/>
  <c r="E577" s="1"/>
  <c r="E675" s="1"/>
  <c r="E59"/>
  <c r="E353" s="1"/>
  <c r="E38"/>
  <c r="E332" s="1"/>
  <c r="E70"/>
  <c r="E364" s="1"/>
  <c r="E102"/>
  <c r="E396" s="1"/>
  <c r="E141"/>
  <c r="E435" s="1"/>
  <c r="E243"/>
  <c r="E537" s="1"/>
  <c r="E635" s="1"/>
  <c r="E169"/>
  <c r="E463" s="1"/>
  <c r="E201"/>
  <c r="E495" s="1"/>
  <c r="E233"/>
  <c r="E527" s="1"/>
  <c r="E625" s="1"/>
  <c r="E265"/>
  <c r="E559" s="1"/>
  <c r="E657" s="1"/>
  <c r="E297"/>
  <c r="E591" s="1"/>
  <c r="E689" s="1"/>
  <c r="E136"/>
  <c r="E430" s="1"/>
  <c r="E168"/>
  <c r="E462" s="1"/>
  <c r="E200"/>
  <c r="E494" s="1"/>
  <c r="E236"/>
  <c r="E530" s="1"/>
  <c r="E628" s="1"/>
  <c r="E268"/>
  <c r="E562" s="1"/>
  <c r="E660" s="1"/>
  <c r="E304"/>
  <c r="E598" s="1"/>
  <c r="E696" s="1"/>
  <c r="E182"/>
  <c r="E476" s="1"/>
  <c r="E214"/>
  <c r="E508" s="1"/>
  <c r="E606" s="1"/>
  <c r="E246"/>
  <c r="E540" s="1"/>
  <c r="E638" s="1"/>
  <c r="E278"/>
  <c r="E572" s="1"/>
  <c r="E670" s="1"/>
  <c r="E64"/>
  <c r="E358" s="1"/>
  <c r="E127"/>
  <c r="E421" s="1"/>
  <c r="E17"/>
  <c r="E311" s="1"/>
  <c r="E33"/>
  <c r="E327" s="1"/>
  <c r="E49"/>
  <c r="E343" s="1"/>
  <c r="E65"/>
  <c r="E359" s="1"/>
  <c r="E81"/>
  <c r="E375" s="1"/>
  <c r="E97"/>
  <c r="E391" s="1"/>
  <c r="E113"/>
  <c r="E407" s="1"/>
  <c r="E134"/>
  <c r="E428" s="1"/>
  <c r="E163"/>
  <c r="E457" s="1"/>
  <c r="E239"/>
  <c r="E533" s="1"/>
  <c r="E631" s="1"/>
  <c r="E303"/>
  <c r="E597" s="1"/>
  <c r="E695" s="1"/>
  <c r="E60"/>
  <c r="E354" s="1"/>
  <c r="E122"/>
  <c r="E416" s="1"/>
  <c r="E219"/>
  <c r="E513" s="1"/>
  <c r="E611" s="1"/>
  <c r="E47"/>
  <c r="E341" s="1"/>
  <c r="E75"/>
  <c r="E369" s="1"/>
  <c r="E91"/>
  <c r="E385" s="1"/>
  <c r="E107"/>
  <c r="E401" s="1"/>
  <c r="E131"/>
  <c r="E425" s="1"/>
  <c r="E155"/>
  <c r="E449" s="1"/>
  <c r="E215"/>
  <c r="E509" s="1"/>
  <c r="E607" s="1"/>
  <c r="E279"/>
  <c r="E573" s="1"/>
  <c r="E671" s="1"/>
  <c r="E40"/>
  <c r="E334" s="1"/>
  <c r="E80"/>
  <c r="E374" s="1"/>
  <c r="E117"/>
  <c r="E411" s="1"/>
  <c r="E235"/>
  <c r="E529" s="1"/>
  <c r="E627" s="1"/>
  <c r="E27"/>
  <c r="E321" s="1"/>
  <c r="E51"/>
  <c r="E345" s="1"/>
  <c r="E18"/>
  <c r="E312" s="1"/>
  <c r="E34"/>
  <c r="E328" s="1"/>
  <c r="E50"/>
  <c r="E344" s="1"/>
  <c r="E66"/>
  <c r="E360" s="1"/>
  <c r="E82"/>
  <c r="E376" s="1"/>
  <c r="E98"/>
  <c r="E392" s="1"/>
  <c r="E114"/>
  <c r="E408" s="1"/>
  <c r="E135"/>
  <c r="E429" s="1"/>
  <c r="E167"/>
  <c r="E461" s="1"/>
  <c r="E227"/>
  <c r="E521" s="1"/>
  <c r="E619" s="1"/>
  <c r="E291"/>
  <c r="E585" s="1"/>
  <c r="E683" s="1"/>
  <c r="E165"/>
  <c r="E459" s="1"/>
  <c r="E181"/>
  <c r="E475" s="1"/>
  <c r="E197"/>
  <c r="E491" s="1"/>
  <c r="E213"/>
  <c r="E507" s="1"/>
  <c r="E605" s="1"/>
  <c r="E229"/>
  <c r="E523" s="1"/>
  <c r="E621" s="1"/>
  <c r="E245"/>
  <c r="E539" s="1"/>
  <c r="E637" s="1"/>
  <c r="E261"/>
  <c r="E555" s="1"/>
  <c r="E653" s="1"/>
  <c r="E277"/>
  <c r="E571" s="1"/>
  <c r="E669" s="1"/>
  <c r="E293"/>
  <c r="E587" s="1"/>
  <c r="E685" s="1"/>
  <c r="E116"/>
  <c r="E410" s="1"/>
  <c r="E132"/>
  <c r="E426" s="1"/>
  <c r="E148"/>
  <c r="E442" s="1"/>
  <c r="E164"/>
  <c r="E458" s="1"/>
  <c r="E180"/>
  <c r="E474" s="1"/>
  <c r="E196"/>
  <c r="E490" s="1"/>
  <c r="E216"/>
  <c r="E510" s="1"/>
  <c r="E608" s="1"/>
  <c r="E232"/>
  <c r="E526" s="1"/>
  <c r="E624" s="1"/>
  <c r="E248"/>
  <c r="E542" s="1"/>
  <c r="E640" s="1"/>
  <c r="E264"/>
  <c r="E558" s="1"/>
  <c r="E656" s="1"/>
  <c r="E284"/>
  <c r="E578" s="1"/>
  <c r="E676" s="1"/>
  <c r="E300"/>
  <c r="E594" s="1"/>
  <c r="E692" s="1"/>
  <c r="E162"/>
  <c r="E456" s="1"/>
  <c r="E178"/>
  <c r="E472" s="1"/>
  <c r="E194"/>
  <c r="E488" s="1"/>
  <c r="E210"/>
  <c r="E504" s="1"/>
  <c r="E602" s="1"/>
  <c r="E226"/>
  <c r="E520" s="1"/>
  <c r="E618" s="1"/>
  <c r="E242"/>
  <c r="E536" s="1"/>
  <c r="E634" s="1"/>
  <c r="E258"/>
  <c r="E552" s="1"/>
  <c r="E650" s="1"/>
  <c r="E274"/>
  <c r="E568" s="1"/>
  <c r="E666" s="1"/>
  <c r="E290"/>
  <c r="E584" s="1"/>
  <c r="E682" s="1"/>
  <c r="E24"/>
  <c r="E318" s="1"/>
  <c r="E143"/>
  <c r="E437" s="1"/>
  <c r="E37"/>
  <c r="E331" s="1"/>
  <c r="E69"/>
  <c r="E363" s="1"/>
  <c r="E118"/>
  <c r="E412" s="1"/>
  <c r="E179"/>
  <c r="E473" s="1"/>
  <c r="E20"/>
  <c r="E314" s="1"/>
  <c r="E138"/>
  <c r="E432" s="1"/>
  <c r="E55"/>
  <c r="E349" s="1"/>
  <c r="E95"/>
  <c r="E389" s="1"/>
  <c r="E137"/>
  <c r="E431" s="1"/>
  <c r="E231"/>
  <c r="E525" s="1"/>
  <c r="E623" s="1"/>
  <c r="E52"/>
  <c r="E346" s="1"/>
  <c r="E133"/>
  <c r="E427" s="1"/>
  <c r="E31"/>
  <c r="E325" s="1"/>
  <c r="E22"/>
  <c r="E316" s="1"/>
  <c r="E54"/>
  <c r="E348" s="1"/>
  <c r="E86"/>
  <c r="E380" s="1"/>
  <c r="E119"/>
  <c r="E413" s="1"/>
  <c r="E183"/>
  <c r="E477" s="1"/>
  <c r="E153"/>
  <c r="E447" s="1"/>
  <c r="E185"/>
  <c r="E479" s="1"/>
  <c r="E217"/>
  <c r="E511" s="1"/>
  <c r="E609" s="1"/>
  <c r="E249"/>
  <c r="E543" s="1"/>
  <c r="E641" s="1"/>
  <c r="E281"/>
  <c r="E575" s="1"/>
  <c r="E673" s="1"/>
  <c r="E120"/>
  <c r="E414" s="1"/>
  <c r="E152"/>
  <c r="E446" s="1"/>
  <c r="E184"/>
  <c r="E478" s="1"/>
  <c r="E220"/>
  <c r="E514" s="1"/>
  <c r="E612" s="1"/>
  <c r="E252"/>
  <c r="E546" s="1"/>
  <c r="E644" s="1"/>
  <c r="E288"/>
  <c r="E582" s="1"/>
  <c r="E680" s="1"/>
  <c r="E166"/>
  <c r="E460" s="1"/>
  <c r="E198"/>
  <c r="E492" s="1"/>
  <c r="E230"/>
  <c r="E524" s="1"/>
  <c r="E622" s="1"/>
  <c r="E262"/>
  <c r="E556" s="1"/>
  <c r="E654" s="1"/>
  <c r="E294"/>
  <c r="E588" s="1"/>
  <c r="E686" s="1"/>
  <c r="E48"/>
  <c r="E342" s="1"/>
  <c r="E104"/>
  <c r="E398" s="1"/>
  <c r="E251"/>
  <c r="E545" s="1"/>
  <c r="E643" s="1"/>
  <c r="E29"/>
  <c r="E323" s="1"/>
  <c r="E45"/>
  <c r="E339" s="1"/>
  <c r="E61"/>
  <c r="E355" s="1"/>
  <c r="E77"/>
  <c r="E371" s="1"/>
  <c r="E93"/>
  <c r="E387" s="1"/>
  <c r="E109"/>
  <c r="E403" s="1"/>
  <c r="E129"/>
  <c r="E423" s="1"/>
  <c r="E150"/>
  <c r="E444" s="1"/>
  <c r="E223"/>
  <c r="E517" s="1"/>
  <c r="E615" s="1"/>
  <c r="E287"/>
  <c r="E581" s="1"/>
  <c r="E679" s="1"/>
  <c r="E44"/>
  <c r="E338" s="1"/>
  <c r="E100"/>
  <c r="E394" s="1"/>
  <c r="E207"/>
  <c r="E501" s="1"/>
  <c r="E35"/>
  <c r="E329" s="1"/>
  <c r="E71"/>
  <c r="E365" s="1"/>
  <c r="E87"/>
  <c r="E381" s="1"/>
  <c r="E103"/>
  <c r="E397" s="1"/>
  <c r="E126"/>
  <c r="E420" s="1"/>
  <c r="E147"/>
  <c r="E441" s="1"/>
  <c r="E203"/>
  <c r="E497" s="1"/>
  <c r="E263"/>
  <c r="E557" s="1"/>
  <c r="E655" s="1"/>
  <c r="E28"/>
  <c r="E322" s="1"/>
  <c r="E68"/>
  <c r="E362" s="1"/>
  <c r="E108"/>
  <c r="E402" s="1"/>
  <c r="E191"/>
  <c r="E485" s="1"/>
  <c r="E23"/>
  <c r="E317" s="1"/>
  <c r="E43"/>
  <c r="E337" s="1"/>
  <c r="E15"/>
  <c r="E309" s="1"/>
  <c r="E30"/>
  <c r="E324" s="1"/>
  <c r="E46"/>
  <c r="E340" s="1"/>
  <c r="E62"/>
  <c r="E356" s="1"/>
  <c r="E78"/>
  <c r="E372" s="1"/>
  <c r="E94"/>
  <c r="E388" s="1"/>
  <c r="E110"/>
  <c r="E404" s="1"/>
  <c r="E130"/>
  <c r="E424" s="1"/>
  <c r="E151"/>
  <c r="E445" s="1"/>
  <c r="E211"/>
  <c r="E505" s="1"/>
  <c r="E603" s="1"/>
  <c r="E275"/>
  <c r="E569" s="1"/>
  <c r="E667" s="1"/>
  <c r="E161"/>
  <c r="E455" s="1"/>
  <c r="E177"/>
  <c r="E471" s="1"/>
  <c r="E193"/>
  <c r="E487" s="1"/>
  <c r="E209"/>
  <c r="E503" s="1"/>
  <c r="E601" s="1"/>
  <c r="E225"/>
  <c r="E519" s="1"/>
  <c r="E617" s="1"/>
  <c r="E241"/>
  <c r="E535" s="1"/>
  <c r="E633" s="1"/>
  <c r="E257"/>
  <c r="E551" s="1"/>
  <c r="E649" s="1"/>
  <c r="E273"/>
  <c r="E567" s="1"/>
  <c r="E665" s="1"/>
  <c r="E289"/>
  <c r="E583" s="1"/>
  <c r="E681" s="1"/>
  <c r="E112"/>
  <c r="E406" s="1"/>
  <c r="E128"/>
  <c r="E422" s="1"/>
  <c r="E144"/>
  <c r="E438" s="1"/>
  <c r="E160"/>
  <c r="E454" s="1"/>
  <c r="E176"/>
  <c r="E470" s="1"/>
  <c r="E192"/>
  <c r="E486" s="1"/>
  <c r="E212"/>
  <c r="E506" s="1"/>
  <c r="E604" s="1"/>
  <c r="E228"/>
  <c r="E522" s="1"/>
  <c r="E620" s="1"/>
  <c r="E244"/>
  <c r="E538" s="1"/>
  <c r="E636" s="1"/>
  <c r="E260"/>
  <c r="E554" s="1"/>
  <c r="E652" s="1"/>
  <c r="E280"/>
  <c r="E574" s="1"/>
  <c r="E672" s="1"/>
  <c r="E296"/>
  <c r="E590" s="1"/>
  <c r="E688" s="1"/>
  <c r="E158"/>
  <c r="E452" s="1"/>
  <c r="E174"/>
  <c r="E468" s="1"/>
  <c r="E190"/>
  <c r="E484" s="1"/>
  <c r="E206"/>
  <c r="E500" s="1"/>
  <c r="E222"/>
  <c r="E516" s="1"/>
  <c r="E614" s="1"/>
  <c r="E238"/>
  <c r="E532" s="1"/>
  <c r="E630" s="1"/>
  <c r="E254"/>
  <c r="E548" s="1"/>
  <c r="E646" s="1"/>
  <c r="E270"/>
  <c r="E564" s="1"/>
  <c r="E662" s="1"/>
  <c r="E286"/>
  <c r="E580" s="1"/>
  <c r="E678" s="1"/>
  <c r="E302"/>
  <c r="E596" s="1"/>
  <c r="E694" s="1"/>
  <c r="F4" i="7"/>
  <c r="D9" i="6"/>
  <c r="G45" i="10" s="1"/>
  <c r="I15" i="15" s="1"/>
  <c r="G4" i="7"/>
  <c r="D10" i="6"/>
  <c r="G46" i="10" s="1"/>
  <c r="J15" i="15" s="1"/>
  <c r="BE232" i="1"/>
  <c r="B107"/>
  <c r="AR365" s="1"/>
  <c r="B386"/>
  <c r="AR644" s="1"/>
  <c r="B290"/>
  <c r="AR548" s="1"/>
  <c r="B566"/>
  <c r="B664" s="1"/>
  <c r="AP4"/>
  <c r="AO8"/>
  <c r="AO9" s="1"/>
  <c r="I3" i="3" s="1"/>
  <c r="E8" i="5" s="1"/>
  <c r="B576" i="1"/>
  <c r="B674" s="1"/>
  <c r="B287"/>
  <c r="AR545" s="1"/>
  <c r="B383"/>
  <c r="AR641" s="1"/>
  <c r="BF282"/>
  <c r="BF89"/>
  <c r="G526"/>
  <c r="G624" s="1"/>
  <c r="A624"/>
  <c r="G525"/>
  <c r="G623" s="1"/>
  <c r="A623"/>
  <c r="AB502"/>
  <c r="AH502" s="1"/>
  <c r="AI502" s="1"/>
  <c r="AJ502" s="1"/>
  <c r="AL502" s="1"/>
  <c r="AM502" s="1"/>
  <c r="AN502" s="1"/>
  <c r="B112"/>
  <c r="AR370" s="1"/>
  <c r="B391"/>
  <c r="AR649" s="1"/>
  <c r="B295"/>
  <c r="AR553" s="1"/>
  <c r="BF97"/>
  <c r="B123"/>
  <c r="AR381" s="1"/>
  <c r="B402"/>
  <c r="AR660" s="1"/>
  <c r="BF108"/>
  <c r="B116"/>
  <c r="AR374" s="1"/>
  <c r="B395"/>
  <c r="AR653" s="1"/>
  <c r="B299"/>
  <c r="AR557" s="1"/>
  <c r="BF101"/>
  <c r="D351"/>
  <c r="D309"/>
  <c r="D320"/>
  <c r="D352"/>
  <c r="D390"/>
  <c r="D425"/>
  <c r="D554"/>
  <c r="D652" s="1"/>
  <c r="D323"/>
  <c r="D501"/>
  <c r="D318"/>
  <c r="D334"/>
  <c r="D350"/>
  <c r="D387"/>
  <c r="D417"/>
  <c r="D481"/>
  <c r="D546"/>
  <c r="D644" s="1"/>
  <c r="D319"/>
  <c r="D367"/>
  <c r="D485"/>
  <c r="D325"/>
  <c r="D357"/>
  <c r="D396"/>
  <c r="D510"/>
  <c r="D608" s="1"/>
  <c r="D415"/>
  <c r="D447"/>
  <c r="D479"/>
  <c r="D512"/>
  <c r="D610" s="1"/>
  <c r="D544"/>
  <c r="D642" s="1"/>
  <c r="D576"/>
  <c r="D674" s="1"/>
  <c r="D377"/>
  <c r="D410"/>
  <c r="D426"/>
  <c r="D458"/>
  <c r="D490"/>
  <c r="D523"/>
  <c r="D621" s="1"/>
  <c r="D555"/>
  <c r="D653" s="1"/>
  <c r="D587"/>
  <c r="D685" s="1"/>
  <c r="D428"/>
  <c r="D460"/>
  <c r="D492"/>
  <c r="D525"/>
  <c r="D623" s="1"/>
  <c r="D557"/>
  <c r="D655" s="1"/>
  <c r="BF111"/>
  <c r="B578"/>
  <c r="B676" s="1"/>
  <c r="BF284"/>
  <c r="D339"/>
  <c r="D394"/>
  <c r="D566"/>
  <c r="D664" s="1"/>
  <c r="D316"/>
  <c r="D332"/>
  <c r="D348"/>
  <c r="D364"/>
  <c r="D384"/>
  <c r="D409"/>
  <c r="D473"/>
  <c r="D538"/>
  <c r="D636" s="1"/>
  <c r="D311"/>
  <c r="D359"/>
  <c r="D453"/>
  <c r="D314"/>
  <c r="D330"/>
  <c r="D346"/>
  <c r="D362"/>
  <c r="D382"/>
  <c r="D403"/>
  <c r="D465"/>
  <c r="D530"/>
  <c r="D628" s="1"/>
  <c r="D594"/>
  <c r="D692" s="1"/>
  <c r="D355"/>
  <c r="D437"/>
  <c r="D310"/>
  <c r="D321"/>
  <c r="D337"/>
  <c r="D353"/>
  <c r="D370"/>
  <c r="D391"/>
  <c r="D429"/>
  <c r="D493"/>
  <c r="D558"/>
  <c r="D656" s="1"/>
  <c r="D411"/>
  <c r="D427"/>
  <c r="D443"/>
  <c r="D459"/>
  <c r="D475"/>
  <c r="D491"/>
  <c r="D508"/>
  <c r="D606" s="1"/>
  <c r="D524"/>
  <c r="D622" s="1"/>
  <c r="D540"/>
  <c r="D638" s="1"/>
  <c r="D556"/>
  <c r="D654" s="1"/>
  <c r="D572"/>
  <c r="D670" s="1"/>
  <c r="D588"/>
  <c r="D686" s="1"/>
  <c r="D373"/>
  <c r="D389"/>
  <c r="D406"/>
  <c r="D422"/>
  <c r="D438"/>
  <c r="D454"/>
  <c r="D470"/>
  <c r="D486"/>
  <c r="D503"/>
  <c r="D601" s="1"/>
  <c r="D519"/>
  <c r="D617" s="1"/>
  <c r="D535"/>
  <c r="D633" s="1"/>
  <c r="D551"/>
  <c r="D649" s="1"/>
  <c r="D567"/>
  <c r="D665" s="1"/>
  <c r="D583"/>
  <c r="D681" s="1"/>
  <c r="D408"/>
  <c r="D424"/>
  <c r="D440"/>
  <c r="D456"/>
  <c r="D472"/>
  <c r="D488"/>
  <c r="D505"/>
  <c r="D603" s="1"/>
  <c r="D521"/>
  <c r="D619" s="1"/>
  <c r="D537"/>
  <c r="D635" s="1"/>
  <c r="D553"/>
  <c r="D651" s="1"/>
  <c r="D569"/>
  <c r="D667" s="1"/>
  <c r="D585"/>
  <c r="D683" s="1"/>
  <c r="B597"/>
  <c r="B695" s="1"/>
  <c r="BF303"/>
  <c r="B574"/>
  <c r="B672" s="1"/>
  <c r="BF280"/>
  <c r="A527"/>
  <c r="BE233"/>
  <c r="B577"/>
  <c r="B675" s="1"/>
  <c r="BF283"/>
  <c r="A528"/>
  <c r="BE234"/>
  <c r="BF291"/>
  <c r="B585"/>
  <c r="B683" s="1"/>
  <c r="D315"/>
  <c r="D363"/>
  <c r="D469"/>
  <c r="D324"/>
  <c r="D340"/>
  <c r="D356"/>
  <c r="D374"/>
  <c r="D395"/>
  <c r="D441"/>
  <c r="D506"/>
  <c r="D604" s="1"/>
  <c r="D570"/>
  <c r="D668" s="1"/>
  <c r="D335"/>
  <c r="D388"/>
  <c r="D550"/>
  <c r="D648" s="1"/>
  <c r="D322"/>
  <c r="D338"/>
  <c r="D354"/>
  <c r="D371"/>
  <c r="D392"/>
  <c r="D433"/>
  <c r="D497"/>
  <c r="D562"/>
  <c r="D660" s="1"/>
  <c r="D331"/>
  <c r="D383"/>
  <c r="D518"/>
  <c r="D616" s="1"/>
  <c r="D313"/>
  <c r="D329"/>
  <c r="D345"/>
  <c r="D361"/>
  <c r="D380"/>
  <c r="D402"/>
  <c r="D461"/>
  <c r="D526"/>
  <c r="D624" s="1"/>
  <c r="D590"/>
  <c r="D688" s="1"/>
  <c r="D419"/>
  <c r="D435"/>
  <c r="D451"/>
  <c r="D467"/>
  <c r="D483"/>
  <c r="D499"/>
  <c r="D516"/>
  <c r="D614" s="1"/>
  <c r="D532"/>
  <c r="D630" s="1"/>
  <c r="D548"/>
  <c r="D646" s="1"/>
  <c r="D564"/>
  <c r="D662" s="1"/>
  <c r="D580"/>
  <c r="D678" s="1"/>
  <c r="D597"/>
  <c r="D695" s="1"/>
  <c r="D381"/>
  <c r="D397"/>
  <c r="D414"/>
  <c r="D430"/>
  <c r="D446"/>
  <c r="D462"/>
  <c r="D478"/>
  <c r="D494"/>
  <c r="D511"/>
  <c r="D609" s="1"/>
  <c r="D527"/>
  <c r="D625" s="1"/>
  <c r="D543"/>
  <c r="D641" s="1"/>
  <c r="D559"/>
  <c r="D657" s="1"/>
  <c r="D575"/>
  <c r="D673" s="1"/>
  <c r="D591"/>
  <c r="D689" s="1"/>
  <c r="D416"/>
  <c r="D432"/>
  <c r="D448"/>
  <c r="D464"/>
  <c r="D480"/>
  <c r="D496"/>
  <c r="D513"/>
  <c r="D611" s="1"/>
  <c r="D529"/>
  <c r="D627" s="1"/>
  <c r="D545"/>
  <c r="D643" s="1"/>
  <c r="D561"/>
  <c r="D659" s="1"/>
  <c r="D577"/>
  <c r="D675" s="1"/>
  <c r="D593"/>
  <c r="D691" s="1"/>
  <c r="B575"/>
  <c r="B673" s="1"/>
  <c r="BF281"/>
  <c r="BF277"/>
  <c r="B135"/>
  <c r="AR393" s="1"/>
  <c r="B414"/>
  <c r="AR672" s="1"/>
  <c r="BF120"/>
  <c r="A43"/>
  <c r="A335"/>
  <c r="G335" s="1"/>
  <c r="A235"/>
  <c r="BE41"/>
  <c r="B115"/>
  <c r="AR373" s="1"/>
  <c r="B394"/>
  <c r="AR652" s="1"/>
  <c r="BF100"/>
  <c r="B298"/>
  <c r="AR556" s="1"/>
  <c r="A44"/>
  <c r="A236"/>
  <c r="BE42"/>
  <c r="A336"/>
  <c r="G336" s="1"/>
  <c r="B118"/>
  <c r="AR376" s="1"/>
  <c r="B301"/>
  <c r="AR559" s="1"/>
  <c r="B397"/>
  <c r="AR655" s="1"/>
  <c r="BF103"/>
  <c r="B122"/>
  <c r="AR380" s="1"/>
  <c r="B401"/>
  <c r="AR659" s="1"/>
  <c r="BF107"/>
  <c r="B119"/>
  <c r="AR377" s="1"/>
  <c r="B398"/>
  <c r="AR656" s="1"/>
  <c r="B302"/>
  <c r="AR560" s="1"/>
  <c r="BF104"/>
  <c r="D421"/>
  <c r="D336"/>
  <c r="D368"/>
  <c r="D489"/>
  <c r="D372"/>
  <c r="D366"/>
  <c r="D341"/>
  <c r="D375"/>
  <c r="D445"/>
  <c r="D574"/>
  <c r="D672" s="1"/>
  <c r="D431"/>
  <c r="D463"/>
  <c r="D495"/>
  <c r="D528"/>
  <c r="D626" s="1"/>
  <c r="D560"/>
  <c r="D658" s="1"/>
  <c r="D592"/>
  <c r="D690" s="1"/>
  <c r="D393"/>
  <c r="D442"/>
  <c r="D474"/>
  <c r="D507"/>
  <c r="D605" s="1"/>
  <c r="D539"/>
  <c r="D637" s="1"/>
  <c r="D571"/>
  <c r="D669" s="1"/>
  <c r="D412"/>
  <c r="D444"/>
  <c r="D476"/>
  <c r="D509"/>
  <c r="D607" s="1"/>
  <c r="D541"/>
  <c r="D639" s="1"/>
  <c r="D573"/>
  <c r="D671" s="1"/>
  <c r="D589"/>
  <c r="D687" s="1"/>
  <c r="BF300"/>
  <c r="B594"/>
  <c r="B692" s="1"/>
  <c r="D327"/>
  <c r="D378"/>
  <c r="D534"/>
  <c r="D632" s="1"/>
  <c r="D312"/>
  <c r="D328"/>
  <c r="D344"/>
  <c r="D360"/>
  <c r="D379"/>
  <c r="D400"/>
  <c r="D457"/>
  <c r="D522"/>
  <c r="D620" s="1"/>
  <c r="D586"/>
  <c r="D684" s="1"/>
  <c r="D347"/>
  <c r="D404"/>
  <c r="D582"/>
  <c r="D680" s="1"/>
  <c r="D326"/>
  <c r="D342"/>
  <c r="D358"/>
  <c r="D376"/>
  <c r="D398"/>
  <c r="D449"/>
  <c r="D514"/>
  <c r="D612" s="1"/>
  <c r="D578"/>
  <c r="D676" s="1"/>
  <c r="D343"/>
  <c r="D399"/>
  <c r="D596"/>
  <c r="D694" s="1"/>
  <c r="D317"/>
  <c r="D333"/>
  <c r="D349"/>
  <c r="D365"/>
  <c r="D386"/>
  <c r="D413"/>
  <c r="D477"/>
  <c r="D542"/>
  <c r="D640" s="1"/>
  <c r="D407"/>
  <c r="D423"/>
  <c r="D439"/>
  <c r="D455"/>
  <c r="D471"/>
  <c r="D487"/>
  <c r="D504"/>
  <c r="D602" s="1"/>
  <c r="D520"/>
  <c r="D618" s="1"/>
  <c r="D536"/>
  <c r="D634" s="1"/>
  <c r="D552"/>
  <c r="D650" s="1"/>
  <c r="D568"/>
  <c r="D666" s="1"/>
  <c r="D584"/>
  <c r="D682" s="1"/>
  <c r="D369"/>
  <c r="D385"/>
  <c r="D401"/>
  <c r="D418"/>
  <c r="D434"/>
  <c r="D450"/>
  <c r="D466"/>
  <c r="D482"/>
  <c r="D498"/>
  <c r="D515"/>
  <c r="D613" s="1"/>
  <c r="D531"/>
  <c r="D629" s="1"/>
  <c r="D547"/>
  <c r="D645" s="1"/>
  <c r="D563"/>
  <c r="D661" s="1"/>
  <c r="D579"/>
  <c r="D677" s="1"/>
  <c r="D595"/>
  <c r="D693" s="1"/>
  <c r="D420"/>
  <c r="D436"/>
  <c r="D452"/>
  <c r="D468"/>
  <c r="D484"/>
  <c r="D500"/>
  <c r="D517"/>
  <c r="D615" s="1"/>
  <c r="D533"/>
  <c r="D631" s="1"/>
  <c r="D549"/>
  <c r="D647" s="1"/>
  <c r="D565"/>
  <c r="D663" s="1"/>
  <c r="D581"/>
  <c r="D679" s="1"/>
  <c r="D598"/>
  <c r="D696" s="1"/>
  <c r="B113"/>
  <c r="AR371" s="1"/>
  <c r="B392"/>
  <c r="AR650" s="1"/>
  <c r="BF98"/>
  <c r="B296"/>
  <c r="AR554" s="1"/>
  <c r="B292"/>
  <c r="AR550" s="1"/>
  <c r="BF94"/>
  <c r="B388"/>
  <c r="AR646" s="1"/>
  <c r="B580"/>
  <c r="B678" s="1"/>
  <c r="BF286"/>
  <c r="L84"/>
  <c r="L34"/>
  <c r="L328" s="1"/>
  <c r="L66"/>
  <c r="L360" s="1"/>
  <c r="L106"/>
  <c r="L228"/>
  <c r="L522" s="1"/>
  <c r="L620" s="1"/>
  <c r="L110"/>
  <c r="L404" s="1"/>
  <c r="L32"/>
  <c r="L326" s="1"/>
  <c r="L64"/>
  <c r="L104"/>
  <c r="L220"/>
  <c r="L105"/>
  <c r="L23"/>
  <c r="L317" s="1"/>
  <c r="L55"/>
  <c r="L349" s="1"/>
  <c r="L92"/>
  <c r="L386" s="1"/>
  <c r="L183"/>
  <c r="L113"/>
  <c r="L407" s="1"/>
  <c r="L145"/>
  <c r="L439" s="1"/>
  <c r="L177"/>
  <c r="L226"/>
  <c r="L258"/>
  <c r="L552" s="1"/>
  <c r="L650" s="1"/>
  <c r="L290"/>
  <c r="L584" s="1"/>
  <c r="L682" s="1"/>
  <c r="L91"/>
  <c r="L124"/>
  <c r="L172"/>
  <c r="L466" s="1"/>
  <c r="L204"/>
  <c r="L498" s="1"/>
  <c r="L237"/>
  <c r="L271"/>
  <c r="L45"/>
  <c r="L339" s="1"/>
  <c r="L100"/>
  <c r="L272"/>
  <c r="L22"/>
  <c r="L316" s="1"/>
  <c r="L38"/>
  <c r="L54"/>
  <c r="L70"/>
  <c r="L364" s="1"/>
  <c r="L90"/>
  <c r="L384" s="1"/>
  <c r="L115"/>
  <c r="L409" s="1"/>
  <c r="L179"/>
  <c r="L244"/>
  <c r="L17"/>
  <c r="L65"/>
  <c r="L359" s="1"/>
  <c r="L159"/>
  <c r="L20"/>
  <c r="L314" s="1"/>
  <c r="L36"/>
  <c r="L330" s="1"/>
  <c r="L52"/>
  <c r="L68"/>
  <c r="L88"/>
  <c r="L382" s="1"/>
  <c r="L109"/>
  <c r="L171"/>
  <c r="L465" s="1"/>
  <c r="L236"/>
  <c r="L530" s="1"/>
  <c r="L628" s="1"/>
  <c r="L300"/>
  <c r="L61"/>
  <c r="L355" s="1"/>
  <c r="L143"/>
  <c r="L437" s="1"/>
  <c r="L16"/>
  <c r="L27"/>
  <c r="L43"/>
  <c r="L59"/>
  <c r="L353" s="1"/>
  <c r="L76"/>
  <c r="L97"/>
  <c r="L135"/>
  <c r="L199"/>
  <c r="L493" s="1"/>
  <c r="L264"/>
  <c r="L117"/>
  <c r="L133"/>
  <c r="L427" s="1"/>
  <c r="L149"/>
  <c r="L443" s="1"/>
  <c r="L165"/>
  <c r="L181"/>
  <c r="L197"/>
  <c r="L491" s="1"/>
  <c r="L214"/>
  <c r="L508" s="1"/>
  <c r="L606" s="1"/>
  <c r="L230"/>
  <c r="L524" s="1"/>
  <c r="L622" s="1"/>
  <c r="L246"/>
  <c r="L262"/>
  <c r="L278"/>
  <c r="L572" s="1"/>
  <c r="L670" s="1"/>
  <c r="L294"/>
  <c r="L588" s="1"/>
  <c r="L686" s="1"/>
  <c r="L79"/>
  <c r="L95"/>
  <c r="L112"/>
  <c r="L406" s="1"/>
  <c r="L128"/>
  <c r="L422" s="1"/>
  <c r="L144"/>
  <c r="L160"/>
  <c r="L176"/>
  <c r="L470" s="1"/>
  <c r="L192"/>
  <c r="L486" s="1"/>
  <c r="L209"/>
  <c r="L225"/>
  <c r="L241"/>
  <c r="L535" s="1"/>
  <c r="L633" s="1"/>
  <c r="L257"/>
  <c r="L273"/>
  <c r="L289"/>
  <c r="L114"/>
  <c r="L130"/>
  <c r="L146"/>
  <c r="L440" s="1"/>
  <c r="L162"/>
  <c r="L456" s="1"/>
  <c r="L178"/>
  <c r="L472" s="1"/>
  <c r="L194"/>
  <c r="L488" s="1"/>
  <c r="L211"/>
  <c r="L227"/>
  <c r="L243"/>
  <c r="L537" s="1"/>
  <c r="L635" s="1"/>
  <c r="L259"/>
  <c r="L553" s="1"/>
  <c r="L651" s="1"/>
  <c r="L275"/>
  <c r="L291"/>
  <c r="L33"/>
  <c r="L240"/>
  <c r="L50"/>
  <c r="L344" s="1"/>
  <c r="L85"/>
  <c r="L379" s="1"/>
  <c r="L163"/>
  <c r="L292"/>
  <c r="L288"/>
  <c r="L48"/>
  <c r="L82"/>
  <c r="L155"/>
  <c r="L284"/>
  <c r="L302"/>
  <c r="L596" s="1"/>
  <c r="L694" s="1"/>
  <c r="L39"/>
  <c r="L71"/>
  <c r="L119"/>
  <c r="L248"/>
  <c r="L129"/>
  <c r="L161"/>
  <c r="L193"/>
  <c r="L210"/>
  <c r="L504" s="1"/>
  <c r="L602" s="1"/>
  <c r="L242"/>
  <c r="L536" s="1"/>
  <c r="L634" s="1"/>
  <c r="L274"/>
  <c r="L75"/>
  <c r="L107"/>
  <c r="L401" s="1"/>
  <c r="L140"/>
  <c r="L434" s="1"/>
  <c r="L156"/>
  <c r="L188"/>
  <c r="L221"/>
  <c r="L515" s="1"/>
  <c r="L613" s="1"/>
  <c r="L253"/>
  <c r="L269"/>
  <c r="L285"/>
  <c r="L579" s="1"/>
  <c r="L677" s="1"/>
  <c r="L301"/>
  <c r="L595" s="1"/>
  <c r="L693" s="1"/>
  <c r="L126"/>
  <c r="L142"/>
  <c r="L436" s="1"/>
  <c r="L158"/>
  <c r="L452" s="1"/>
  <c r="L174"/>
  <c r="L468" s="1"/>
  <c r="L206"/>
  <c r="L500" s="1"/>
  <c r="L223"/>
  <c r="L239"/>
  <c r="L255"/>
  <c r="L549" s="1"/>
  <c r="L647" s="1"/>
  <c r="L287"/>
  <c r="L304"/>
  <c r="L21"/>
  <c r="L315" s="1"/>
  <c r="L69"/>
  <c r="L363" s="1"/>
  <c r="L175"/>
  <c r="L469" s="1"/>
  <c r="L30"/>
  <c r="L324" s="1"/>
  <c r="L46"/>
  <c r="L62"/>
  <c r="L80"/>
  <c r="L374" s="1"/>
  <c r="L101"/>
  <c r="L395" s="1"/>
  <c r="L147"/>
  <c r="L441" s="1"/>
  <c r="L212"/>
  <c r="L506" s="1"/>
  <c r="L604" s="1"/>
  <c r="L276"/>
  <c r="L41"/>
  <c r="L94"/>
  <c r="L256"/>
  <c r="L550" s="1"/>
  <c r="L648" s="1"/>
  <c r="L28"/>
  <c r="L322" s="1"/>
  <c r="L44"/>
  <c r="L338" s="1"/>
  <c r="L60"/>
  <c r="L77"/>
  <c r="L98"/>
  <c r="L392" s="1"/>
  <c r="L139"/>
  <c r="L203"/>
  <c r="L497" s="1"/>
  <c r="L268"/>
  <c r="L562" s="1"/>
  <c r="L660" s="1"/>
  <c r="L37"/>
  <c r="L89"/>
  <c r="L224"/>
  <c r="L518" s="1"/>
  <c r="L616" s="1"/>
  <c r="L19"/>
  <c r="L35"/>
  <c r="L51"/>
  <c r="L67"/>
  <c r="L361" s="1"/>
  <c r="L86"/>
  <c r="L108"/>
  <c r="L402" s="1"/>
  <c r="L167"/>
  <c r="L232"/>
  <c r="L296"/>
  <c r="L125"/>
  <c r="L141"/>
  <c r="L435" s="1"/>
  <c r="L157"/>
  <c r="L451" s="1"/>
  <c r="L173"/>
  <c r="L189"/>
  <c r="L205"/>
  <c r="L499" s="1"/>
  <c r="L222"/>
  <c r="L516" s="1"/>
  <c r="L614" s="1"/>
  <c r="L238"/>
  <c r="L532" s="1"/>
  <c r="L630" s="1"/>
  <c r="L254"/>
  <c r="L270"/>
  <c r="L286"/>
  <c r="L580" s="1"/>
  <c r="L678" s="1"/>
  <c r="L303"/>
  <c r="L87"/>
  <c r="L103"/>
  <c r="L120"/>
  <c r="L136"/>
  <c r="L152"/>
  <c r="L446" s="1"/>
  <c r="L168"/>
  <c r="L462" s="1"/>
  <c r="L184"/>
  <c r="L200"/>
  <c r="L217"/>
  <c r="L233"/>
  <c r="L249"/>
  <c r="L543" s="1"/>
  <c r="L641" s="1"/>
  <c r="L265"/>
  <c r="L559" s="1"/>
  <c r="L657" s="1"/>
  <c r="L281"/>
  <c r="L297"/>
  <c r="L122"/>
  <c r="L416" s="1"/>
  <c r="L138"/>
  <c r="L154"/>
  <c r="L448" s="1"/>
  <c r="L170"/>
  <c r="L186"/>
  <c r="L202"/>
  <c r="L496" s="1"/>
  <c r="L219"/>
  <c r="L235"/>
  <c r="L251"/>
  <c r="L545" s="1"/>
  <c r="L643" s="1"/>
  <c r="L267"/>
  <c r="L561" s="1"/>
  <c r="L659" s="1"/>
  <c r="L283"/>
  <c r="L299"/>
  <c r="L18"/>
  <c r="L312" s="1"/>
  <c r="L53"/>
  <c r="L49"/>
  <c r="L190"/>
  <c r="L484" s="1"/>
  <c r="L57"/>
  <c r="L127"/>
  <c r="L15"/>
  <c r="L26"/>
  <c r="L320" s="1"/>
  <c r="L42"/>
  <c r="L58"/>
  <c r="L352" s="1"/>
  <c r="L74"/>
  <c r="L96"/>
  <c r="L390" s="1"/>
  <c r="L131"/>
  <c r="L195"/>
  <c r="L260"/>
  <c r="L554" s="1"/>
  <c r="L652" s="1"/>
  <c r="L29"/>
  <c r="L323" s="1"/>
  <c r="L78"/>
  <c r="L207"/>
  <c r="L24"/>
  <c r="L40"/>
  <c r="L334" s="1"/>
  <c r="L56"/>
  <c r="L72"/>
  <c r="L366" s="1"/>
  <c r="L93"/>
  <c r="L123"/>
  <c r="L417" s="1"/>
  <c r="L187"/>
  <c r="L481" s="1"/>
  <c r="L252"/>
  <c r="L25"/>
  <c r="L73"/>
  <c r="L367" s="1"/>
  <c r="L191"/>
  <c r="L31"/>
  <c r="L47"/>
  <c r="L341" s="1"/>
  <c r="L63"/>
  <c r="L81"/>
  <c r="L102"/>
  <c r="L151"/>
  <c r="L445" s="1"/>
  <c r="L216"/>
  <c r="L280"/>
  <c r="L574" s="1"/>
  <c r="L672" s="1"/>
  <c r="L121"/>
  <c r="L137"/>
  <c r="L431" s="1"/>
  <c r="L153"/>
  <c r="L169"/>
  <c r="L185"/>
  <c r="L201"/>
  <c r="L495" s="1"/>
  <c r="L218"/>
  <c r="L512" s="1"/>
  <c r="L610" s="1"/>
  <c r="L234"/>
  <c r="L250"/>
  <c r="L544" s="1"/>
  <c r="L642" s="1"/>
  <c r="L266"/>
  <c r="L282"/>
  <c r="L576" s="1"/>
  <c r="L674" s="1"/>
  <c r="L298"/>
  <c r="L83"/>
  <c r="L99"/>
  <c r="L393" s="1"/>
  <c r="L116"/>
  <c r="L410" s="1"/>
  <c r="L132"/>
  <c r="L148"/>
  <c r="L442" s="1"/>
  <c r="L164"/>
  <c r="L180"/>
  <c r="L474" s="1"/>
  <c r="L196"/>
  <c r="L213"/>
  <c r="L229"/>
  <c r="L523" s="1"/>
  <c r="L621" s="1"/>
  <c r="L245"/>
  <c r="L261"/>
  <c r="L555" s="1"/>
  <c r="L653" s="1"/>
  <c r="L277"/>
  <c r="L293"/>
  <c r="L587" s="1"/>
  <c r="L685" s="1"/>
  <c r="L118"/>
  <c r="L134"/>
  <c r="L428" s="1"/>
  <c r="L150"/>
  <c r="L166"/>
  <c r="L460" s="1"/>
  <c r="L182"/>
  <c r="L476" s="1"/>
  <c r="L198"/>
  <c r="L215"/>
  <c r="L231"/>
  <c r="L525" s="1"/>
  <c r="L623" s="1"/>
  <c r="L247"/>
  <c r="L263"/>
  <c r="L279"/>
  <c r="L295"/>
  <c r="L589" s="1"/>
  <c r="L687" s="1"/>
  <c r="AQ12"/>
  <c r="Q4"/>
  <c r="K4" i="3" s="1"/>
  <c r="AO13" i="1"/>
  <c r="K3" i="3" s="1"/>
  <c r="B109" i="1" l="1"/>
  <c r="AR367" s="1"/>
  <c r="B571"/>
  <c r="B669" s="1"/>
  <c r="E8" i="6"/>
  <c r="E8" i="13"/>
  <c r="B583" i="1"/>
  <c r="B681" s="1"/>
  <c r="B293"/>
  <c r="AR551" s="1"/>
  <c r="B129"/>
  <c r="AR387" s="1"/>
  <c r="B400"/>
  <c r="AR658" s="1"/>
  <c r="BF117"/>
  <c r="B132"/>
  <c r="AR390" s="1"/>
  <c r="B405"/>
  <c r="BJ405" s="1"/>
  <c r="BK405" s="1"/>
  <c r="B411"/>
  <c r="AR669" s="1"/>
  <c r="B126"/>
  <c r="AR384" s="1"/>
  <c r="BF289"/>
  <c r="B389"/>
  <c r="AR647" s="1"/>
  <c r="B572"/>
  <c r="B670" s="1"/>
  <c r="B588"/>
  <c r="B686" s="1"/>
  <c r="BF95"/>
  <c r="BF114"/>
  <c r="B581"/>
  <c r="B679" s="1"/>
  <c r="BF278"/>
  <c r="BF294"/>
  <c r="B110"/>
  <c r="AR368" s="1"/>
  <c r="B408"/>
  <c r="AR666" s="1"/>
  <c r="B121"/>
  <c r="AR379" s="1"/>
  <c r="BF297"/>
  <c r="B304"/>
  <c r="AR562" s="1"/>
  <c r="B591"/>
  <c r="B689" s="1"/>
  <c r="BF106"/>
  <c r="L4" i="4"/>
  <c r="M4" s="1"/>
  <c r="F4"/>
  <c r="G10" i="10"/>
  <c r="I6" i="15" s="1"/>
  <c r="L4" i="1"/>
  <c r="F260" s="1"/>
  <c r="A258" i="3" s="1"/>
  <c r="D8" i="6"/>
  <c r="G44" i="10" s="1"/>
  <c r="E4" i="7"/>
  <c r="L4"/>
  <c r="M4" s="1"/>
  <c r="BF290" i="1"/>
  <c r="AQ8"/>
  <c r="AR8" s="1"/>
  <c r="AR9" s="1"/>
  <c r="N4" s="1"/>
  <c r="I8" i="3" s="1"/>
  <c r="D11" i="5" s="1"/>
  <c r="B584" i="1"/>
  <c r="B682" s="1"/>
  <c r="BF287"/>
  <c r="AR663"/>
  <c r="G528"/>
  <c r="G626" s="1"/>
  <c r="A626"/>
  <c r="G527"/>
  <c r="G625" s="1"/>
  <c r="A625"/>
  <c r="AK502"/>
  <c r="BM502" s="1"/>
  <c r="M302"/>
  <c r="M596" s="1"/>
  <c r="M694" s="1"/>
  <c r="M295"/>
  <c r="M589" s="1"/>
  <c r="M687" s="1"/>
  <c r="M143"/>
  <c r="M437" s="1"/>
  <c r="M278"/>
  <c r="M572" s="1"/>
  <c r="M670" s="1"/>
  <c r="M230"/>
  <c r="M524" s="1"/>
  <c r="M622" s="1"/>
  <c r="M66"/>
  <c r="M360" s="1"/>
  <c r="M99"/>
  <c r="M393" s="1"/>
  <c r="M282"/>
  <c r="M576" s="1"/>
  <c r="M674" s="1"/>
  <c r="M258"/>
  <c r="M552" s="1"/>
  <c r="M650" s="1"/>
  <c r="M72"/>
  <c r="M256"/>
  <c r="M550" s="1"/>
  <c r="M648" s="1"/>
  <c r="M197"/>
  <c r="M491" s="1"/>
  <c r="M149"/>
  <c r="M443" s="1"/>
  <c r="M286"/>
  <c r="M580" s="1"/>
  <c r="M678" s="1"/>
  <c r="M238"/>
  <c r="M532" s="1"/>
  <c r="M630" s="1"/>
  <c r="M101"/>
  <c r="M395" s="1"/>
  <c r="M21"/>
  <c r="M315" s="1"/>
  <c r="M255"/>
  <c r="M549" s="1"/>
  <c r="M647" s="1"/>
  <c r="M206"/>
  <c r="M500" s="1"/>
  <c r="M259"/>
  <c r="M553" s="1"/>
  <c r="M651" s="1"/>
  <c r="M229"/>
  <c r="M523" s="1"/>
  <c r="M621" s="1"/>
  <c r="M180"/>
  <c r="M474" s="1"/>
  <c r="M201"/>
  <c r="M495" s="1"/>
  <c r="M260"/>
  <c r="M190"/>
  <c r="M484" s="1"/>
  <c r="M251"/>
  <c r="M545" s="1"/>
  <c r="M643" s="1"/>
  <c r="M202"/>
  <c r="M496" s="1"/>
  <c r="M301"/>
  <c r="M595" s="1"/>
  <c r="M693" s="1"/>
  <c r="M85"/>
  <c r="M379" s="1"/>
  <c r="M178"/>
  <c r="M472" s="1"/>
  <c r="M115"/>
  <c r="M409" s="1"/>
  <c r="M151"/>
  <c r="M445" s="1"/>
  <c r="M123"/>
  <c r="M417" s="1"/>
  <c r="M107"/>
  <c r="M401" s="1"/>
  <c r="M242"/>
  <c r="M536" s="1"/>
  <c r="M634" s="1"/>
  <c r="M176"/>
  <c r="M470" s="1"/>
  <c r="M128"/>
  <c r="M422" s="1"/>
  <c r="M45"/>
  <c r="M339" s="1"/>
  <c r="M204"/>
  <c r="M498" s="1"/>
  <c r="M231"/>
  <c r="M525" s="1"/>
  <c r="M623" s="1"/>
  <c r="M182"/>
  <c r="M476" s="1"/>
  <c r="M116"/>
  <c r="M410" s="1"/>
  <c r="M218"/>
  <c r="M512" s="1"/>
  <c r="M610" s="1"/>
  <c r="M47"/>
  <c r="M341" s="1"/>
  <c r="M73"/>
  <c r="M367" s="1"/>
  <c r="M187"/>
  <c r="M481" s="1"/>
  <c r="M29"/>
  <c r="M323" s="1"/>
  <c r="M249"/>
  <c r="M543" s="1"/>
  <c r="M641" s="1"/>
  <c r="M147"/>
  <c r="M441" s="1"/>
  <c r="M175"/>
  <c r="M469" s="1"/>
  <c r="M294"/>
  <c r="M588" s="1"/>
  <c r="M686" s="1"/>
  <c r="M214"/>
  <c r="M508" s="1"/>
  <c r="M606" s="1"/>
  <c r="M133"/>
  <c r="M427" s="1"/>
  <c r="M199"/>
  <c r="M493" s="1"/>
  <c r="M61"/>
  <c r="M355" s="1"/>
  <c r="M171"/>
  <c r="M465" s="1"/>
  <c r="M113"/>
  <c r="M407" s="1"/>
  <c r="M158"/>
  <c r="M452" s="1"/>
  <c r="M148"/>
  <c r="M442" s="1"/>
  <c r="M250"/>
  <c r="M544" s="1"/>
  <c r="M642" s="1"/>
  <c r="M168"/>
  <c r="M462" s="1"/>
  <c r="M141"/>
  <c r="M435" s="1"/>
  <c r="M224"/>
  <c r="M518" s="1"/>
  <c r="M616" s="1"/>
  <c r="M268"/>
  <c r="M562" s="1"/>
  <c r="M660" s="1"/>
  <c r="M174"/>
  <c r="M468" s="1"/>
  <c r="M285"/>
  <c r="M579" s="1"/>
  <c r="M677" s="1"/>
  <c r="M221"/>
  <c r="M515" s="1"/>
  <c r="M613" s="1"/>
  <c r="M140"/>
  <c r="M434" s="1"/>
  <c r="M210"/>
  <c r="M504" s="1"/>
  <c r="M602" s="1"/>
  <c r="M243"/>
  <c r="M194"/>
  <c r="M488" s="1"/>
  <c r="M146"/>
  <c r="M241"/>
  <c r="M535" s="1"/>
  <c r="M633" s="1"/>
  <c r="M192"/>
  <c r="M486" s="1"/>
  <c r="M59"/>
  <c r="M353" s="1"/>
  <c r="M65"/>
  <c r="M172"/>
  <c r="M466" s="1"/>
  <c r="M290"/>
  <c r="M584" s="1"/>
  <c r="M682" s="1"/>
  <c r="M23"/>
  <c r="M228"/>
  <c r="M150"/>
  <c r="L444"/>
  <c r="M234"/>
  <c r="L528"/>
  <c r="L626" s="1"/>
  <c r="M303"/>
  <c r="L597"/>
  <c r="L695" s="1"/>
  <c r="M167"/>
  <c r="L461"/>
  <c r="M19"/>
  <c r="L313"/>
  <c r="M274"/>
  <c r="L568"/>
  <c r="L666" s="1"/>
  <c r="M129"/>
  <c r="L423"/>
  <c r="M284"/>
  <c r="L578"/>
  <c r="L676" s="1"/>
  <c r="M288"/>
  <c r="L582"/>
  <c r="L680" s="1"/>
  <c r="M33"/>
  <c r="L327"/>
  <c r="M291"/>
  <c r="L585"/>
  <c r="L683" s="1"/>
  <c r="M289"/>
  <c r="L583"/>
  <c r="L681" s="1"/>
  <c r="M264"/>
  <c r="L558"/>
  <c r="L656" s="1"/>
  <c r="M43"/>
  <c r="L337"/>
  <c r="M52"/>
  <c r="L346"/>
  <c r="M91"/>
  <c r="L385"/>
  <c r="M64"/>
  <c r="L358"/>
  <c r="M84"/>
  <c r="L378"/>
  <c r="BF296"/>
  <c r="B590"/>
  <c r="B688" s="1"/>
  <c r="B137"/>
  <c r="AR395" s="1"/>
  <c r="BF122"/>
  <c r="B416"/>
  <c r="AR674" s="1"/>
  <c r="A46"/>
  <c r="A338"/>
  <c r="G338" s="1"/>
  <c r="A238"/>
  <c r="BE44"/>
  <c r="A45"/>
  <c r="A337"/>
  <c r="G337" s="1"/>
  <c r="A237"/>
  <c r="BE43"/>
  <c r="M118"/>
  <c r="L412"/>
  <c r="M57"/>
  <c r="L351"/>
  <c r="M184"/>
  <c r="L478"/>
  <c r="M86"/>
  <c r="L380"/>
  <c r="M35"/>
  <c r="L329"/>
  <c r="M276"/>
  <c r="L570"/>
  <c r="L668" s="1"/>
  <c r="M75"/>
  <c r="L369"/>
  <c r="M161"/>
  <c r="L455"/>
  <c r="M71"/>
  <c r="L365"/>
  <c r="M48"/>
  <c r="L342"/>
  <c r="M240"/>
  <c r="L534"/>
  <c r="L632" s="1"/>
  <c r="M227"/>
  <c r="L521"/>
  <c r="L619" s="1"/>
  <c r="M114"/>
  <c r="L408"/>
  <c r="M117"/>
  <c r="L411"/>
  <c r="M135"/>
  <c r="L429"/>
  <c r="M300"/>
  <c r="L594"/>
  <c r="L692" s="1"/>
  <c r="M68"/>
  <c r="L362"/>
  <c r="M177"/>
  <c r="L471"/>
  <c r="M104"/>
  <c r="L398"/>
  <c r="M106"/>
  <c r="L400"/>
  <c r="B124"/>
  <c r="AR382" s="1"/>
  <c r="B403"/>
  <c r="AR661" s="1"/>
  <c r="BF109"/>
  <c r="A530"/>
  <c r="BE236"/>
  <c r="M277"/>
  <c r="L571"/>
  <c r="L669" s="1"/>
  <c r="M196"/>
  <c r="L490"/>
  <c r="M298"/>
  <c r="L592"/>
  <c r="L690" s="1"/>
  <c r="M169"/>
  <c r="L463"/>
  <c r="M121"/>
  <c r="L415"/>
  <c r="M63"/>
  <c r="L357"/>
  <c r="M56"/>
  <c r="L350"/>
  <c r="M24"/>
  <c r="L318"/>
  <c r="M131"/>
  <c r="L425"/>
  <c r="M74"/>
  <c r="L368"/>
  <c r="M127"/>
  <c r="L421"/>
  <c r="M53"/>
  <c r="L347"/>
  <c r="M299"/>
  <c r="L593"/>
  <c r="L691" s="1"/>
  <c r="M219"/>
  <c r="L513"/>
  <c r="L611" s="1"/>
  <c r="M170"/>
  <c r="L464"/>
  <c r="M281"/>
  <c r="L575"/>
  <c r="L673" s="1"/>
  <c r="M200"/>
  <c r="L494"/>
  <c r="M103"/>
  <c r="L397"/>
  <c r="M189"/>
  <c r="L483"/>
  <c r="M296"/>
  <c r="L590"/>
  <c r="L688" s="1"/>
  <c r="M51"/>
  <c r="L345"/>
  <c r="M139"/>
  <c r="L433"/>
  <c r="M60"/>
  <c r="L354"/>
  <c r="M41"/>
  <c r="L335"/>
  <c r="M46"/>
  <c r="L340"/>
  <c r="M287"/>
  <c r="L581"/>
  <c r="L679" s="1"/>
  <c r="M223"/>
  <c r="L517"/>
  <c r="L615" s="1"/>
  <c r="M253"/>
  <c r="L547"/>
  <c r="L645" s="1"/>
  <c r="M156"/>
  <c r="L450"/>
  <c r="M193"/>
  <c r="L487"/>
  <c r="M119"/>
  <c r="L413"/>
  <c r="M82"/>
  <c r="L376"/>
  <c r="M163"/>
  <c r="L457"/>
  <c r="M130"/>
  <c r="L424"/>
  <c r="M257"/>
  <c r="L551"/>
  <c r="L649" s="1"/>
  <c r="M209"/>
  <c r="L503"/>
  <c r="L601" s="1"/>
  <c r="M246"/>
  <c r="L540"/>
  <c r="L638" s="1"/>
  <c r="M165"/>
  <c r="L459"/>
  <c r="M16"/>
  <c r="L310"/>
  <c r="M179"/>
  <c r="L473"/>
  <c r="M38"/>
  <c r="L332"/>
  <c r="M100"/>
  <c r="L394"/>
  <c r="M237"/>
  <c r="L531"/>
  <c r="L629" s="1"/>
  <c r="M226"/>
  <c r="L520"/>
  <c r="L618" s="1"/>
  <c r="M220"/>
  <c r="L514"/>
  <c r="L612" s="1"/>
  <c r="BF292"/>
  <c r="B586"/>
  <c r="B684" s="1"/>
  <c r="A529"/>
  <c r="BE235"/>
  <c r="B150"/>
  <c r="AR408" s="1"/>
  <c r="B429"/>
  <c r="AR687" s="1"/>
  <c r="BF135"/>
  <c r="B131"/>
  <c r="AR389" s="1"/>
  <c r="B410"/>
  <c r="AR668" s="1"/>
  <c r="BF116"/>
  <c r="BF110"/>
  <c r="BF295"/>
  <c r="B589"/>
  <c r="B687" s="1"/>
  <c r="M280"/>
  <c r="M40"/>
  <c r="M58"/>
  <c r="M18"/>
  <c r="M154"/>
  <c r="M44"/>
  <c r="M80"/>
  <c r="M22"/>
  <c r="M26"/>
  <c r="M267"/>
  <c r="M122"/>
  <c r="M152"/>
  <c r="M142"/>
  <c r="M162"/>
  <c r="M145"/>
  <c r="M92"/>
  <c r="M55"/>
  <c r="M34"/>
  <c r="M279"/>
  <c r="L573"/>
  <c r="L671" s="1"/>
  <c r="M132"/>
  <c r="L426"/>
  <c r="M102"/>
  <c r="L396"/>
  <c r="M25"/>
  <c r="L319"/>
  <c r="M78"/>
  <c r="L372"/>
  <c r="M233"/>
  <c r="L527"/>
  <c r="L625" s="1"/>
  <c r="M136"/>
  <c r="L430"/>
  <c r="M270"/>
  <c r="L564"/>
  <c r="L662" s="1"/>
  <c r="M89"/>
  <c r="L383"/>
  <c r="M126"/>
  <c r="L420"/>
  <c r="M39"/>
  <c r="L333"/>
  <c r="M211"/>
  <c r="L505"/>
  <c r="L603" s="1"/>
  <c r="M160"/>
  <c r="L454"/>
  <c r="M79"/>
  <c r="L373"/>
  <c r="M97"/>
  <c r="L391"/>
  <c r="M109"/>
  <c r="L403"/>
  <c r="M17"/>
  <c r="L311"/>
  <c r="B133"/>
  <c r="AR391" s="1"/>
  <c r="B412"/>
  <c r="AR670" s="1"/>
  <c r="BF118"/>
  <c r="B130"/>
  <c r="AR388" s="1"/>
  <c r="BF115"/>
  <c r="B409"/>
  <c r="AR667" s="1"/>
  <c r="BF126"/>
  <c r="BF299"/>
  <c r="B593"/>
  <c r="B691" s="1"/>
  <c r="B423"/>
  <c r="AR681" s="1"/>
  <c r="B127"/>
  <c r="AR385" s="1"/>
  <c r="B406"/>
  <c r="AR664" s="1"/>
  <c r="BF112"/>
  <c r="M153"/>
  <c r="L447"/>
  <c r="M93"/>
  <c r="L387"/>
  <c r="M207"/>
  <c r="L501"/>
  <c r="M283"/>
  <c r="L577"/>
  <c r="L675" s="1"/>
  <c r="M87"/>
  <c r="L381"/>
  <c r="M173"/>
  <c r="L467"/>
  <c r="M232"/>
  <c r="L526"/>
  <c r="L624" s="1"/>
  <c r="M95"/>
  <c r="L389"/>
  <c r="M124"/>
  <c r="L418"/>
  <c r="B128"/>
  <c r="AR386" s="1"/>
  <c r="B407"/>
  <c r="AR665" s="1"/>
  <c r="BF113"/>
  <c r="B596"/>
  <c r="B694" s="1"/>
  <c r="BF302"/>
  <c r="B595"/>
  <c r="B693" s="1"/>
  <c r="BF301"/>
  <c r="M247"/>
  <c r="L541"/>
  <c r="L639" s="1"/>
  <c r="M198"/>
  <c r="L492"/>
  <c r="M245"/>
  <c r="L539"/>
  <c r="L637" s="1"/>
  <c r="M263"/>
  <c r="L557"/>
  <c r="L655" s="1"/>
  <c r="M215"/>
  <c r="L509"/>
  <c r="L607" s="1"/>
  <c r="M213"/>
  <c r="L507"/>
  <c r="L605" s="1"/>
  <c r="M164"/>
  <c r="L458"/>
  <c r="M83"/>
  <c r="L377"/>
  <c r="M266"/>
  <c r="L560"/>
  <c r="L658" s="1"/>
  <c r="M185"/>
  <c r="L479"/>
  <c r="M216"/>
  <c r="L510"/>
  <c r="L608" s="1"/>
  <c r="M81"/>
  <c r="L375"/>
  <c r="M31"/>
  <c r="L325"/>
  <c r="M191"/>
  <c r="L485"/>
  <c r="M252"/>
  <c r="L546"/>
  <c r="L644" s="1"/>
  <c r="M195"/>
  <c r="L489"/>
  <c r="E272"/>
  <c r="L336"/>
  <c r="M15"/>
  <c r="L309"/>
  <c r="M49"/>
  <c r="L343"/>
  <c r="M235"/>
  <c r="L529"/>
  <c r="L627" s="1"/>
  <c r="M186"/>
  <c r="L480"/>
  <c r="M138"/>
  <c r="L432"/>
  <c r="M297"/>
  <c r="L591"/>
  <c r="L689" s="1"/>
  <c r="M217"/>
  <c r="L511"/>
  <c r="L609" s="1"/>
  <c r="M120"/>
  <c r="L414"/>
  <c r="M254"/>
  <c r="L548"/>
  <c r="L646" s="1"/>
  <c r="M125"/>
  <c r="L419"/>
  <c r="M37"/>
  <c r="L331"/>
  <c r="M77"/>
  <c r="L371"/>
  <c r="M94"/>
  <c r="L388"/>
  <c r="M62"/>
  <c r="L356"/>
  <c r="M304"/>
  <c r="L598"/>
  <c r="L696" s="1"/>
  <c r="M239"/>
  <c r="L533"/>
  <c r="L631" s="1"/>
  <c r="M269"/>
  <c r="L563"/>
  <c r="L661" s="1"/>
  <c r="M188"/>
  <c r="L482"/>
  <c r="M248"/>
  <c r="L542"/>
  <c r="L640" s="1"/>
  <c r="M155"/>
  <c r="L449"/>
  <c r="M292"/>
  <c r="L586"/>
  <c r="L684" s="1"/>
  <c r="M275"/>
  <c r="L569"/>
  <c r="L667" s="1"/>
  <c r="M273"/>
  <c r="L567"/>
  <c r="L665" s="1"/>
  <c r="M225"/>
  <c r="L519"/>
  <c r="L617" s="1"/>
  <c r="M144"/>
  <c r="L438"/>
  <c r="M262"/>
  <c r="L556"/>
  <c r="L654" s="1"/>
  <c r="M181"/>
  <c r="L475"/>
  <c r="M76"/>
  <c r="L370"/>
  <c r="M27"/>
  <c r="L321"/>
  <c r="M159"/>
  <c r="L453"/>
  <c r="M244"/>
  <c r="L538"/>
  <c r="L636" s="1"/>
  <c r="M54"/>
  <c r="L348"/>
  <c r="M272"/>
  <c r="M566" s="1"/>
  <c r="M664" s="1"/>
  <c r="L566"/>
  <c r="L664" s="1"/>
  <c r="M271"/>
  <c r="L565"/>
  <c r="L663" s="1"/>
  <c r="M183"/>
  <c r="L477"/>
  <c r="M105"/>
  <c r="L399"/>
  <c r="B134"/>
  <c r="AR392" s="1"/>
  <c r="B413"/>
  <c r="AR671" s="1"/>
  <c r="BF119"/>
  <c r="BF298"/>
  <c r="B592"/>
  <c r="B690" s="1"/>
  <c r="B138"/>
  <c r="AR396" s="1"/>
  <c r="B417"/>
  <c r="AR675" s="1"/>
  <c r="BF123"/>
  <c r="M96"/>
  <c r="M98"/>
  <c r="M30"/>
  <c r="M20"/>
  <c r="M70"/>
  <c r="M110"/>
  <c r="M166"/>
  <c r="M134"/>
  <c r="M293"/>
  <c r="M261"/>
  <c r="M137"/>
  <c r="M265"/>
  <c r="M222"/>
  <c r="M205"/>
  <c r="M157"/>
  <c r="M108"/>
  <c r="M67"/>
  <c r="M203"/>
  <c r="M28"/>
  <c r="M212"/>
  <c r="M69"/>
  <c r="M50"/>
  <c r="M112"/>
  <c r="M236"/>
  <c r="M88"/>
  <c r="M36"/>
  <c r="M90"/>
  <c r="M32"/>
  <c r="M42"/>
  <c r="AS12"/>
  <c r="AS13" s="1"/>
  <c r="S3" s="1"/>
  <c r="AR12"/>
  <c r="AR13" s="1"/>
  <c r="S4" s="1"/>
  <c r="AQ13"/>
  <c r="S2" s="1"/>
  <c r="K7" i="3" s="1"/>
  <c r="B28" i="14" l="1"/>
  <c r="H15" i="15"/>
  <c r="F50" i="10"/>
  <c r="F227" i="1"/>
  <c r="A225" i="3" s="1"/>
  <c r="BF293" i="1"/>
  <c r="BF129"/>
  <c r="B136"/>
  <c r="AR394" s="1"/>
  <c r="B587"/>
  <c r="B685" s="1"/>
  <c r="B141"/>
  <c r="AR399" s="1"/>
  <c r="B415"/>
  <c r="AR673" s="1"/>
  <c r="B144"/>
  <c r="AR402" s="1"/>
  <c r="B420"/>
  <c r="AR678" s="1"/>
  <c r="BF121"/>
  <c r="F64"/>
  <c r="A62" i="3" s="1"/>
  <c r="F270" i="1"/>
  <c r="A268" i="3" s="1"/>
  <c r="F281" i="1"/>
  <c r="A279" i="3" s="1"/>
  <c r="F77" i="1"/>
  <c r="A75" i="3" s="1"/>
  <c r="F153" i="1"/>
  <c r="A151" i="3" s="1"/>
  <c r="F269" i="1"/>
  <c r="A267" i="3" s="1"/>
  <c r="F298" i="1"/>
  <c r="A296" i="3" s="1"/>
  <c r="F156" i="1"/>
  <c r="A154" i="3" s="1"/>
  <c r="F57" i="1"/>
  <c r="A55" i="3" s="1"/>
  <c r="F56" i="1"/>
  <c r="A54" i="3" s="1"/>
  <c r="F144" i="1"/>
  <c r="A142" i="3" s="1"/>
  <c r="F39" i="1"/>
  <c r="A37" i="3" s="1"/>
  <c r="F264" i="1"/>
  <c r="A262" i="3" s="1"/>
  <c r="F67" i="1"/>
  <c r="A65" i="3" s="1"/>
  <c r="F2" i="2"/>
  <c r="F120" i="1"/>
  <c r="A118" i="3" s="1"/>
  <c r="F36" i="1"/>
  <c r="A34" i="3" s="1"/>
  <c r="F273" i="1"/>
  <c r="A271" i="3" s="1"/>
  <c r="F229" i="1"/>
  <c r="A227" i="3" s="1"/>
  <c r="F106" i="1"/>
  <c r="A104" i="3" s="1"/>
  <c r="F294" i="1"/>
  <c r="A292" i="3" s="1"/>
  <c r="F74" i="1"/>
  <c r="A72" i="3" s="1"/>
  <c r="F125" i="1"/>
  <c r="A123" i="3" s="1"/>
  <c r="F134" i="1"/>
  <c r="A132" i="3" s="1"/>
  <c r="F182" i="1"/>
  <c r="A180" i="3" s="1"/>
  <c r="F3" i="2"/>
  <c r="F6" s="1"/>
  <c r="F187" i="1"/>
  <c r="A185" i="3" s="1"/>
  <c r="F169" i="1"/>
  <c r="A167" i="3" s="1"/>
  <c r="F93" i="1"/>
  <c r="A91" i="3" s="1"/>
  <c r="F161" i="1"/>
  <c r="A159" i="3" s="1"/>
  <c r="F251" i="1"/>
  <c r="A249" i="3" s="1"/>
  <c r="F222" i="1"/>
  <c r="A220" i="3" s="1"/>
  <c r="F230" i="1"/>
  <c r="A228" i="3" s="1"/>
  <c r="F250" i="1"/>
  <c r="A248" i="3" s="1"/>
  <c r="F140" i="1"/>
  <c r="A138" i="3" s="1"/>
  <c r="F115" i="1"/>
  <c r="A113" i="3" s="1"/>
  <c r="F127" i="1"/>
  <c r="A125" i="3" s="1"/>
  <c r="F49" i="1"/>
  <c r="A47" i="3" s="1"/>
  <c r="F185" i="1"/>
  <c r="A183" i="3" s="1"/>
  <c r="I4"/>
  <c r="T7" s="1"/>
  <c r="Y7" s="1"/>
  <c r="E4" i="11" s="1"/>
  <c r="F263" i="1"/>
  <c r="A261" i="3" s="1"/>
  <c r="F30" i="1"/>
  <c r="A28" i="3" s="1"/>
  <c r="F287" i="1"/>
  <c r="A285" i="3" s="1"/>
  <c r="F20" i="1"/>
  <c r="A18" i="3" s="1"/>
  <c r="F184" i="1"/>
  <c r="A182" i="3" s="1"/>
  <c r="F290" i="1"/>
  <c r="A288" i="3" s="1"/>
  <c r="F302" i="1"/>
  <c r="A300" i="3" s="1"/>
  <c r="F142" i="1"/>
  <c r="A140" i="3" s="1"/>
  <c r="F88" i="1"/>
  <c r="A86" i="3" s="1"/>
  <c r="F65" i="1"/>
  <c r="A63" i="3" s="1"/>
  <c r="F254" i="1"/>
  <c r="A252" i="3" s="1"/>
  <c r="F293" i="1"/>
  <c r="A291" i="3" s="1"/>
  <c r="F132" i="1"/>
  <c r="A130" i="3" s="1"/>
  <c r="F69" i="1"/>
  <c r="A67" i="3" s="1"/>
  <c r="F76" i="1"/>
  <c r="A74" i="3" s="1"/>
  <c r="F197" i="1"/>
  <c r="A195" i="3" s="1"/>
  <c r="F141" i="1"/>
  <c r="A139" i="3" s="1"/>
  <c r="F51" i="1"/>
  <c r="A49" i="3" s="1"/>
  <c r="F150" i="1"/>
  <c r="A148" i="3" s="1"/>
  <c r="F224" i="1"/>
  <c r="F518" s="1"/>
  <c r="F50"/>
  <c r="A48" i="3" s="1"/>
  <c r="F217" i="1"/>
  <c r="A215" i="3" s="1"/>
  <c r="F252" i="1"/>
  <c r="A250" i="3" s="1"/>
  <c r="F90" i="1"/>
  <c r="A88" i="3" s="1"/>
  <c r="F190" i="1"/>
  <c r="A188" i="3" s="1"/>
  <c r="F202" i="1"/>
  <c r="A200" i="3" s="1"/>
  <c r="F271" i="1"/>
  <c r="A269" i="3" s="1"/>
  <c r="F107" i="1"/>
  <c r="A105" i="3" s="1"/>
  <c r="F178" i="1"/>
  <c r="A176" i="3" s="1"/>
  <c r="F112" i="1"/>
  <c r="A110" i="3" s="1"/>
  <c r="F81" i="1"/>
  <c r="A79" i="3" s="1"/>
  <c r="BF132" i="1"/>
  <c r="B147"/>
  <c r="BF147" s="1"/>
  <c r="B426"/>
  <c r="AR684" s="1"/>
  <c r="B404"/>
  <c r="AR662" s="1"/>
  <c r="B125"/>
  <c r="AR383" s="1"/>
  <c r="BF304"/>
  <c r="B598"/>
  <c r="B696" s="1"/>
  <c r="H4" i="4"/>
  <c r="G12" i="10"/>
  <c r="K6" i="15" s="1"/>
  <c r="F245" i="1"/>
  <c r="A243" i="3" s="1"/>
  <c r="F215" i="1"/>
  <c r="A213" i="3" s="1"/>
  <c r="F280" i="1"/>
  <c r="A278" i="3" s="1"/>
  <c r="F162" i="1"/>
  <c r="A160" i="3" s="1"/>
  <c r="F21" i="1"/>
  <c r="A19" i="3" s="1"/>
  <c r="F38" i="1"/>
  <c r="A36" i="3" s="1"/>
  <c r="F191" i="1"/>
  <c r="A189" i="3" s="1"/>
  <c r="F78" i="1"/>
  <c r="A76" i="3" s="1"/>
  <c r="F171" i="1"/>
  <c r="A169" i="3" s="1"/>
  <c r="F29" i="1"/>
  <c r="N29" s="1"/>
  <c r="F59"/>
  <c r="A57" i="3" s="1"/>
  <c r="F188" i="1"/>
  <c r="A186" i="3" s="1"/>
  <c r="F130" i="1"/>
  <c r="A128" i="3" s="1"/>
  <c r="F98" i="1"/>
  <c r="A96" i="3" s="1"/>
  <c r="F137" i="1"/>
  <c r="A135" i="3" s="1"/>
  <c r="F203" i="1"/>
  <c r="A201" i="3" s="1"/>
  <c r="F52" i="1"/>
  <c r="A50" i="3" s="1"/>
  <c r="F297" i="1"/>
  <c r="A295" i="3" s="1"/>
  <c r="F267" i="1"/>
  <c r="A265" i="3" s="1"/>
  <c r="F136" i="1"/>
  <c r="A134" i="3" s="1"/>
  <c r="F286" i="1"/>
  <c r="A284" i="3" s="1"/>
  <c r="F73" i="1"/>
  <c r="A71" i="3" s="1"/>
  <c r="F110" i="1"/>
  <c r="A108" i="3" s="1"/>
  <c r="F63" i="1"/>
  <c r="A61" i="3" s="1"/>
  <c r="F174" i="1"/>
  <c r="AF174" s="1"/>
  <c r="AG174" s="1"/>
  <c r="AH174" s="1"/>
  <c r="AI174" s="1"/>
  <c r="F42"/>
  <c r="A40" i="3" s="1"/>
  <c r="F155" i="1"/>
  <c r="A153" i="3" s="1"/>
  <c r="F80" i="1"/>
  <c r="A78" i="3" s="1"/>
  <c r="F16" i="1"/>
  <c r="A14" i="3" s="1"/>
  <c r="F23" i="1"/>
  <c r="A21" i="3" s="1"/>
  <c r="F285" i="1"/>
  <c r="A283" i="3" s="1"/>
  <c r="F172" i="1"/>
  <c r="F466" s="1"/>
  <c r="N466" s="1"/>
  <c r="F27"/>
  <c r="A25" i="3" s="1"/>
  <c r="F266" i="1"/>
  <c r="A264" i="3" s="1"/>
  <c r="F291" i="1"/>
  <c r="A289" i="3" s="1"/>
  <c r="F228" i="1"/>
  <c r="A226" i="3" s="1"/>
  <c r="F58" i="1"/>
  <c r="A56" i="3" s="1"/>
  <c r="F99" i="1"/>
  <c r="A97" i="3" s="1"/>
  <c r="F103" i="1"/>
  <c r="A101" i="3" s="1"/>
  <c r="F176" i="1"/>
  <c r="A174" i="3" s="1"/>
  <c r="F135" i="1"/>
  <c r="A133" i="3" s="1"/>
  <c r="F164" i="1"/>
  <c r="A162" i="3" s="1"/>
  <c r="F126" i="1"/>
  <c r="A124" i="3" s="1"/>
  <c r="F223" i="1"/>
  <c r="A221" i="3" s="1"/>
  <c r="F288" i="1"/>
  <c r="A286" i="3" s="1"/>
  <c r="F173" i="1"/>
  <c r="A171" i="3" s="1"/>
  <c r="F24" i="1"/>
  <c r="A22" i="3" s="1"/>
  <c r="F278" i="1"/>
  <c r="A276" i="3" s="1"/>
  <c r="F179" i="1"/>
  <c r="A177" i="3" s="1"/>
  <c r="F31" i="1"/>
  <c r="A29" i="3" s="1"/>
  <c r="F84" i="1"/>
  <c r="A82" i="3" s="1"/>
  <c r="F35" i="1"/>
  <c r="A33" i="3" s="1"/>
  <c r="F249" i="1"/>
  <c r="A247" i="3" s="1"/>
  <c r="F283" i="1"/>
  <c r="A281" i="3" s="1"/>
  <c r="F219" i="1"/>
  <c r="A217" i="3" s="1"/>
  <c r="F152" i="1"/>
  <c r="A150" i="3" s="1"/>
  <c r="F284" i="1"/>
  <c r="A282" i="3" s="1"/>
  <c r="F220" i="1"/>
  <c r="A218" i="3" s="1"/>
  <c r="F167" i="1"/>
  <c r="A165" i="3" s="1"/>
  <c r="F89" i="1"/>
  <c r="A87" i="3" s="1"/>
  <c r="F26" i="1"/>
  <c r="A24" i="3" s="1"/>
  <c r="F46" i="1"/>
  <c r="A44" i="3" s="1"/>
  <c r="F95" i="1"/>
  <c r="A93" i="3" s="1"/>
  <c r="F196" i="1"/>
  <c r="A194" i="3" s="1"/>
  <c r="F94" i="1"/>
  <c r="A92" i="3" s="1"/>
  <c r="F71" i="1"/>
  <c r="A69" i="3" s="1"/>
  <c r="F177" i="1"/>
  <c r="A175" i="3" s="1"/>
  <c r="F96" i="1"/>
  <c r="A94" i="3" s="1"/>
  <c r="F32" i="1"/>
  <c r="A30" i="3" s="1"/>
  <c r="F75" i="1"/>
  <c r="A73" i="3" s="1"/>
  <c r="F301" i="1"/>
  <c r="A299" i="3" s="1"/>
  <c r="F221" i="1"/>
  <c r="A219" i="3" s="1"/>
  <c r="F204" i="1"/>
  <c r="A202" i="3" s="1"/>
  <c r="F272" i="1"/>
  <c r="B270" i="3" s="1"/>
  <c r="F151" i="1"/>
  <c r="A149" i="3" s="1"/>
  <c r="D2" i="2"/>
  <c r="H2" s="1"/>
  <c r="F201" i="1"/>
  <c r="A199" i="3" s="1"/>
  <c r="F83" i="1"/>
  <c r="AF83" s="1"/>
  <c r="AG83" s="1"/>
  <c r="AH83" s="1"/>
  <c r="AI83" s="1"/>
  <c r="AK83" s="1"/>
  <c r="F100"/>
  <c r="A98" i="3" s="1"/>
  <c r="F87" i="1"/>
  <c r="A85" i="3" s="1"/>
  <c r="H3" i="2"/>
  <c r="H8" s="1"/>
  <c r="F292" i="1"/>
  <c r="A290" i="3" s="1"/>
  <c r="F33" i="1"/>
  <c r="A31" i="3" s="1"/>
  <c r="F121" i="1"/>
  <c r="A119" i="3" s="1"/>
  <c r="F40" i="1"/>
  <c r="A38" i="3" s="1"/>
  <c r="F243" i="1"/>
  <c r="A241" i="3" s="1"/>
  <c r="F199" i="1"/>
  <c r="A197" i="3" s="1"/>
  <c r="F192" i="1"/>
  <c r="A190" i="3" s="1"/>
  <c r="F218" i="1"/>
  <c r="A216" i="3" s="1"/>
  <c r="F275" i="1"/>
  <c r="A273" i="3" s="1"/>
  <c r="F212" i="1"/>
  <c r="A210" i="3" s="1"/>
  <c r="F34" i="1"/>
  <c r="A32" i="3" s="1"/>
  <c r="F43" i="1"/>
  <c r="A41" i="3" s="1"/>
  <c r="F47" i="1"/>
  <c r="A45" i="3" s="1"/>
  <c r="F289" i="1"/>
  <c r="A287" i="3" s="1"/>
  <c r="F72" i="1"/>
  <c r="A70" i="3" s="1"/>
  <c r="F15" i="1"/>
  <c r="N15" s="1"/>
  <c r="F193"/>
  <c r="A191" i="3" s="1"/>
  <c r="F554" i="1"/>
  <c r="F652" s="1"/>
  <c r="F262"/>
  <c r="F556" s="1"/>
  <c r="F654" s="1"/>
  <c r="F279"/>
  <c r="A277" i="3" s="1"/>
  <c r="F148" i="1"/>
  <c r="A146" i="3" s="1"/>
  <c r="F216" i="1"/>
  <c r="A214" i="3" s="1"/>
  <c r="F85" i="1"/>
  <c r="A83" i="3" s="1"/>
  <c r="F91" i="1"/>
  <c r="A89" i="3" s="1"/>
  <c r="F55" i="1"/>
  <c r="A53" i="3" s="1"/>
  <c r="F92" i="1"/>
  <c r="A90" i="3" s="1"/>
  <c r="F237" i="1"/>
  <c r="A235" i="3" s="1"/>
  <c r="F256" i="1"/>
  <c r="A254" i="3" s="1"/>
  <c r="F175" i="1"/>
  <c r="A173" i="3" s="1"/>
  <c r="F234" i="1"/>
  <c r="A232" i="3" s="1"/>
  <c r="F200" i="1"/>
  <c r="A198" i="3" s="1"/>
  <c r="F268" i="1"/>
  <c r="A266" i="3" s="1"/>
  <c r="F146" i="1"/>
  <c r="A144" i="3" s="1"/>
  <c r="F18" i="1"/>
  <c r="A16" i="3" s="1"/>
  <c r="F19" i="1"/>
  <c r="A17" i="3" s="1"/>
  <c r="F303" i="1"/>
  <c r="A301" i="3" s="1"/>
  <c r="F240" i="1"/>
  <c r="A238" i="3" s="1"/>
  <c r="F109" i="1"/>
  <c r="A107" i="3" s="1"/>
  <c r="F158" i="1"/>
  <c r="A156" i="3" s="1"/>
  <c r="F68" i="1"/>
  <c r="A66" i="3" s="1"/>
  <c r="F114" i="1"/>
  <c r="A112" i="3" s="1"/>
  <c r="F258" i="1"/>
  <c r="A256" i="3" s="1"/>
  <c r="F123" i="1"/>
  <c r="A121" i="3" s="1"/>
  <c r="F211" i="1"/>
  <c r="A209" i="3" s="1"/>
  <c r="F157" i="1"/>
  <c r="A155" i="3" s="1"/>
  <c r="F79" i="1"/>
  <c r="A77" i="3" s="1"/>
  <c r="F166" i="1"/>
  <c r="A164" i="3" s="1"/>
  <c r="F128" i="1"/>
  <c r="A126" i="3" s="1"/>
  <c r="F282" i="1"/>
  <c r="A280" i="3" s="1"/>
  <c r="F102" i="1"/>
  <c r="A100" i="3" s="1"/>
  <c r="F22" i="1"/>
  <c r="A20" i="3" s="1"/>
  <c r="F261" i="1"/>
  <c r="A259" i="3" s="1"/>
  <c r="F295" i="1"/>
  <c r="A293" i="3" s="1"/>
  <c r="F231" i="1"/>
  <c r="A229" i="3" s="1"/>
  <c r="F296" i="1"/>
  <c r="A294" i="3" s="1"/>
  <c r="F232" i="1"/>
  <c r="A230" i="3" s="1"/>
  <c r="F183" i="1"/>
  <c r="A181" i="3" s="1"/>
  <c r="F101" i="1"/>
  <c r="N101" s="1"/>
  <c r="F37"/>
  <c r="A35" i="3" s="1"/>
  <c r="F66" i="1"/>
  <c r="A64" i="3" s="1"/>
  <c r="F143" i="1"/>
  <c r="A141" i="3" s="1"/>
  <c r="F210" i="1"/>
  <c r="A208" i="3" s="1"/>
  <c r="F122" i="1"/>
  <c r="A120" i="3" s="1"/>
  <c r="F194" i="1"/>
  <c r="A192" i="3" s="1"/>
  <c r="F108" i="1"/>
  <c r="A106" i="3" s="1"/>
  <c r="F44" i="1"/>
  <c r="A42" i="3" s="1"/>
  <c r="F117" i="1"/>
  <c r="A115" i="3" s="1"/>
  <c r="F277" i="1"/>
  <c r="A275" i="3" s="1"/>
  <c r="F213" i="1"/>
  <c r="A211" i="3" s="1"/>
  <c r="F247" i="1"/>
  <c r="A245" i="3" s="1"/>
  <c r="F180" i="1"/>
  <c r="A178" i="3" s="1"/>
  <c r="F116" i="1"/>
  <c r="A114" i="3" s="1"/>
  <c r="F248" i="1"/>
  <c r="A246" i="3" s="1"/>
  <c r="F205" i="1"/>
  <c r="A203" i="3" s="1"/>
  <c r="F119" i="1"/>
  <c r="A117" i="3" s="1"/>
  <c r="F53" i="1"/>
  <c r="A51" i="3" s="1"/>
  <c r="F86" i="1"/>
  <c r="A84" i="3" s="1"/>
  <c r="F207" i="1"/>
  <c r="A205" i="3" s="1"/>
  <c r="F274" i="1"/>
  <c r="A272" i="3" s="1"/>
  <c r="F147" i="1"/>
  <c r="A145" i="3" s="1"/>
  <c r="F181" i="1"/>
  <c r="A179" i="3" s="1"/>
  <c r="F233" i="1"/>
  <c r="A231" i="3" s="1"/>
  <c r="F129" i="1"/>
  <c r="A127" i="3" s="1"/>
  <c r="F60" i="1"/>
  <c r="A58" i="3" s="1"/>
  <c r="F186" i="1"/>
  <c r="A184" i="3" s="1"/>
  <c r="F255" i="1"/>
  <c r="A253" i="3" s="1"/>
  <c r="F124" i="1"/>
  <c r="A122" i="3" s="1"/>
  <c r="F238" i="1"/>
  <c r="A236" i="3" s="1"/>
  <c r="F61" i="1"/>
  <c r="A59" i="3" s="1"/>
  <c r="F54" i="1"/>
  <c r="A52" i="3" s="1"/>
  <c r="F242" i="1"/>
  <c r="F536" s="1"/>
  <c r="F149"/>
  <c r="A147" i="3" s="1"/>
  <c r="F118" i="1"/>
  <c r="A116" i="3" s="1"/>
  <c r="F154" i="1"/>
  <c r="A152" i="3" s="1"/>
  <c r="F265" i="1"/>
  <c r="A263" i="3" s="1"/>
  <c r="F299" i="1"/>
  <c r="A297" i="3" s="1"/>
  <c r="F235" i="1"/>
  <c r="A233" i="3" s="1"/>
  <c r="F168" i="1"/>
  <c r="A166" i="3" s="1"/>
  <c r="F300" i="1"/>
  <c r="A298" i="3" s="1"/>
  <c r="F236" i="1"/>
  <c r="A234" i="3" s="1"/>
  <c r="F189" i="1"/>
  <c r="A187" i="3" s="1"/>
  <c r="F105" i="1"/>
  <c r="A103" i="3" s="1"/>
  <c r="F41" i="1"/>
  <c r="A39" i="3" s="1"/>
  <c r="F70" i="1"/>
  <c r="A68" i="3" s="1"/>
  <c r="F159" i="1"/>
  <c r="A157" i="3" s="1"/>
  <c r="F225" i="1"/>
  <c r="A223" i="3" s="1"/>
  <c r="F131" i="1"/>
  <c r="A129" i="3" s="1"/>
  <c r="F133" i="1"/>
  <c r="F427" s="1"/>
  <c r="N427" s="1"/>
  <c r="F198"/>
  <c r="A196" i="3" s="1"/>
  <c r="F113" i="1"/>
  <c r="A111" i="3" s="1"/>
  <c r="F48" i="1"/>
  <c r="A46" i="3" s="1"/>
  <c r="F138" i="1"/>
  <c r="A136" i="3" s="1"/>
  <c r="F253" i="1"/>
  <c r="A251" i="3" s="1"/>
  <c r="F239" i="1"/>
  <c r="A237" i="3" s="1"/>
  <c r="F304" i="1"/>
  <c r="A302" i="3" s="1"/>
  <c r="F195" i="1"/>
  <c r="A193" i="3" s="1"/>
  <c r="F45" i="1"/>
  <c r="A43" i="3" s="1"/>
  <c r="F28" i="1"/>
  <c r="A26" i="3" s="1"/>
  <c r="F246" i="1"/>
  <c r="A244" i="3" s="1"/>
  <c r="F139" i="1"/>
  <c r="A137" i="3" s="1"/>
  <c r="F214" i="1"/>
  <c r="AF214" s="1"/>
  <c r="AG214" s="1"/>
  <c r="AH214" s="1"/>
  <c r="AI214" s="1"/>
  <c r="AK214" s="1"/>
  <c r="D3" i="2"/>
  <c r="D13" s="1"/>
  <c r="F160" i="1"/>
  <c r="A158" i="3" s="1"/>
  <c r="F97" i="1"/>
  <c r="A95" i="3" s="1"/>
  <c r="F206" i="1"/>
  <c r="A204" i="3" s="1"/>
  <c r="F104" i="1"/>
  <c r="A102" i="3" s="1"/>
  <c r="F209" i="1"/>
  <c r="A207" i="3" s="1"/>
  <c r="F244" i="1"/>
  <c r="A242" i="3" s="1"/>
  <c r="F82" i="1"/>
  <c r="A80" i="3" s="1"/>
  <c r="F165" i="1"/>
  <c r="A163" i="3" s="1"/>
  <c r="F170" i="1"/>
  <c r="A168" i="3" s="1"/>
  <c r="F241" i="1"/>
  <c r="A239" i="3" s="1"/>
  <c r="F276" i="1"/>
  <c r="A274" i="3" s="1"/>
  <c r="F17" i="1"/>
  <c r="A15" i="3" s="1"/>
  <c r="F62" i="1"/>
  <c r="A60" i="3" s="1"/>
  <c r="F25" i="1"/>
  <c r="A23" i="3" s="1"/>
  <c r="AF260" i="1"/>
  <c r="AG260" s="1"/>
  <c r="AH260" s="1"/>
  <c r="AI260" s="1"/>
  <c r="AK260" s="1"/>
  <c r="F163"/>
  <c r="A161" i="3" s="1"/>
  <c r="F259" i="1"/>
  <c r="A257" i="3" s="1"/>
  <c r="F145" i="1"/>
  <c r="A143" i="3" s="1"/>
  <c r="F257" i="1"/>
  <c r="A255" i="3" s="1"/>
  <c r="B258"/>
  <c r="F226" i="1"/>
  <c r="F520" s="1"/>
  <c r="F618" s="1"/>
  <c r="Q22" i="7"/>
  <c r="Q23" s="1"/>
  <c r="Q25" s="1"/>
  <c r="AS8" i="1"/>
  <c r="AS9" s="1"/>
  <c r="N3" s="1"/>
  <c r="I9" i="3" s="1"/>
  <c r="D12" i="5"/>
  <c r="AQ9" i="1"/>
  <c r="N2" s="1"/>
  <c r="I7" i="3" s="1"/>
  <c r="D13" i="5"/>
  <c r="G530" i="1"/>
  <c r="G628" s="1"/>
  <c r="A628"/>
  <c r="G529"/>
  <c r="G627" s="1"/>
  <c r="A627"/>
  <c r="CG502"/>
  <c r="M537"/>
  <c r="M635" s="1"/>
  <c r="AP502"/>
  <c r="AQ502" s="1"/>
  <c r="BR502" s="1"/>
  <c r="BS502" s="1"/>
  <c r="K8" i="3"/>
  <c r="K9"/>
  <c r="N260" i="1"/>
  <c r="M554"/>
  <c r="M366"/>
  <c r="M317"/>
  <c r="M522"/>
  <c r="M620" s="1"/>
  <c r="M359"/>
  <c r="M440"/>
  <c r="M530"/>
  <c r="M628" s="1"/>
  <c r="M499"/>
  <c r="M314"/>
  <c r="M392"/>
  <c r="M399"/>
  <c r="M348"/>
  <c r="M370"/>
  <c r="M519"/>
  <c r="M617" s="1"/>
  <c r="M449"/>
  <c r="M533"/>
  <c r="M631" s="1"/>
  <c r="M371"/>
  <c r="M591"/>
  <c r="M689" s="1"/>
  <c r="M343"/>
  <c r="M546"/>
  <c r="M644" s="1"/>
  <c r="M510"/>
  <c r="M608" s="1"/>
  <c r="M458"/>
  <c r="M541"/>
  <c r="M639" s="1"/>
  <c r="M403"/>
  <c r="M454"/>
  <c r="M564"/>
  <c r="M662" s="1"/>
  <c r="M372"/>
  <c r="M319"/>
  <c r="M426"/>
  <c r="M328"/>
  <c r="M561"/>
  <c r="M659" s="1"/>
  <c r="M503"/>
  <c r="M601" s="1"/>
  <c r="M424"/>
  <c r="M376"/>
  <c r="M487"/>
  <c r="M547"/>
  <c r="M645" s="1"/>
  <c r="M340"/>
  <c r="M345"/>
  <c r="M494"/>
  <c r="M593"/>
  <c r="M691" s="1"/>
  <c r="M425"/>
  <c r="M318"/>
  <c r="M415"/>
  <c r="B139"/>
  <c r="AR397" s="1"/>
  <c r="B418"/>
  <c r="AR676" s="1"/>
  <c r="BF124"/>
  <c r="M398"/>
  <c r="M594"/>
  <c r="M692" s="1"/>
  <c r="M408"/>
  <c r="M365"/>
  <c r="M369"/>
  <c r="M351"/>
  <c r="M382"/>
  <c r="M322"/>
  <c r="M451"/>
  <c r="M431"/>
  <c r="M460"/>
  <c r="M364"/>
  <c r="M324"/>
  <c r="B143"/>
  <c r="AR401" s="1"/>
  <c r="B422"/>
  <c r="AR680" s="1"/>
  <c r="BF128"/>
  <c r="M389"/>
  <c r="M501"/>
  <c r="M439"/>
  <c r="M338"/>
  <c r="M334"/>
  <c r="M358"/>
  <c r="M346"/>
  <c r="M583"/>
  <c r="M681" s="1"/>
  <c r="M578"/>
  <c r="M676" s="1"/>
  <c r="M568"/>
  <c r="M666" s="1"/>
  <c r="M461"/>
  <c r="M444"/>
  <c r="M506"/>
  <c r="M604" s="1"/>
  <c r="M402"/>
  <c r="M559"/>
  <c r="M657" s="1"/>
  <c r="M428"/>
  <c r="M404"/>
  <c r="B149"/>
  <c r="AR407" s="1"/>
  <c r="B428"/>
  <c r="AR686" s="1"/>
  <c r="BF134"/>
  <c r="M477"/>
  <c r="M538"/>
  <c r="M636" s="1"/>
  <c r="M321"/>
  <c r="M475"/>
  <c r="M438"/>
  <c r="M567"/>
  <c r="M665" s="1"/>
  <c r="M586"/>
  <c r="M684" s="1"/>
  <c r="M542"/>
  <c r="M640" s="1"/>
  <c r="M563"/>
  <c r="M661" s="1"/>
  <c r="M598"/>
  <c r="M696" s="1"/>
  <c r="M388"/>
  <c r="M331"/>
  <c r="M548"/>
  <c r="M646" s="1"/>
  <c r="M511"/>
  <c r="M609" s="1"/>
  <c r="M432"/>
  <c r="M529"/>
  <c r="M627" s="1"/>
  <c r="M309"/>
  <c r="M489"/>
  <c r="M485"/>
  <c r="M375"/>
  <c r="M479"/>
  <c r="M377"/>
  <c r="M507"/>
  <c r="M605" s="1"/>
  <c r="M557"/>
  <c r="M655" s="1"/>
  <c r="M492"/>
  <c r="B142"/>
  <c r="AR400" s="1"/>
  <c r="B421"/>
  <c r="AR679" s="1"/>
  <c r="BF127"/>
  <c r="B156"/>
  <c r="AR414" s="1"/>
  <c r="B435"/>
  <c r="AR693" s="1"/>
  <c r="BF141"/>
  <c r="M311"/>
  <c r="M373"/>
  <c r="M505"/>
  <c r="M603" s="1"/>
  <c r="M333"/>
  <c r="M420"/>
  <c r="M383"/>
  <c r="M430"/>
  <c r="M396"/>
  <c r="M573"/>
  <c r="M671" s="1"/>
  <c r="M386"/>
  <c r="M436"/>
  <c r="M446"/>
  <c r="M374"/>
  <c r="M352"/>
  <c r="B419"/>
  <c r="AR677" s="1"/>
  <c r="BF125"/>
  <c r="M520"/>
  <c r="M531"/>
  <c r="M629" s="1"/>
  <c r="M332"/>
  <c r="M310"/>
  <c r="M459"/>
  <c r="M551"/>
  <c r="M649" s="1"/>
  <c r="M457"/>
  <c r="M413"/>
  <c r="M450"/>
  <c r="M581"/>
  <c r="M679" s="1"/>
  <c r="M335"/>
  <c r="M433"/>
  <c r="M590"/>
  <c r="M688" s="1"/>
  <c r="M397"/>
  <c r="M575"/>
  <c r="M673" s="1"/>
  <c r="M513"/>
  <c r="M611" s="1"/>
  <c r="M347"/>
  <c r="M368"/>
  <c r="M350"/>
  <c r="M357"/>
  <c r="M463"/>
  <c r="M592"/>
  <c r="M690" s="1"/>
  <c r="M490"/>
  <c r="M400"/>
  <c r="M471"/>
  <c r="M362"/>
  <c r="M429"/>
  <c r="M521"/>
  <c r="M619" s="1"/>
  <c r="M342"/>
  <c r="M455"/>
  <c r="M570"/>
  <c r="M668" s="1"/>
  <c r="M329"/>
  <c r="M478"/>
  <c r="A47"/>
  <c r="BE45"/>
  <c r="A339"/>
  <c r="G339" s="1"/>
  <c r="A239"/>
  <c r="A48"/>
  <c r="A340"/>
  <c r="G340" s="1"/>
  <c r="BE46"/>
  <c r="A240"/>
  <c r="M497"/>
  <c r="M555"/>
  <c r="M653" s="1"/>
  <c r="M565"/>
  <c r="M663" s="1"/>
  <c r="M453"/>
  <c r="M556"/>
  <c r="M569"/>
  <c r="M667" s="1"/>
  <c r="M482"/>
  <c r="M356"/>
  <c r="M419"/>
  <c r="M414"/>
  <c r="M480"/>
  <c r="E566"/>
  <c r="E664" s="1"/>
  <c r="M325"/>
  <c r="M560"/>
  <c r="M658" s="1"/>
  <c r="M509"/>
  <c r="M607" s="1"/>
  <c r="M539"/>
  <c r="M637" s="1"/>
  <c r="B148"/>
  <c r="AR406" s="1"/>
  <c r="B427"/>
  <c r="AR685" s="1"/>
  <c r="BF133"/>
  <c r="M391"/>
  <c r="M527"/>
  <c r="M625" s="1"/>
  <c r="M456"/>
  <c r="M316"/>
  <c r="M448"/>
  <c r="B165"/>
  <c r="AR423" s="1"/>
  <c r="BF150"/>
  <c r="B444"/>
  <c r="M514"/>
  <c r="M612" s="1"/>
  <c r="M394"/>
  <c r="M473"/>
  <c r="M540"/>
  <c r="M638" s="1"/>
  <c r="M517"/>
  <c r="M615" s="1"/>
  <c r="M354"/>
  <c r="M483"/>
  <c r="M464"/>
  <c r="M421"/>
  <c r="M571"/>
  <c r="M669" s="1"/>
  <c r="M411"/>
  <c r="M534"/>
  <c r="M632" s="1"/>
  <c r="M380"/>
  <c r="M412"/>
  <c r="A531"/>
  <c r="BE237"/>
  <c r="A532"/>
  <c r="BE238"/>
  <c r="M326"/>
  <c r="M344"/>
  <c r="M526"/>
  <c r="M624" s="1"/>
  <c r="M447"/>
  <c r="M416"/>
  <c r="B441"/>
  <c r="M558"/>
  <c r="M656" s="1"/>
  <c r="M327"/>
  <c r="M330"/>
  <c r="M336"/>
  <c r="M384"/>
  <c r="M406"/>
  <c r="M363"/>
  <c r="M361"/>
  <c r="M516"/>
  <c r="M614" s="1"/>
  <c r="M587"/>
  <c r="M685" s="1"/>
  <c r="M390"/>
  <c r="B153"/>
  <c r="AR411" s="1"/>
  <c r="BF138"/>
  <c r="B432"/>
  <c r="AR690" s="1"/>
  <c r="M418"/>
  <c r="M467"/>
  <c r="M381"/>
  <c r="M577"/>
  <c r="M675" s="1"/>
  <c r="M387"/>
  <c r="B145"/>
  <c r="AR403" s="1"/>
  <c r="B424"/>
  <c r="AR682" s="1"/>
  <c r="BF130"/>
  <c r="M349"/>
  <c r="M320"/>
  <c r="M312"/>
  <c r="M574"/>
  <c r="M672" s="1"/>
  <c r="B146"/>
  <c r="AR404" s="1"/>
  <c r="B425"/>
  <c r="AR683" s="1"/>
  <c r="BF131"/>
  <c r="B152"/>
  <c r="AR410" s="1"/>
  <c r="B431"/>
  <c r="AR689" s="1"/>
  <c r="BF137"/>
  <c r="M378"/>
  <c r="M385"/>
  <c r="M337"/>
  <c r="M585"/>
  <c r="M683" s="1"/>
  <c r="M582"/>
  <c r="M680" s="1"/>
  <c r="M423"/>
  <c r="M313"/>
  <c r="M597"/>
  <c r="M695" s="1"/>
  <c r="M528"/>
  <c r="M626" s="1"/>
  <c r="AF134" l="1"/>
  <c r="AG134" s="1"/>
  <c r="AH134" s="1"/>
  <c r="AI134" s="1"/>
  <c r="AK134" s="1"/>
  <c r="AF120"/>
  <c r="AG120" s="1"/>
  <c r="AH120" s="1"/>
  <c r="AI120" s="1"/>
  <c r="AK120" s="1"/>
  <c r="F374"/>
  <c r="N374" s="1"/>
  <c r="F436"/>
  <c r="N436" s="1"/>
  <c r="N39"/>
  <c r="F454"/>
  <c r="N454" s="1"/>
  <c r="B167" i="3"/>
  <c r="F428" i="1"/>
  <c r="N428" s="1"/>
  <c r="AF156"/>
  <c r="AG156" s="1"/>
  <c r="AH156" s="1"/>
  <c r="AI156" s="1"/>
  <c r="AK156" s="1"/>
  <c r="AF77"/>
  <c r="AG77" s="1"/>
  <c r="AH77" s="1"/>
  <c r="AI77" s="1"/>
  <c r="AK77" s="1"/>
  <c r="F425"/>
  <c r="N425" s="1"/>
  <c r="F460"/>
  <c r="N460" s="1"/>
  <c r="F414"/>
  <c r="N414" s="1"/>
  <c r="N222"/>
  <c r="N162"/>
  <c r="AF107"/>
  <c r="AG107" s="1"/>
  <c r="AH107" s="1"/>
  <c r="AI107" s="1"/>
  <c r="AK107" s="1"/>
  <c r="AF78"/>
  <c r="AG78" s="1"/>
  <c r="AH78" s="1"/>
  <c r="AI78" s="1"/>
  <c r="AK78" s="1"/>
  <c r="B18" i="3"/>
  <c r="B185"/>
  <c r="B154"/>
  <c r="N96" i="1"/>
  <c r="N106"/>
  <c r="AF166"/>
  <c r="AG166" s="1"/>
  <c r="AH166" s="1"/>
  <c r="AI166" s="1"/>
  <c r="F390"/>
  <c r="N390" s="1"/>
  <c r="F409"/>
  <c r="N409" s="1"/>
  <c r="B276" i="3"/>
  <c r="AF227" i="1"/>
  <c r="AG227" s="1"/>
  <c r="AH227" s="1"/>
  <c r="AI227" s="1"/>
  <c r="AK227" s="1"/>
  <c r="B57" i="3"/>
  <c r="G52" i="10"/>
  <c r="F15" i="15" s="1"/>
  <c r="G51" i="10"/>
  <c r="G15" i="15" s="1"/>
  <c r="AF105" i="1"/>
  <c r="AG105" s="1"/>
  <c r="AH105" s="1"/>
  <c r="AI105" s="1"/>
  <c r="AK105" s="1"/>
  <c r="AF205"/>
  <c r="AG205" s="1"/>
  <c r="AH205" s="1"/>
  <c r="AI205" s="1"/>
  <c r="AF140"/>
  <c r="AG140" s="1"/>
  <c r="AH140" s="1"/>
  <c r="AI140" s="1"/>
  <c r="B148" i="3"/>
  <c r="F521" i="1"/>
  <c r="F619" s="1"/>
  <c r="N619" s="1"/>
  <c r="F434"/>
  <c r="N434" s="1"/>
  <c r="AF117"/>
  <c r="AG117" s="1"/>
  <c r="AH117" s="1"/>
  <c r="AI117" s="1"/>
  <c r="AK117" s="1"/>
  <c r="N120"/>
  <c r="N271"/>
  <c r="N229"/>
  <c r="N227"/>
  <c r="N298"/>
  <c r="N156"/>
  <c r="AF144"/>
  <c r="AG144" s="1"/>
  <c r="AH144" s="1"/>
  <c r="AI144" s="1"/>
  <c r="AK144" s="1"/>
  <c r="AF167"/>
  <c r="AG167" s="1"/>
  <c r="AH167" s="1"/>
  <c r="AI167" s="1"/>
  <c r="N176"/>
  <c r="B227" i="3"/>
  <c r="F333" i="1"/>
  <c r="N333" s="1"/>
  <c r="B183" i="3"/>
  <c r="B225"/>
  <c r="F371" i="1"/>
  <c r="N371" s="1"/>
  <c r="B118" i="3"/>
  <c r="B127"/>
  <c r="B170"/>
  <c r="N81" i="1"/>
  <c r="N115"/>
  <c r="N203"/>
  <c r="N63"/>
  <c r="N142"/>
  <c r="AF136"/>
  <c r="AG136" s="1"/>
  <c r="AH136" s="1"/>
  <c r="AI136" s="1"/>
  <c r="AK136" s="1"/>
  <c r="AF39"/>
  <c r="AG39" s="1"/>
  <c r="AH39" s="1"/>
  <c r="AI39" s="1"/>
  <c r="AK39" s="1"/>
  <c r="N197"/>
  <c r="N77"/>
  <c r="B104" i="3"/>
  <c r="B37"/>
  <c r="F357" i="1"/>
  <c r="N357" s="1"/>
  <c r="F481"/>
  <c r="N481" s="1"/>
  <c r="B75" i="3"/>
  <c r="F516" i="1"/>
  <c r="F614" s="1"/>
  <c r="N614" s="1"/>
  <c r="F450"/>
  <c r="N450" s="1"/>
  <c r="A222" i="3"/>
  <c r="B162" i="1"/>
  <c r="AR420" s="1"/>
  <c r="B151"/>
  <c r="AR409" s="1"/>
  <c r="F524"/>
  <c r="N524" s="1"/>
  <c r="B430"/>
  <c r="AR688" s="1"/>
  <c r="B438"/>
  <c r="BF136"/>
  <c r="B252" i="3"/>
  <c r="B138"/>
  <c r="B123"/>
  <c r="B159" i="1"/>
  <c r="AR417" s="1"/>
  <c r="BF144"/>
  <c r="N252"/>
  <c r="B142" i="3"/>
  <c r="B300"/>
  <c r="B176"/>
  <c r="B48"/>
  <c r="F368" i="1"/>
  <c r="N368" s="1"/>
  <c r="N30"/>
  <c r="AF229"/>
  <c r="AG229" s="1"/>
  <c r="AH229" s="1"/>
  <c r="AI229" s="1"/>
  <c r="AK229" s="1"/>
  <c r="N125"/>
  <c r="AF287"/>
  <c r="AG287" s="1"/>
  <c r="AH287" s="1"/>
  <c r="AI287" s="1"/>
  <c r="AK287" s="1"/>
  <c r="N185"/>
  <c r="N302"/>
  <c r="AF24"/>
  <c r="AG24" s="1"/>
  <c r="AH24" s="1"/>
  <c r="AI24" s="1"/>
  <c r="AK24" s="1"/>
  <c r="AF109"/>
  <c r="AG109" s="1"/>
  <c r="AH109" s="1"/>
  <c r="AI109" s="1"/>
  <c r="AK109" s="1"/>
  <c r="AF216"/>
  <c r="AG216" s="1"/>
  <c r="AH216" s="1"/>
  <c r="AI216" s="1"/>
  <c r="AK216" s="1"/>
  <c r="F444"/>
  <c r="N444" s="1"/>
  <c r="F438"/>
  <c r="N438" s="1"/>
  <c r="F546"/>
  <c r="F644" s="1"/>
  <c r="N644" s="1"/>
  <c r="B67" i="3"/>
  <c r="F395" i="1"/>
  <c r="N395" s="1"/>
  <c r="AF254"/>
  <c r="AG254" s="1"/>
  <c r="AH254" s="1"/>
  <c r="AI254" s="1"/>
  <c r="AK254" s="1"/>
  <c r="F353"/>
  <c r="N353" s="1"/>
  <c r="F12" i="2"/>
  <c r="N251" i="1"/>
  <c r="B285" i="3"/>
  <c r="B215"/>
  <c r="AF255" i="1"/>
  <c r="AG255" s="1"/>
  <c r="AH255" s="1"/>
  <c r="AI255" s="1"/>
  <c r="AK255" s="1"/>
  <c r="AF234"/>
  <c r="AG234" s="1"/>
  <c r="AH234" s="1"/>
  <c r="AI234" s="1"/>
  <c r="AK234" s="1"/>
  <c r="N154"/>
  <c r="N56"/>
  <c r="N287"/>
  <c r="AF81"/>
  <c r="AG81" s="1"/>
  <c r="AH81" s="1"/>
  <c r="AI81" s="1"/>
  <c r="AK81" s="1"/>
  <c r="AF217"/>
  <c r="AG217" s="1"/>
  <c r="AH217" s="1"/>
  <c r="AI217" s="1"/>
  <c r="AK217" s="1"/>
  <c r="F596"/>
  <c r="F694" s="1"/>
  <c r="N694" s="1"/>
  <c r="AF270"/>
  <c r="AG270" s="1"/>
  <c r="AH270" s="1"/>
  <c r="AI270" s="1"/>
  <c r="AK270" s="1"/>
  <c r="AF76"/>
  <c r="AG76" s="1"/>
  <c r="AH76" s="1"/>
  <c r="AI76" s="1"/>
  <c r="AK76" s="1"/>
  <c r="AF258"/>
  <c r="AG258" s="1"/>
  <c r="AH258" s="1"/>
  <c r="AI258" s="1"/>
  <c r="AK258" s="1"/>
  <c r="F324"/>
  <c r="N324" s="1"/>
  <c r="F479"/>
  <c r="N479" s="1"/>
  <c r="F565"/>
  <c r="F663" s="1"/>
  <c r="N663" s="1"/>
  <c r="F419"/>
  <c r="N419" s="1"/>
  <c r="B279" i="3"/>
  <c r="F581" i="1"/>
  <c r="F679" s="1"/>
  <c r="N679" s="1"/>
  <c r="F8" i="2"/>
  <c r="N140" i="1"/>
  <c r="D15" i="2"/>
  <c r="AF280" i="1"/>
  <c r="AG280" s="1"/>
  <c r="AH280" s="1"/>
  <c r="AI280" s="1"/>
  <c r="AK280" s="1"/>
  <c r="AF298"/>
  <c r="AG298" s="1"/>
  <c r="AH298" s="1"/>
  <c r="AI298" s="1"/>
  <c r="AK298" s="1"/>
  <c r="N281"/>
  <c r="N144"/>
  <c r="N150"/>
  <c r="F10" i="2"/>
  <c r="AF252" i="1"/>
  <c r="AG252" s="1"/>
  <c r="AH252" s="1"/>
  <c r="AI252" s="1"/>
  <c r="AK252" s="1"/>
  <c r="B74" i="3"/>
  <c r="F528" i="1"/>
  <c r="F626" s="1"/>
  <c r="N626" s="1"/>
  <c r="B79" i="3"/>
  <c r="B110"/>
  <c r="F545" i="1"/>
  <c r="N545" s="1"/>
  <c r="F575"/>
  <c r="F673" s="1"/>
  <c r="N673" s="1"/>
  <c r="B296" i="3"/>
  <c r="AF67" i="1"/>
  <c r="AG67" s="1"/>
  <c r="AH67" s="1"/>
  <c r="AI67" s="1"/>
  <c r="AK67" s="1"/>
  <c r="N273"/>
  <c r="F18" i="2"/>
  <c r="F4"/>
  <c r="N250" i="1"/>
  <c r="AF202"/>
  <c r="AG202" s="1"/>
  <c r="AH202" s="1"/>
  <c r="AI202" s="1"/>
  <c r="F435"/>
  <c r="N435" s="1"/>
  <c r="F359"/>
  <c r="N359" s="1"/>
  <c r="F350"/>
  <c r="N350" s="1"/>
  <c r="B200" i="3"/>
  <c r="F455" i="1"/>
  <c r="N455" s="1"/>
  <c r="N202"/>
  <c r="AF294"/>
  <c r="AG294" s="1"/>
  <c r="AH294" s="1"/>
  <c r="AI294" s="1"/>
  <c r="AK294" s="1"/>
  <c r="N64"/>
  <c r="F5" i="2"/>
  <c r="N49" i="1"/>
  <c r="F363"/>
  <c r="N363" s="1"/>
  <c r="F406"/>
  <c r="N406" s="1"/>
  <c r="F563"/>
  <c r="F661" s="1"/>
  <c r="N661" s="1"/>
  <c r="F511"/>
  <c r="F609" s="1"/>
  <c r="N609" s="1"/>
  <c r="B34" i="3"/>
  <c r="N153" i="1"/>
  <c r="B136" i="3"/>
  <c r="B130"/>
  <c r="B58"/>
  <c r="F358" i="1"/>
  <c r="N358" s="1"/>
  <c r="B151" i="3"/>
  <c r="AF290" i="1"/>
  <c r="AG290" s="1"/>
  <c r="AH290" s="1"/>
  <c r="AI290" s="1"/>
  <c r="AK290" s="1"/>
  <c r="N93"/>
  <c r="AF69"/>
  <c r="AG69" s="1"/>
  <c r="AH69" s="1"/>
  <c r="AI69" s="1"/>
  <c r="AK69" s="1"/>
  <c r="AF112"/>
  <c r="AG112" s="1"/>
  <c r="AH112" s="1"/>
  <c r="AI112" s="1"/>
  <c r="AK112" s="1"/>
  <c r="AF36"/>
  <c r="AG36" s="1"/>
  <c r="AH36" s="1"/>
  <c r="AI36" s="1"/>
  <c r="AK36" s="1"/>
  <c r="N127"/>
  <c r="AF56"/>
  <c r="AG56" s="1"/>
  <c r="AH56" s="1"/>
  <c r="AI56" s="1"/>
  <c r="AK56" s="1"/>
  <c r="N217"/>
  <c r="N269"/>
  <c r="AF64"/>
  <c r="AG64" s="1"/>
  <c r="AH64" s="1"/>
  <c r="AI64" s="1"/>
  <c r="AK64" s="1"/>
  <c r="F17" i="2"/>
  <c r="F9"/>
  <c r="F16"/>
  <c r="N51" i="1"/>
  <c r="N270"/>
  <c r="AF178"/>
  <c r="AG178" s="1"/>
  <c r="AH178" s="1"/>
  <c r="AI178" s="1"/>
  <c r="N65"/>
  <c r="B49" i="3"/>
  <c r="F564" i="1"/>
  <c r="F662" s="1"/>
  <c r="N662" s="1"/>
  <c r="F361"/>
  <c r="N361" s="1"/>
  <c r="B47" i="3"/>
  <c r="B62"/>
  <c r="F484" i="1"/>
  <c r="N484" s="1"/>
  <c r="B159" i="3"/>
  <c r="B288"/>
  <c r="AF84" i="1"/>
  <c r="AG84" s="1"/>
  <c r="AH84" s="1"/>
  <c r="AI84" s="1"/>
  <c r="AK84" s="1"/>
  <c r="N67"/>
  <c r="N112"/>
  <c r="AF264"/>
  <c r="AG264" s="1"/>
  <c r="AH264" s="1"/>
  <c r="AI264" s="1"/>
  <c r="AK264" s="1"/>
  <c r="AF125"/>
  <c r="AG125" s="1"/>
  <c r="AH125" s="1"/>
  <c r="AI125" s="1"/>
  <c r="AK125" s="1"/>
  <c r="AF271"/>
  <c r="AG271" s="1"/>
  <c r="AH271" s="1"/>
  <c r="AI271" s="1"/>
  <c r="AK271" s="1"/>
  <c r="N161"/>
  <c r="AF74"/>
  <c r="AG74" s="1"/>
  <c r="AH74" s="1"/>
  <c r="AI74" s="1"/>
  <c r="AK74" s="1"/>
  <c r="AF281"/>
  <c r="AG281" s="1"/>
  <c r="AH281" s="1"/>
  <c r="AI281" s="1"/>
  <c r="AK281" s="1"/>
  <c r="AF165"/>
  <c r="AG165" s="1"/>
  <c r="AH165" s="1"/>
  <c r="AI165" s="1"/>
  <c r="AK165" s="1"/>
  <c r="AF185"/>
  <c r="AG185" s="1"/>
  <c r="AH185" s="1"/>
  <c r="AI185" s="1"/>
  <c r="N254"/>
  <c r="AF273"/>
  <c r="AG273" s="1"/>
  <c r="AH273" s="1"/>
  <c r="AI273" s="1"/>
  <c r="AK273" s="1"/>
  <c r="AF150"/>
  <c r="AG150" s="1"/>
  <c r="AH150" s="1"/>
  <c r="AI150" s="1"/>
  <c r="AK150" s="1"/>
  <c r="N88"/>
  <c r="F15" i="2"/>
  <c r="F14"/>
  <c r="AF57" i="1"/>
  <c r="AG57" s="1"/>
  <c r="AH57" s="1"/>
  <c r="AI57" s="1"/>
  <c r="AK57" s="1"/>
  <c r="N25"/>
  <c r="AF49"/>
  <c r="AG49" s="1"/>
  <c r="AH49" s="1"/>
  <c r="AI49" s="1"/>
  <c r="AK49" s="1"/>
  <c r="N76"/>
  <c r="N187"/>
  <c r="AF187"/>
  <c r="AG187" s="1"/>
  <c r="AH187" s="1"/>
  <c r="AI187" s="1"/>
  <c r="AF251"/>
  <c r="AG251" s="1"/>
  <c r="AH251" s="1"/>
  <c r="AI251" s="1"/>
  <c r="AK251" s="1"/>
  <c r="N290"/>
  <c r="N182"/>
  <c r="B223" i="3"/>
  <c r="F370" i="1"/>
  <c r="N370" s="1"/>
  <c r="B268" i="3"/>
  <c r="F523" i="1"/>
  <c r="N523" s="1"/>
  <c r="B65" i="3"/>
  <c r="F548" i="1"/>
  <c r="F646" s="1"/>
  <c r="N646" s="1"/>
  <c r="B41" i="3"/>
  <c r="B262"/>
  <c r="F396" i="1"/>
  <c r="N396" s="1"/>
  <c r="F375"/>
  <c r="N375" s="1"/>
  <c r="B271" i="3"/>
  <c r="B269"/>
  <c r="F496" i="1"/>
  <c r="N496" s="1"/>
  <c r="B248" i="3"/>
  <c r="B55"/>
  <c r="B250"/>
  <c r="B249"/>
  <c r="F448" i="1"/>
  <c r="N448" s="1"/>
  <c r="AF302"/>
  <c r="AG302" s="1"/>
  <c r="AH302" s="1"/>
  <c r="AI302" s="1"/>
  <c r="AK302" s="1"/>
  <c r="F592"/>
  <c r="F690" s="1"/>
  <c r="N690" s="1"/>
  <c r="AF230"/>
  <c r="AG230" s="1"/>
  <c r="AH230" s="1"/>
  <c r="AI230" s="1"/>
  <c r="AK230" s="1"/>
  <c r="N36"/>
  <c r="N264"/>
  <c r="AF153"/>
  <c r="AG153" s="1"/>
  <c r="AH153" s="1"/>
  <c r="AI153" s="1"/>
  <c r="AK153" s="1"/>
  <c r="AF50"/>
  <c r="AG50" s="1"/>
  <c r="AH50" s="1"/>
  <c r="AI50" s="1"/>
  <c r="AK50" s="1"/>
  <c r="AF141"/>
  <c r="AG141" s="1"/>
  <c r="AH141" s="1"/>
  <c r="AI141" s="1"/>
  <c r="AK141" s="1"/>
  <c r="N263"/>
  <c r="N57"/>
  <c r="N190"/>
  <c r="F385"/>
  <c r="N385" s="1"/>
  <c r="F557"/>
  <c r="F655" s="1"/>
  <c r="N655" s="1"/>
  <c r="F439"/>
  <c r="N439" s="1"/>
  <c r="B188" i="3"/>
  <c r="B228"/>
  <c r="B147"/>
  <c r="N69" i="1"/>
  <c r="N294"/>
  <c r="AF184"/>
  <c r="AG184" s="1"/>
  <c r="AH184" s="1"/>
  <c r="AI184" s="1"/>
  <c r="AF161"/>
  <c r="AG161" s="1"/>
  <c r="AH161" s="1"/>
  <c r="AI161" s="1"/>
  <c r="N74"/>
  <c r="AF269"/>
  <c r="AG269" s="1"/>
  <c r="AH269" s="1"/>
  <c r="AI269" s="1"/>
  <c r="AK269" s="1"/>
  <c r="N40"/>
  <c r="AF30"/>
  <c r="AG30" s="1"/>
  <c r="AH30" s="1"/>
  <c r="AI30" s="1"/>
  <c r="AK30" s="1"/>
  <c r="F13" i="2"/>
  <c r="F7"/>
  <c r="F11"/>
  <c r="AF51" i="1"/>
  <c r="AG51" s="1"/>
  <c r="AH51" s="1"/>
  <c r="AI51" s="1"/>
  <c r="AK51" s="1"/>
  <c r="N130"/>
  <c r="AF132"/>
  <c r="AG132" s="1"/>
  <c r="AH132" s="1"/>
  <c r="AI132" s="1"/>
  <c r="AK132" s="1"/>
  <c r="AF250"/>
  <c r="AG250" s="1"/>
  <c r="AH250" s="1"/>
  <c r="AI250" s="1"/>
  <c r="AK250" s="1"/>
  <c r="AF65"/>
  <c r="AG65" s="1"/>
  <c r="AH65" s="1"/>
  <c r="AI65" s="1"/>
  <c r="AK65" s="1"/>
  <c r="AF190"/>
  <c r="AG190" s="1"/>
  <c r="AH190" s="1"/>
  <c r="AI190" s="1"/>
  <c r="N218"/>
  <c r="B28" i="3"/>
  <c r="F345" i="1"/>
  <c r="N345" s="1"/>
  <c r="B63" i="3"/>
  <c r="F320" i="1"/>
  <c r="N320" s="1"/>
  <c r="F558"/>
  <c r="F656" s="1"/>
  <c r="N656" s="1"/>
  <c r="F344"/>
  <c r="N344" s="1"/>
  <c r="B54" i="3"/>
  <c r="F343" i="1"/>
  <c r="N343" s="1"/>
  <c r="F567"/>
  <c r="F665" s="1"/>
  <c r="N665" s="1"/>
  <c r="F472"/>
  <c r="N472" s="1"/>
  <c r="F330"/>
  <c r="N330" s="1"/>
  <c r="B267" i="3"/>
  <c r="F544" i="1"/>
  <c r="F642" s="1"/>
  <c r="N642" s="1"/>
  <c r="F447"/>
  <c r="N447" s="1"/>
  <c r="F351"/>
  <c r="N351" s="1"/>
  <c r="B72" i="3"/>
  <c r="F584" i="1"/>
  <c r="F682" s="1"/>
  <c r="N682" s="1"/>
  <c r="AF303"/>
  <c r="AG303" s="1"/>
  <c r="AH303" s="1"/>
  <c r="AI303" s="1"/>
  <c r="AK303" s="1"/>
  <c r="N43"/>
  <c r="N293"/>
  <c r="N90"/>
  <c r="N261"/>
  <c r="N66"/>
  <c r="N169"/>
  <c r="N195"/>
  <c r="F491"/>
  <c r="N491" s="1"/>
  <c r="AF20"/>
  <c r="AG20" s="1"/>
  <c r="AH20" s="1"/>
  <c r="AI20" s="1"/>
  <c r="AK20" s="1"/>
  <c r="F473"/>
  <c r="N473" s="1"/>
  <c r="F362"/>
  <c r="N362" s="1"/>
  <c r="F410"/>
  <c r="N410" s="1"/>
  <c r="B140" i="3"/>
  <c r="B220"/>
  <c r="B195"/>
  <c r="D8" i="5"/>
  <c r="G9" i="10" s="1"/>
  <c r="H6" i="15" s="1"/>
  <c r="N141" i="1"/>
  <c r="AF93"/>
  <c r="AG93" s="1"/>
  <c r="AH93" s="1"/>
  <c r="AI93" s="1"/>
  <c r="AK93" s="1"/>
  <c r="AF293"/>
  <c r="AG293" s="1"/>
  <c r="AH293" s="1"/>
  <c r="AI293" s="1"/>
  <c r="AK293" s="1"/>
  <c r="AF222"/>
  <c r="AG222" s="1"/>
  <c r="AH222" s="1"/>
  <c r="AI222" s="1"/>
  <c r="AK222" s="1"/>
  <c r="AF90"/>
  <c r="AG90" s="1"/>
  <c r="AH90" s="1"/>
  <c r="AI90" s="1"/>
  <c r="AK90" s="1"/>
  <c r="N42"/>
  <c r="AF197"/>
  <c r="AG197" s="1"/>
  <c r="AH197" s="1"/>
  <c r="AI197" s="1"/>
  <c r="H17" i="2"/>
  <c r="N184" i="1"/>
  <c r="AF169"/>
  <c r="AG169" s="1"/>
  <c r="AH169" s="1"/>
  <c r="AI169" s="1"/>
  <c r="N53"/>
  <c r="AF284"/>
  <c r="AG284" s="1"/>
  <c r="AH284" s="1"/>
  <c r="AI284" s="1"/>
  <c r="AK284" s="1"/>
  <c r="N52"/>
  <c r="AF40"/>
  <c r="AG40" s="1"/>
  <c r="AH40" s="1"/>
  <c r="AI40" s="1"/>
  <c r="AK40" s="1"/>
  <c r="F401"/>
  <c r="N401" s="1"/>
  <c r="AF88"/>
  <c r="AG88" s="1"/>
  <c r="AH88" s="1"/>
  <c r="AI88" s="1"/>
  <c r="AK88" s="1"/>
  <c r="N224"/>
  <c r="N20"/>
  <c r="N178"/>
  <c r="AF115"/>
  <c r="AG115" s="1"/>
  <c r="AH115" s="1"/>
  <c r="AI115" s="1"/>
  <c r="AK115" s="1"/>
  <c r="N230"/>
  <c r="B126" i="3"/>
  <c r="F315" i="1"/>
  <c r="N315" s="1"/>
  <c r="F346"/>
  <c r="N346" s="1"/>
  <c r="F463"/>
  <c r="N463" s="1"/>
  <c r="F400"/>
  <c r="N400" s="1"/>
  <c r="F426"/>
  <c r="N426" s="1"/>
  <c r="F314"/>
  <c r="N314" s="1"/>
  <c r="F354"/>
  <c r="N354" s="1"/>
  <c r="B216" i="3"/>
  <c r="B254"/>
  <c r="B91"/>
  <c r="B86"/>
  <c r="B125"/>
  <c r="B180"/>
  <c r="B105"/>
  <c r="B88"/>
  <c r="B182"/>
  <c r="F360" i="1"/>
  <c r="N360" s="1"/>
  <c r="B292" i="3"/>
  <c r="B291"/>
  <c r="B222"/>
  <c r="E4" i="9"/>
  <c r="Q22" s="1"/>
  <c r="Q23" s="1"/>
  <c r="Q25" s="1"/>
  <c r="AF224" i="1"/>
  <c r="AG224" s="1"/>
  <c r="AH224" s="1"/>
  <c r="AI224" s="1"/>
  <c r="AK224" s="1"/>
  <c r="AF288"/>
  <c r="AG288" s="1"/>
  <c r="AH288" s="1"/>
  <c r="AI288" s="1"/>
  <c r="AK288" s="1"/>
  <c r="B113" i="3"/>
  <c r="B132"/>
  <c r="N50" i="1"/>
  <c r="AF127"/>
  <c r="AG127" s="1"/>
  <c r="AH127" s="1"/>
  <c r="AI127" s="1"/>
  <c r="AK127" s="1"/>
  <c r="AF97"/>
  <c r="AG97" s="1"/>
  <c r="AH97" s="1"/>
  <c r="AI97" s="1"/>
  <c r="AK97" s="1"/>
  <c r="H4" i="2"/>
  <c r="AF106" i="1"/>
  <c r="AG106" s="1"/>
  <c r="AH106" s="1"/>
  <c r="AI106" s="1"/>
  <c r="AK106" s="1"/>
  <c r="AF142"/>
  <c r="AG142" s="1"/>
  <c r="AH142" s="1"/>
  <c r="AI142" s="1"/>
  <c r="AK142" s="1"/>
  <c r="AF279"/>
  <c r="AG279" s="1"/>
  <c r="AH279" s="1"/>
  <c r="AI279" s="1"/>
  <c r="AK279" s="1"/>
  <c r="AF263"/>
  <c r="AG263" s="1"/>
  <c r="AH263" s="1"/>
  <c r="AI263" s="1"/>
  <c r="AK263" s="1"/>
  <c r="N244"/>
  <c r="N134"/>
  <c r="N132"/>
  <c r="AF238"/>
  <c r="AG238" s="1"/>
  <c r="AH238" s="1"/>
  <c r="AI238" s="1"/>
  <c r="AK238" s="1"/>
  <c r="N268"/>
  <c r="N256"/>
  <c r="AF182"/>
  <c r="AG182" s="1"/>
  <c r="AH182" s="1"/>
  <c r="AI182" s="1"/>
  <c r="F422"/>
  <c r="N422" s="1"/>
  <c r="F539"/>
  <c r="F637" s="1"/>
  <c r="N637" s="1"/>
  <c r="B139" i="3"/>
  <c r="B261"/>
  <c r="F352" i="1"/>
  <c r="N352" s="1"/>
  <c r="F495"/>
  <c r="N495" s="1"/>
  <c r="B66" i="3"/>
  <c r="F562" i="1"/>
  <c r="F660" s="1"/>
  <c r="N660" s="1"/>
  <c r="F387"/>
  <c r="N387" s="1"/>
  <c r="F382"/>
  <c r="N382" s="1"/>
  <c r="F421"/>
  <c r="N421" s="1"/>
  <c r="F476"/>
  <c r="N476" s="1"/>
  <c r="N107"/>
  <c r="F384"/>
  <c r="N384" s="1"/>
  <c r="F478"/>
  <c r="N478" s="1"/>
  <c r="B97" i="3"/>
  <c r="F347" i="1"/>
  <c r="N347" s="1"/>
  <c r="F578"/>
  <c r="F676" s="1"/>
  <c r="N676" s="1"/>
  <c r="F588"/>
  <c r="N588" s="1"/>
  <c r="F587"/>
  <c r="F685" s="1"/>
  <c r="N685" s="1"/>
  <c r="AF168"/>
  <c r="AG168" s="1"/>
  <c r="AH168" s="1"/>
  <c r="AI168" s="1"/>
  <c r="AF219"/>
  <c r="AG219" s="1"/>
  <c r="AH219" s="1"/>
  <c r="AI219" s="1"/>
  <c r="AK219" s="1"/>
  <c r="AF92"/>
  <c r="AG92" s="1"/>
  <c r="AH92" s="1"/>
  <c r="AI92" s="1"/>
  <c r="AK92" s="1"/>
  <c r="AF102"/>
  <c r="AG102" s="1"/>
  <c r="AH102" s="1"/>
  <c r="AI102" s="1"/>
  <c r="AK102" s="1"/>
  <c r="N191"/>
  <c r="AF225"/>
  <c r="AG225" s="1"/>
  <c r="AH225" s="1"/>
  <c r="AI225" s="1"/>
  <c r="AK225" s="1"/>
  <c r="B15" i="3"/>
  <c r="F378" i="1"/>
  <c r="N378" s="1"/>
  <c r="B253" i="3"/>
  <c r="F501" i="1"/>
  <c r="N501" s="1"/>
  <c r="A99" i="3"/>
  <c r="D16" i="2"/>
  <c r="N18" i="1"/>
  <c r="D10" i="2"/>
  <c r="N233" i="1"/>
  <c r="N168"/>
  <c r="N177"/>
  <c r="AF17"/>
  <c r="AG17" s="1"/>
  <c r="AH17" s="1"/>
  <c r="AI17" s="1"/>
  <c r="AK17" s="1"/>
  <c r="N110"/>
  <c r="N210"/>
  <c r="B237" i="3"/>
  <c r="F519" i="1"/>
  <c r="F617" s="1"/>
  <c r="N617" s="1"/>
  <c r="F525"/>
  <c r="F623" s="1"/>
  <c r="N623" s="1"/>
  <c r="D8" i="2"/>
  <c r="N255" i="1"/>
  <c r="AF207"/>
  <c r="AG207" s="1"/>
  <c r="AH207" s="1"/>
  <c r="AI207" s="1"/>
  <c r="AF137"/>
  <c r="AG137" s="1"/>
  <c r="AH137" s="1"/>
  <c r="AI137" s="1"/>
  <c r="AK137" s="1"/>
  <c r="N28"/>
  <c r="F398"/>
  <c r="N398" s="1"/>
  <c r="B153" i="3"/>
  <c r="B197"/>
  <c r="F461" i="1"/>
  <c r="N461" s="1"/>
  <c r="B100" i="3"/>
  <c r="B152"/>
  <c r="F549" i="1"/>
  <c r="F647" s="1"/>
  <c r="N647" s="1"/>
  <c r="AF55"/>
  <c r="AG55" s="1"/>
  <c r="AH55" s="1"/>
  <c r="AI55" s="1"/>
  <c r="AK55" s="1"/>
  <c r="N283"/>
  <c r="AF215"/>
  <c r="AG215" s="1"/>
  <c r="AH215" s="1"/>
  <c r="AI215" s="1"/>
  <c r="AK215" s="1"/>
  <c r="D12" i="2"/>
  <c r="D11"/>
  <c r="AF301" i="1"/>
  <c r="AG301" s="1"/>
  <c r="AH301" s="1"/>
  <c r="AI301" s="1"/>
  <c r="AK301" s="1"/>
  <c r="N33"/>
  <c r="N118"/>
  <c r="N100"/>
  <c r="AF212"/>
  <c r="AG212" s="1"/>
  <c r="AH212" s="1"/>
  <c r="AI212" s="1"/>
  <c r="N289"/>
  <c r="AF44"/>
  <c r="AG44" s="1"/>
  <c r="AH44" s="1"/>
  <c r="AI44" s="1"/>
  <c r="AK44" s="1"/>
  <c r="N75"/>
  <c r="AF104"/>
  <c r="AG104" s="1"/>
  <c r="AH104" s="1"/>
  <c r="AI104" s="1"/>
  <c r="AK104" s="1"/>
  <c r="N239"/>
  <c r="F407"/>
  <c r="N407" s="1"/>
  <c r="B103" i="3"/>
  <c r="F467" i="1"/>
  <c r="N467" s="1"/>
  <c r="F442"/>
  <c r="N442" s="1"/>
  <c r="F312"/>
  <c r="N312" s="1"/>
  <c r="B210" i="3"/>
  <c r="F513" i="1"/>
  <c r="F611" s="1"/>
  <c r="N611" s="1"/>
  <c r="F561"/>
  <c r="F659" s="1"/>
  <c r="N659" s="1"/>
  <c r="B208" i="3"/>
  <c r="B107"/>
  <c r="F583" i="1"/>
  <c r="F681" s="1"/>
  <c r="N681" s="1"/>
  <c r="A27" i="3"/>
  <c r="B99"/>
  <c r="AF159" i="1"/>
  <c r="AG159" s="1"/>
  <c r="AH159" s="1"/>
  <c r="AI159" s="1"/>
  <c r="AK159" s="1"/>
  <c r="F440"/>
  <c r="N440" s="1"/>
  <c r="F591"/>
  <c r="F689" s="1"/>
  <c r="N689" s="1"/>
  <c r="D4" i="2"/>
  <c r="D14"/>
  <c r="AF18" i="1"/>
  <c r="AG18" s="1"/>
  <c r="AH18" s="1"/>
  <c r="AI18" s="1"/>
  <c r="AK18" s="1"/>
  <c r="AF210"/>
  <c r="AG210" s="1"/>
  <c r="AH210" s="1"/>
  <c r="AI210" s="1"/>
  <c r="N103"/>
  <c r="N163"/>
  <c r="N285"/>
  <c r="N79"/>
  <c r="N247"/>
  <c r="AF155"/>
  <c r="AG155" s="1"/>
  <c r="AH155" s="1"/>
  <c r="AI155" s="1"/>
  <c r="N54"/>
  <c r="AF99"/>
  <c r="AG99" s="1"/>
  <c r="AH99" s="1"/>
  <c r="AI99" s="1"/>
  <c r="AK99" s="1"/>
  <c r="AF206"/>
  <c r="AG206" s="1"/>
  <c r="AH206" s="1"/>
  <c r="AI206" s="1"/>
  <c r="B26" i="3"/>
  <c r="B166"/>
  <c r="B90"/>
  <c r="B77"/>
  <c r="F367" i="1"/>
  <c r="N367" s="1"/>
  <c r="F506"/>
  <c r="F604" s="1"/>
  <c r="N604" s="1"/>
  <c r="B52" i="3"/>
  <c r="F403" i="1"/>
  <c r="N403" s="1"/>
  <c r="B205" i="3"/>
  <c r="B289"/>
  <c r="A270"/>
  <c r="AF29" i="1"/>
  <c r="AG29" s="1"/>
  <c r="AH29" s="1"/>
  <c r="AI29" s="1"/>
  <c r="AK29" s="1"/>
  <c r="N31"/>
  <c r="N186"/>
  <c r="AF146"/>
  <c r="AG146" s="1"/>
  <c r="AH146" s="1"/>
  <c r="AI146" s="1"/>
  <c r="AK146" s="1"/>
  <c r="AF257"/>
  <c r="AG257" s="1"/>
  <c r="AH257" s="1"/>
  <c r="AI257" s="1"/>
  <c r="AK257" s="1"/>
  <c r="N83"/>
  <c r="N292"/>
  <c r="N183"/>
  <c r="N46"/>
  <c r="AF82"/>
  <c r="AG82" s="1"/>
  <c r="AH82" s="1"/>
  <c r="AI82" s="1"/>
  <c r="AK82" s="1"/>
  <c r="AF297"/>
  <c r="AG297" s="1"/>
  <c r="AH297" s="1"/>
  <c r="AI297" s="1"/>
  <c r="AK297" s="1"/>
  <c r="N45"/>
  <c r="N206"/>
  <c r="AF23"/>
  <c r="AG23" s="1"/>
  <c r="AH23" s="1"/>
  <c r="AI23" s="1"/>
  <c r="AK23" s="1"/>
  <c r="B204" i="3"/>
  <c r="F469" i="1"/>
  <c r="N469" s="1"/>
  <c r="B179" i="3"/>
  <c r="B45"/>
  <c r="B40"/>
  <c r="F560" i="1"/>
  <c r="F658" s="1"/>
  <c r="N658" s="1"/>
  <c r="B212" i="3"/>
  <c r="B27"/>
  <c r="F566" i="1"/>
  <c r="F664" s="1"/>
  <c r="N664" s="1"/>
  <c r="N220"/>
  <c r="AF114"/>
  <c r="AG114" s="1"/>
  <c r="AH114" s="1"/>
  <c r="AI114" s="1"/>
  <c r="AK114" s="1"/>
  <c r="N253"/>
  <c r="AF164"/>
  <c r="AG164" s="1"/>
  <c r="AH164" s="1"/>
  <c r="AI164" s="1"/>
  <c r="AF98"/>
  <c r="AG98" s="1"/>
  <c r="AH98" s="1"/>
  <c r="AI98" s="1"/>
  <c r="AK98" s="1"/>
  <c r="AF295"/>
  <c r="AG295" s="1"/>
  <c r="AH295" s="1"/>
  <c r="AI295" s="1"/>
  <c r="AK295" s="1"/>
  <c r="N146"/>
  <c r="AF73"/>
  <c r="AG73" s="1"/>
  <c r="AH73" s="1"/>
  <c r="AI73" s="1"/>
  <c r="AK73" s="1"/>
  <c r="F376"/>
  <c r="N376" s="1"/>
  <c r="B196" i="3"/>
  <c r="B171"/>
  <c r="F408" i="1"/>
  <c r="N408" s="1"/>
  <c r="B71" i="3"/>
  <c r="B238"/>
  <c r="F380" i="1"/>
  <c r="N380" s="1"/>
  <c r="F402"/>
  <c r="N402" s="1"/>
  <c r="B280" i="3"/>
  <c r="B295"/>
  <c r="A81"/>
  <c r="N272" i="1"/>
  <c r="AF143"/>
  <c r="AG143" s="1"/>
  <c r="AH143" s="1"/>
  <c r="AI143" s="1"/>
  <c r="AK143" s="1"/>
  <c r="AF173"/>
  <c r="AG173" s="1"/>
  <c r="AH173" s="1"/>
  <c r="AI173" s="1"/>
  <c r="N61"/>
  <c r="AF42"/>
  <c r="AG42" s="1"/>
  <c r="AH42" s="1"/>
  <c r="AI42" s="1"/>
  <c r="AK42" s="1"/>
  <c r="F323"/>
  <c r="N323" s="1"/>
  <c r="AF240"/>
  <c r="AG240" s="1"/>
  <c r="AH240" s="1"/>
  <c r="AI240" s="1"/>
  <c r="AK240" s="1"/>
  <c r="AF266"/>
  <c r="AG266" s="1"/>
  <c r="AH266" s="1"/>
  <c r="AI266" s="1"/>
  <c r="AK266" s="1"/>
  <c r="AF38"/>
  <c r="AG38" s="1"/>
  <c r="AH38" s="1"/>
  <c r="AI38" s="1"/>
  <c r="AK38" s="1"/>
  <c r="N71"/>
  <c r="AF61"/>
  <c r="AG61" s="1"/>
  <c r="AH61" s="1"/>
  <c r="AI61" s="1"/>
  <c r="AK61" s="1"/>
  <c r="N282"/>
  <c r="B184" i="3"/>
  <c r="B255"/>
  <c r="F336" i="1"/>
  <c r="N336" s="1"/>
  <c r="F458"/>
  <c r="N458" s="1"/>
  <c r="B211" i="3"/>
  <c r="F586" i="1"/>
  <c r="F684" s="1"/>
  <c r="N684" s="1"/>
  <c r="A131" i="3"/>
  <c r="B81"/>
  <c r="B140" i="1"/>
  <c r="AR398" s="1"/>
  <c r="AF223"/>
  <c r="AG223" s="1"/>
  <c r="AH223" s="1"/>
  <c r="AI223" s="1"/>
  <c r="AK223" s="1"/>
  <c r="AF196"/>
  <c r="AG196" s="1"/>
  <c r="AH196" s="1"/>
  <c r="AI196" s="1"/>
  <c r="N89"/>
  <c r="N131"/>
  <c r="N85"/>
  <c r="F335"/>
  <c r="N335" s="1"/>
  <c r="F517"/>
  <c r="F615" s="1"/>
  <c r="N615" s="1"/>
  <c r="N221"/>
  <c r="B94" i="3"/>
  <c r="F497" i="1"/>
  <c r="N497" s="1"/>
  <c r="B78" i="3"/>
  <c r="B70"/>
  <c r="AF277" i="1"/>
  <c r="AG277" s="1"/>
  <c r="AH277" s="1"/>
  <c r="AI277" s="1"/>
  <c r="AK277" s="1"/>
  <c r="AF179"/>
  <c r="AG179" s="1"/>
  <c r="AH179" s="1"/>
  <c r="AI179" s="1"/>
  <c r="N22"/>
  <c r="AF188"/>
  <c r="AG188" s="1"/>
  <c r="AH188" s="1"/>
  <c r="AI188" s="1"/>
  <c r="N262"/>
  <c r="H5" i="2"/>
  <c r="N35" i="1"/>
  <c r="AF119"/>
  <c r="AG119" s="1"/>
  <c r="AH119" s="1"/>
  <c r="AI119" s="1"/>
  <c r="AK119" s="1"/>
  <c r="AF16"/>
  <c r="AG16" s="1"/>
  <c r="AH16" s="1"/>
  <c r="AI16" s="1"/>
  <c r="AK16" s="1"/>
  <c r="N80"/>
  <c r="N152"/>
  <c r="N94"/>
  <c r="N27"/>
  <c r="F572"/>
  <c r="N572" s="1"/>
  <c r="AF70"/>
  <c r="AG70" s="1"/>
  <c r="AH70" s="1"/>
  <c r="AI70" s="1"/>
  <c r="AK70" s="1"/>
  <c r="AF121"/>
  <c r="AG121" s="1"/>
  <c r="AH121" s="1"/>
  <c r="AI121" s="1"/>
  <c r="AK121" s="1"/>
  <c r="AF200"/>
  <c r="AG200" s="1"/>
  <c r="AH200" s="1"/>
  <c r="AI200" s="1"/>
  <c r="N160"/>
  <c r="AF221"/>
  <c r="AG221" s="1"/>
  <c r="AH221" s="1"/>
  <c r="AI221" s="1"/>
  <c r="AK221" s="1"/>
  <c r="AF286"/>
  <c r="AG286" s="1"/>
  <c r="AH286" s="1"/>
  <c r="AI286" s="1"/>
  <c r="AK286" s="1"/>
  <c r="F316"/>
  <c r="N316" s="1"/>
  <c r="F559"/>
  <c r="F657" s="1"/>
  <c r="N657" s="1"/>
  <c r="B89" i="3"/>
  <c r="F456" i="1"/>
  <c r="N456" s="1"/>
  <c r="F482"/>
  <c r="N482" s="1"/>
  <c r="B143" i="3"/>
  <c r="F417" i="1"/>
  <c r="N417" s="1"/>
  <c r="F413"/>
  <c r="N413" s="1"/>
  <c r="B85" i="3"/>
  <c r="F326" i="1"/>
  <c r="N326" s="1"/>
  <c r="B194" i="3"/>
  <c r="F543" i="1"/>
  <c r="F641" s="1"/>
  <c r="N641" s="1"/>
  <c r="B226" i="3"/>
  <c r="F310" i="1"/>
  <c r="N310" s="1"/>
  <c r="B266" i="3"/>
  <c r="B114"/>
  <c r="F309" i="1"/>
  <c r="N309" s="1"/>
  <c r="B236" i="3"/>
  <c r="B192"/>
  <c r="B230"/>
  <c r="F590" i="1"/>
  <c r="F688" s="1"/>
  <c r="N688" s="1"/>
  <c r="B240" i="3"/>
  <c r="AF242" i="1"/>
  <c r="AG242" s="1"/>
  <c r="AH242" s="1"/>
  <c r="AI242" s="1"/>
  <c r="AK242" s="1"/>
  <c r="N237"/>
  <c r="AF172"/>
  <c r="AG172" s="1"/>
  <c r="AH172" s="1"/>
  <c r="AI172" s="1"/>
  <c r="AF192"/>
  <c r="AG192" s="1"/>
  <c r="AH192" s="1"/>
  <c r="AI192" s="1"/>
  <c r="F464"/>
  <c r="N464" s="1"/>
  <c r="F531"/>
  <c r="F629" s="1"/>
  <c r="N629" s="1"/>
  <c r="F381"/>
  <c r="N381" s="1"/>
  <c r="B61" i="3"/>
  <c r="F594" i="1"/>
  <c r="F692" s="1"/>
  <c r="N692" s="1"/>
  <c r="A170" i="3"/>
  <c r="N19" i="1"/>
  <c r="N91"/>
  <c r="N286"/>
  <c r="N87"/>
  <c r="AF96"/>
  <c r="AG96" s="1"/>
  <c r="AH96" s="1"/>
  <c r="AI96" s="1"/>
  <c r="AK96" s="1"/>
  <c r="N232"/>
  <c r="AF32"/>
  <c r="AG32" s="1"/>
  <c r="AH32" s="1"/>
  <c r="AI32" s="1"/>
  <c r="AK32" s="1"/>
  <c r="AF60"/>
  <c r="AG60" s="1"/>
  <c r="AH60" s="1"/>
  <c r="AI60" s="1"/>
  <c r="AK60" s="1"/>
  <c r="AF261"/>
  <c r="AG261" s="1"/>
  <c r="AH261" s="1"/>
  <c r="AI261" s="1"/>
  <c r="AK261" s="1"/>
  <c r="AF256"/>
  <c r="AG256" s="1"/>
  <c r="AH256" s="1"/>
  <c r="AI256" s="1"/>
  <c r="AK256" s="1"/>
  <c r="AF249"/>
  <c r="AG249" s="1"/>
  <c r="AH249" s="1"/>
  <c r="AI249" s="1"/>
  <c r="AK249" s="1"/>
  <c r="H6" i="2"/>
  <c r="N68" i="1"/>
  <c r="AF139"/>
  <c r="AG139" s="1"/>
  <c r="AH139" s="1"/>
  <c r="AI139" s="1"/>
  <c r="AK139" s="1"/>
  <c r="N211"/>
  <c r="AF15"/>
  <c r="AG15" s="1"/>
  <c r="AH15" s="1"/>
  <c r="AI15" s="1"/>
  <c r="AK15" s="1"/>
  <c r="N138"/>
  <c r="N299"/>
  <c r="N236"/>
  <c r="AF123"/>
  <c r="AG123" s="1"/>
  <c r="AH123" s="1"/>
  <c r="AI123" s="1"/>
  <c r="AK123" s="1"/>
  <c r="AF66"/>
  <c r="AG66" s="1"/>
  <c r="AH66" s="1"/>
  <c r="AI66" s="1"/>
  <c r="AK66" s="1"/>
  <c r="AF21"/>
  <c r="AG21" s="1"/>
  <c r="AH21" s="1"/>
  <c r="AI21" s="1"/>
  <c r="AK21" s="1"/>
  <c r="N241"/>
  <c r="AF72"/>
  <c r="AG72" s="1"/>
  <c r="AH72" s="1"/>
  <c r="AI72" s="1"/>
  <c r="AK72" s="1"/>
  <c r="F356"/>
  <c r="N356" s="1"/>
  <c r="F503"/>
  <c r="F601" s="1"/>
  <c r="B304" i="3" s="1"/>
  <c r="F540" i="1"/>
  <c r="F638" s="1"/>
  <c r="N638" s="1"/>
  <c r="F432"/>
  <c r="N432" s="1"/>
  <c r="B76" i="3"/>
  <c r="B160"/>
  <c r="F424" i="1"/>
  <c r="N424" s="1"/>
  <c r="B38" i="3"/>
  <c r="B219"/>
  <c r="F388" i="1"/>
  <c r="N388" s="1"/>
  <c r="F550"/>
  <c r="F648" s="1"/>
  <c r="N648" s="1"/>
  <c r="B35" i="3"/>
  <c r="F555" i="1"/>
  <c r="F653" s="1"/>
  <c r="N653" s="1"/>
  <c r="F441"/>
  <c r="N441" s="1"/>
  <c r="AF278"/>
  <c r="AG278" s="1"/>
  <c r="AH278" s="1"/>
  <c r="AI278" s="1"/>
  <c r="AK278" s="1"/>
  <c r="B131" i="3"/>
  <c r="B172"/>
  <c r="J4" i="4"/>
  <c r="G14" i="10"/>
  <c r="M6" i="15" s="1"/>
  <c r="D8" i="13"/>
  <c r="G33" i="10" s="1"/>
  <c r="H12" i="15" s="1"/>
  <c r="Q22" i="11"/>
  <c r="Q23" s="1"/>
  <c r="Q25" s="1"/>
  <c r="I4" i="4"/>
  <c r="G13" i="10"/>
  <c r="L6" i="15" s="1"/>
  <c r="F445" i="1"/>
  <c r="N445" s="1"/>
  <c r="F355"/>
  <c r="N355" s="1"/>
  <c r="AF189"/>
  <c r="AG189" s="1"/>
  <c r="AH189" s="1"/>
  <c r="AI189" s="1"/>
  <c r="N214"/>
  <c r="N276"/>
  <c r="F579"/>
  <c r="F677" s="1"/>
  <c r="N677" s="1"/>
  <c r="N126"/>
  <c r="N235"/>
  <c r="AF248"/>
  <c r="AG248" s="1"/>
  <c r="AH248" s="1"/>
  <c r="AI248" s="1"/>
  <c r="AK248" s="1"/>
  <c r="AF95"/>
  <c r="AG95" s="1"/>
  <c r="AH95" s="1"/>
  <c r="AI95" s="1"/>
  <c r="AK95" s="1"/>
  <c r="AF157"/>
  <c r="AG157" s="1"/>
  <c r="AH157" s="1"/>
  <c r="AI157" s="1"/>
  <c r="AF243"/>
  <c r="AG243" s="1"/>
  <c r="AH243" s="1"/>
  <c r="AI243" s="1"/>
  <c r="AK243" s="1"/>
  <c r="B80" i="3"/>
  <c r="B82"/>
  <c r="F349" i="1"/>
  <c r="N349" s="1"/>
  <c r="F485"/>
  <c r="N485" s="1"/>
  <c r="B146" i="3"/>
  <c r="B173"/>
  <c r="B112"/>
  <c r="B165"/>
  <c r="F397" i="1"/>
  <c r="N397" s="1"/>
  <c r="B144" i="3"/>
  <c r="B265"/>
  <c r="B106"/>
  <c r="F420" i="1"/>
  <c r="N420" s="1"/>
  <c r="F437"/>
  <c r="N437" s="1"/>
  <c r="F477"/>
  <c r="N477" s="1"/>
  <c r="F542"/>
  <c r="F640" s="1"/>
  <c r="N640" s="1"/>
  <c r="B290" i="3"/>
  <c r="N84" i="1"/>
  <c r="D5" i="2"/>
  <c r="D9"/>
  <c r="D18"/>
  <c r="D6"/>
  <c r="N280" i="1"/>
  <c r="AF151"/>
  <c r="AG151" s="1"/>
  <c r="AH151" s="1"/>
  <c r="AI151" s="1"/>
  <c r="AK151" s="1"/>
  <c r="AF87"/>
  <c r="AG87" s="1"/>
  <c r="AH87" s="1"/>
  <c r="AI87" s="1"/>
  <c r="AK87" s="1"/>
  <c r="AF101"/>
  <c r="AG101" s="1"/>
  <c r="AH101" s="1"/>
  <c r="AI101" s="1"/>
  <c r="AK101" s="1"/>
  <c r="AF33"/>
  <c r="AG33" s="1"/>
  <c r="AH33" s="1"/>
  <c r="AI33" s="1"/>
  <c r="AK33" s="1"/>
  <c r="AF118"/>
  <c r="AG118" s="1"/>
  <c r="AH118" s="1"/>
  <c r="AI118" s="1"/>
  <c r="AK118" s="1"/>
  <c r="N240"/>
  <c r="N223"/>
  <c r="AF100"/>
  <c r="AG100" s="1"/>
  <c r="AH100" s="1"/>
  <c r="AI100" s="1"/>
  <c r="AK100" s="1"/>
  <c r="AF154"/>
  <c r="AG154" s="1"/>
  <c r="AH154" s="1"/>
  <c r="AI154" s="1"/>
  <c r="F508"/>
  <c r="N508" s="1"/>
  <c r="AF162"/>
  <c r="AG162" s="1"/>
  <c r="AH162" s="1"/>
  <c r="AI162" s="1"/>
  <c r="AF186"/>
  <c r="AG186" s="1"/>
  <c r="AH186" s="1"/>
  <c r="AI186" s="1"/>
  <c r="N188"/>
  <c r="N159"/>
  <c r="N148"/>
  <c r="N113"/>
  <c r="AF35"/>
  <c r="AG35" s="1"/>
  <c r="AH35" s="1"/>
  <c r="AI35" s="1"/>
  <c r="AK35" s="1"/>
  <c r="AF177"/>
  <c r="AG177" s="1"/>
  <c r="AH177" s="1"/>
  <c r="AI177" s="1"/>
  <c r="N196"/>
  <c r="N219"/>
  <c r="AF103"/>
  <c r="AG103" s="1"/>
  <c r="AH103" s="1"/>
  <c r="AI103" s="1"/>
  <c r="AK103" s="1"/>
  <c r="N257"/>
  <c r="N172"/>
  <c r="N102"/>
  <c r="AF89"/>
  <c r="AG89" s="1"/>
  <c r="AH89" s="1"/>
  <c r="AI89" s="1"/>
  <c r="AK89" s="1"/>
  <c r="N17"/>
  <c r="AF191"/>
  <c r="AG191" s="1"/>
  <c r="AH191" s="1"/>
  <c r="AI191" s="1"/>
  <c r="AF292"/>
  <c r="AG292" s="1"/>
  <c r="AH292" s="1"/>
  <c r="AI292" s="1"/>
  <c r="AK292" s="1"/>
  <c r="AF183"/>
  <c r="AG183" s="1"/>
  <c r="AH183" s="1"/>
  <c r="AI183" s="1"/>
  <c r="AF110"/>
  <c r="AG110" s="1"/>
  <c r="AH110" s="1"/>
  <c r="AI110" s="1"/>
  <c r="AK110" s="1"/>
  <c r="N212"/>
  <c r="N167"/>
  <c r="AF289"/>
  <c r="AG289" s="1"/>
  <c r="AH289" s="1"/>
  <c r="AI289" s="1"/>
  <c r="AK289" s="1"/>
  <c r="N44"/>
  <c r="N207"/>
  <c r="N137"/>
  <c r="AF28"/>
  <c r="AG28" s="1"/>
  <c r="AH28" s="1"/>
  <c r="AI28" s="1"/>
  <c r="AK28" s="1"/>
  <c r="N114"/>
  <c r="N104"/>
  <c r="N24"/>
  <c r="AF253"/>
  <c r="AG253" s="1"/>
  <c r="AH253" s="1"/>
  <c r="AI253" s="1"/>
  <c r="AK253" s="1"/>
  <c r="N82"/>
  <c r="AF267"/>
  <c r="AG267" s="1"/>
  <c r="AH267" s="1"/>
  <c r="AI267" s="1"/>
  <c r="AK267" s="1"/>
  <c r="AF247"/>
  <c r="AG247" s="1"/>
  <c r="AH247" s="1"/>
  <c r="AI247" s="1"/>
  <c r="AK247" s="1"/>
  <c r="N155"/>
  <c r="N105"/>
  <c r="N205"/>
  <c r="AF231"/>
  <c r="AG231" s="1"/>
  <c r="AH231" s="1"/>
  <c r="AI231" s="1"/>
  <c r="AK231" s="1"/>
  <c r="N258"/>
  <c r="AF228"/>
  <c r="AG228" s="1"/>
  <c r="AH228" s="1"/>
  <c r="AI228" s="1"/>
  <c r="AK228" s="1"/>
  <c r="AF175"/>
  <c r="AG175" s="1"/>
  <c r="AH175" s="1"/>
  <c r="AI175" s="1"/>
  <c r="AF285"/>
  <c r="AG285" s="1"/>
  <c r="AH285" s="1"/>
  <c r="AI285" s="1"/>
  <c r="AK285" s="1"/>
  <c r="B274" i="3"/>
  <c r="F459" i="1"/>
  <c r="N459" s="1"/>
  <c r="B102" i="3"/>
  <c r="B43"/>
  <c r="B251"/>
  <c r="B111"/>
  <c r="F453" i="1"/>
  <c r="N453" s="1"/>
  <c r="B187" i="3"/>
  <c r="B233"/>
  <c r="F329" i="1"/>
  <c r="N329" s="1"/>
  <c r="B22" i="3"/>
  <c r="B221"/>
  <c r="B53"/>
  <c r="B189"/>
  <c r="F510" i="1"/>
  <c r="F608" s="1"/>
  <c r="N608" s="1"/>
  <c r="F431"/>
  <c r="N431" s="1"/>
  <c r="B186" i="3"/>
  <c r="F457" i="1"/>
  <c r="N457" s="1"/>
  <c r="B155" i="3"/>
  <c r="F552" i="1"/>
  <c r="F650" s="1"/>
  <c r="N650" s="1"/>
  <c r="F470"/>
  <c r="N470" s="1"/>
  <c r="B16" i="3"/>
  <c r="B232"/>
  <c r="F569" i="1"/>
  <c r="F667" s="1"/>
  <c r="N667" s="1"/>
  <c r="B241" i="3"/>
  <c r="F327" i="1"/>
  <c r="N327" s="1"/>
  <c r="F394"/>
  <c r="N394" s="1"/>
  <c r="F471"/>
  <c r="N471" s="1"/>
  <c r="B93" i="3"/>
  <c r="F383" i="1"/>
  <c r="N383" s="1"/>
  <c r="F446"/>
  <c r="N446" s="1"/>
  <c r="B201" i="3"/>
  <c r="B101"/>
  <c r="F404" i="1"/>
  <c r="N404" s="1"/>
  <c r="F527"/>
  <c r="F625" s="1"/>
  <c r="N625" s="1"/>
  <c r="F499"/>
  <c r="N499" s="1"/>
  <c r="F541"/>
  <c r="F639" s="1"/>
  <c r="N639" s="1"/>
  <c r="F487"/>
  <c r="N487" s="1"/>
  <c r="F412"/>
  <c r="N412" s="1"/>
  <c r="F338"/>
  <c r="N338" s="1"/>
  <c r="B124" i="3"/>
  <c r="B141"/>
  <c r="B181"/>
  <c r="B229"/>
  <c r="F430" i="1"/>
  <c r="N430" s="1"/>
  <c r="B246" i="3"/>
  <c r="B287"/>
  <c r="B293"/>
  <c r="F574" i="1"/>
  <c r="F672" s="1"/>
  <c r="N672" s="1"/>
  <c r="B59" i="3"/>
  <c r="B149"/>
  <c r="B299"/>
  <c r="B283"/>
  <c r="N59" i="1"/>
  <c r="N291"/>
  <c r="N86"/>
  <c r="AF275"/>
  <c r="AG275" s="1"/>
  <c r="AH275" s="1"/>
  <c r="AI275" s="1"/>
  <c r="AK275" s="1"/>
  <c r="N198"/>
  <c r="AF213"/>
  <c r="AG213" s="1"/>
  <c r="AH213" s="1"/>
  <c r="AI213" s="1"/>
  <c r="AK213" s="1"/>
  <c r="AF181"/>
  <c r="AG181" s="1"/>
  <c r="AH181" s="1"/>
  <c r="AI181" s="1"/>
  <c r="N108"/>
  <c r="AF59"/>
  <c r="AG59" s="1"/>
  <c r="AH59" s="1"/>
  <c r="AI59" s="1"/>
  <c r="AK59" s="1"/>
  <c r="N193"/>
  <c r="N267"/>
  <c r="N295"/>
  <c r="N175"/>
  <c r="AF47"/>
  <c r="AG47" s="1"/>
  <c r="AH47" s="1"/>
  <c r="AI47" s="1"/>
  <c r="AK47" s="1"/>
  <c r="N151"/>
  <c r="F570"/>
  <c r="F668" s="1"/>
  <c r="N668" s="1"/>
  <c r="F339"/>
  <c r="N339" s="1"/>
  <c r="F547"/>
  <c r="F645" s="1"/>
  <c r="N645" s="1"/>
  <c r="F483"/>
  <c r="N483" s="1"/>
  <c r="F529"/>
  <c r="F627" s="1"/>
  <c r="N627" s="1"/>
  <c r="F318"/>
  <c r="N318" s="1"/>
  <c r="F451"/>
  <c r="N451" s="1"/>
  <c r="F537"/>
  <c r="F635" s="1"/>
  <c r="N635" s="1"/>
  <c r="F389"/>
  <c r="N389" s="1"/>
  <c r="B217" i="3"/>
  <c r="B84"/>
  <c r="F589" i="1"/>
  <c r="N589" s="1"/>
  <c r="A212" i="3"/>
  <c r="N231" i="1"/>
  <c r="N234"/>
  <c r="AF291"/>
  <c r="AG291" s="1"/>
  <c r="AH291" s="1"/>
  <c r="AI291" s="1"/>
  <c r="AK291" s="1"/>
  <c r="D7" i="2"/>
  <c r="D17"/>
  <c r="F595" i="1"/>
  <c r="F693" s="1"/>
  <c r="N693" s="1"/>
  <c r="N55"/>
  <c r="AF86"/>
  <c r="AG86" s="1"/>
  <c r="AH86" s="1"/>
  <c r="AI86" s="1"/>
  <c r="AK86" s="1"/>
  <c r="N189"/>
  <c r="AF233"/>
  <c r="AG233" s="1"/>
  <c r="AH233" s="1"/>
  <c r="AI233" s="1"/>
  <c r="AK233" s="1"/>
  <c r="N275"/>
  <c r="AF203"/>
  <c r="AG203" s="1"/>
  <c r="AH203" s="1"/>
  <c r="AI203" s="1"/>
  <c r="AF113"/>
  <c r="AG113" s="1"/>
  <c r="AH113" s="1"/>
  <c r="AI113" s="1"/>
  <c r="AK113" s="1"/>
  <c r="AF148"/>
  <c r="AG148" s="1"/>
  <c r="AH148" s="1"/>
  <c r="AI148" s="1"/>
  <c r="AK148" s="1"/>
  <c r="N143"/>
  <c r="AF45"/>
  <c r="AG45" s="1"/>
  <c r="AH45" s="1"/>
  <c r="AI45" s="1"/>
  <c r="AK45" s="1"/>
  <c r="AF276"/>
  <c r="AG276" s="1"/>
  <c r="AH276" s="1"/>
  <c r="AI276" s="1"/>
  <c r="AK276" s="1"/>
  <c r="AF63"/>
  <c r="AG63" s="1"/>
  <c r="AH63" s="1"/>
  <c r="AI63" s="1"/>
  <c r="AK63" s="1"/>
  <c r="AF163"/>
  <c r="AG163" s="1"/>
  <c r="AH163" s="1"/>
  <c r="AI163" s="1"/>
  <c r="N165"/>
  <c r="AF80"/>
  <c r="AG80" s="1"/>
  <c r="AH80" s="1"/>
  <c r="AI80" s="1"/>
  <c r="AK80" s="1"/>
  <c r="AF152"/>
  <c r="AG152" s="1"/>
  <c r="AH152" s="1"/>
  <c r="AI152" s="1"/>
  <c r="AK152" s="1"/>
  <c r="N92"/>
  <c r="N136"/>
  <c r="AF126"/>
  <c r="AG126" s="1"/>
  <c r="AH126" s="1"/>
  <c r="AI126" s="1"/>
  <c r="AK126" s="1"/>
  <c r="AF79"/>
  <c r="AG79" s="1"/>
  <c r="AH79" s="1"/>
  <c r="AI79" s="1"/>
  <c r="AK79" s="1"/>
  <c r="AF198"/>
  <c r="AG198" s="1"/>
  <c r="AH198" s="1"/>
  <c r="AI198" s="1"/>
  <c r="N213"/>
  <c r="AF235"/>
  <c r="AG235" s="1"/>
  <c r="AH235" s="1"/>
  <c r="AI235" s="1"/>
  <c r="AK235" s="1"/>
  <c r="N248"/>
  <c r="N181"/>
  <c r="N278"/>
  <c r="AF108"/>
  <c r="AG108" s="1"/>
  <c r="AH108" s="1"/>
  <c r="AI108" s="1"/>
  <c r="AK108" s="1"/>
  <c r="N95"/>
  <c r="N157"/>
  <c r="AF193"/>
  <c r="AG193" s="1"/>
  <c r="AH193" s="1"/>
  <c r="AI193" s="1"/>
  <c r="N78"/>
  <c r="N109"/>
  <c r="N216"/>
  <c r="AF239"/>
  <c r="AG239" s="1"/>
  <c r="AH239" s="1"/>
  <c r="AI239" s="1"/>
  <c r="AK239" s="1"/>
  <c r="N225"/>
  <c r="AF54"/>
  <c r="AG54" s="1"/>
  <c r="AH54" s="1"/>
  <c r="AI54" s="1"/>
  <c r="AK54" s="1"/>
  <c r="AF199"/>
  <c r="AG199" s="1"/>
  <c r="AH199" s="1"/>
  <c r="AI199" s="1"/>
  <c r="N199"/>
  <c r="N228"/>
  <c r="AF176"/>
  <c r="AG176" s="1"/>
  <c r="AH176" s="1"/>
  <c r="AI176" s="1"/>
  <c r="N301"/>
  <c r="N47"/>
  <c r="AF282"/>
  <c r="AG282" s="1"/>
  <c r="AH282" s="1"/>
  <c r="AI282" s="1"/>
  <c r="AK282" s="1"/>
  <c r="F311"/>
  <c r="N311" s="1"/>
  <c r="B163" i="3"/>
  <c r="F500" i="1"/>
  <c r="N500" s="1"/>
  <c r="F322"/>
  <c r="N322" s="1"/>
  <c r="F533"/>
  <c r="F631" s="1"/>
  <c r="N631" s="1"/>
  <c r="F492"/>
  <c r="N492" s="1"/>
  <c r="B157" i="3"/>
  <c r="F399" i="1"/>
  <c r="N399" s="1"/>
  <c r="F462"/>
  <c r="N462" s="1"/>
  <c r="B33" i="3"/>
  <c r="F386" i="1"/>
  <c r="N386" s="1"/>
  <c r="F372"/>
  <c r="N372" s="1"/>
  <c r="B214" i="3"/>
  <c r="B135"/>
  <c r="B161"/>
  <c r="F373" i="1"/>
  <c r="N373" s="1"/>
  <c r="B256" i="3"/>
  <c r="B174"/>
  <c r="F449" i="1"/>
  <c r="N449" s="1"/>
  <c r="F480"/>
  <c r="N480" s="1"/>
  <c r="F475"/>
  <c r="N475" s="1"/>
  <c r="F551"/>
  <c r="F649" s="1"/>
  <c r="N649" s="1"/>
  <c r="F341"/>
  <c r="N341" s="1"/>
  <c r="B273" i="3"/>
  <c r="F493" i="1"/>
  <c r="N493" s="1"/>
  <c r="B31" i="3"/>
  <c r="B98"/>
  <c r="F515" i="1"/>
  <c r="F613" s="1"/>
  <c r="N613" s="1"/>
  <c r="B175" i="3"/>
  <c r="F490" i="1"/>
  <c r="N490" s="1"/>
  <c r="B87" i="3"/>
  <c r="B150"/>
  <c r="F522" i="1"/>
  <c r="F620" s="1"/>
  <c r="N620" s="1"/>
  <c r="F534"/>
  <c r="F632" s="1"/>
  <c r="N632" s="1"/>
  <c r="B108" i="3"/>
  <c r="B231"/>
  <c r="B203"/>
  <c r="B245"/>
  <c r="B191"/>
  <c r="B116"/>
  <c r="F348" i="1"/>
  <c r="N348" s="1"/>
  <c r="B42" i="3"/>
  <c r="F504" i="1"/>
  <c r="N504" s="1"/>
  <c r="B134" i="3"/>
  <c r="F507" i="1"/>
  <c r="F605" s="1"/>
  <c r="N605" s="1"/>
  <c r="F585"/>
  <c r="F683" s="1"/>
  <c r="N683" s="1"/>
  <c r="F576"/>
  <c r="N576" s="1"/>
  <c r="B278" i="3"/>
  <c r="N243" i="1"/>
  <c r="N129"/>
  <c r="AF124"/>
  <c r="AG124" s="1"/>
  <c r="AH124" s="1"/>
  <c r="AI124" s="1"/>
  <c r="AK124" s="1"/>
  <c r="N170"/>
  <c r="N62"/>
  <c r="N48"/>
  <c r="AF135"/>
  <c r="AG135" s="1"/>
  <c r="AH135" s="1"/>
  <c r="AI135" s="1"/>
  <c r="AK135" s="1"/>
  <c r="N226"/>
  <c r="AF37"/>
  <c r="AG37" s="1"/>
  <c r="AH37" s="1"/>
  <c r="AI37" s="1"/>
  <c r="AK37" s="1"/>
  <c r="N304"/>
  <c r="N274"/>
  <c r="AF300"/>
  <c r="AG300" s="1"/>
  <c r="AH300" s="1"/>
  <c r="AI300" s="1"/>
  <c r="AK300" s="1"/>
  <c r="AF201"/>
  <c r="AG201" s="1"/>
  <c r="AH201" s="1"/>
  <c r="AI201" s="1"/>
  <c r="N21"/>
  <c r="B20" i="3"/>
  <c r="B168"/>
  <c r="B244"/>
  <c r="B129"/>
  <c r="B39"/>
  <c r="B263"/>
  <c r="B19"/>
  <c r="B121"/>
  <c r="B56"/>
  <c r="F328" i="1"/>
  <c r="N328" s="1"/>
  <c r="F486"/>
  <c r="N486" s="1"/>
  <c r="F415"/>
  <c r="N415" s="1"/>
  <c r="B30" i="3"/>
  <c r="F313" i="1"/>
  <c r="N313" s="1"/>
  <c r="B282" i="3"/>
  <c r="A172"/>
  <c r="B224"/>
  <c r="N180" i="1"/>
  <c r="AF204"/>
  <c r="AG204" s="1"/>
  <c r="AH204" s="1"/>
  <c r="AI204" s="1"/>
  <c r="N147"/>
  <c r="AF19"/>
  <c r="AG19" s="1"/>
  <c r="AH19" s="1"/>
  <c r="AI19" s="1"/>
  <c r="AK19" s="1"/>
  <c r="N288"/>
  <c r="AF43"/>
  <c r="AG43" s="1"/>
  <c r="AH43" s="1"/>
  <c r="AI43" s="1"/>
  <c r="AK43" s="1"/>
  <c r="N26"/>
  <c r="N174"/>
  <c r="AF283"/>
  <c r="AG283" s="1"/>
  <c r="AH283" s="1"/>
  <c r="AI283" s="1"/>
  <c r="AK283" s="1"/>
  <c r="N173"/>
  <c r="N122"/>
  <c r="N133"/>
  <c r="AF232"/>
  <c r="AG232" s="1"/>
  <c r="AH232" s="1"/>
  <c r="AI232" s="1"/>
  <c r="AK232" s="1"/>
  <c r="N32"/>
  <c r="N117"/>
  <c r="N179"/>
  <c r="AF220"/>
  <c r="AG220" s="1"/>
  <c r="AH220" s="1"/>
  <c r="AI220" s="1"/>
  <c r="AK220" s="1"/>
  <c r="AF22"/>
  <c r="AG22" s="1"/>
  <c r="AH22" s="1"/>
  <c r="AI22" s="1"/>
  <c r="AK22" s="1"/>
  <c r="N215"/>
  <c r="AF31"/>
  <c r="AG31" s="1"/>
  <c r="AH31" s="1"/>
  <c r="AI31" s="1"/>
  <c r="AK31" s="1"/>
  <c r="AF262"/>
  <c r="AG262" s="1"/>
  <c r="AH262" s="1"/>
  <c r="AI262" s="1"/>
  <c r="AK262" s="1"/>
  <c r="AF180"/>
  <c r="AG180" s="1"/>
  <c r="AH180" s="1"/>
  <c r="AI180" s="1"/>
  <c r="H11" i="2"/>
  <c r="H9"/>
  <c r="H10"/>
  <c r="H18"/>
  <c r="AF68" i="1"/>
  <c r="AG68" s="1"/>
  <c r="AH68" s="1"/>
  <c r="AI68" s="1"/>
  <c r="AK68" s="1"/>
  <c r="N139"/>
  <c r="N119"/>
  <c r="N16"/>
  <c r="AF237"/>
  <c r="AG237" s="1"/>
  <c r="AH237" s="1"/>
  <c r="AI237" s="1"/>
  <c r="AK237" s="1"/>
  <c r="AF138"/>
  <c r="AG138" s="1"/>
  <c r="AH138" s="1"/>
  <c r="AI138" s="1"/>
  <c r="AK138" s="1"/>
  <c r="AF94"/>
  <c r="AG94" s="1"/>
  <c r="AH94" s="1"/>
  <c r="AI94" s="1"/>
  <c r="AK94" s="1"/>
  <c r="AF27"/>
  <c r="AG27" s="1"/>
  <c r="AH27" s="1"/>
  <c r="AI27" s="1"/>
  <c r="AK27" s="1"/>
  <c r="N265"/>
  <c r="F465"/>
  <c r="N465" s="1"/>
  <c r="N284"/>
  <c r="AF52"/>
  <c r="AG52" s="1"/>
  <c r="AH52" s="1"/>
  <c r="AI52" s="1"/>
  <c r="AK52" s="1"/>
  <c r="N145"/>
  <c r="N70"/>
  <c r="AF75"/>
  <c r="AG75" s="1"/>
  <c r="AH75" s="1"/>
  <c r="AI75" s="1"/>
  <c r="AK75" s="1"/>
  <c r="N121"/>
  <c r="AF131"/>
  <c r="AG131" s="1"/>
  <c r="AH131" s="1"/>
  <c r="AI131" s="1"/>
  <c r="AK131" s="1"/>
  <c r="N200"/>
  <c r="AF46"/>
  <c r="AG46" s="1"/>
  <c r="AH46" s="1"/>
  <c r="AI46" s="1"/>
  <c r="AK46" s="1"/>
  <c r="AF130"/>
  <c r="AG130" s="1"/>
  <c r="AH130" s="1"/>
  <c r="AI130" s="1"/>
  <c r="AK130" s="1"/>
  <c r="AF160"/>
  <c r="AG160" s="1"/>
  <c r="AH160" s="1"/>
  <c r="AI160" s="1"/>
  <c r="AF236"/>
  <c r="AG236" s="1"/>
  <c r="AH236" s="1"/>
  <c r="AI236" s="1"/>
  <c r="AK236" s="1"/>
  <c r="N123"/>
  <c r="AF241"/>
  <c r="AG241" s="1"/>
  <c r="AH241" s="1"/>
  <c r="AI241" s="1"/>
  <c r="AK241" s="1"/>
  <c r="AF149"/>
  <c r="AG149" s="1"/>
  <c r="AH149" s="1"/>
  <c r="AI149" s="1"/>
  <c r="AK149" s="1"/>
  <c r="AF85"/>
  <c r="AG85" s="1"/>
  <c r="AH85" s="1"/>
  <c r="AI85" s="1"/>
  <c r="AK85" s="1"/>
  <c r="N23"/>
  <c r="N201"/>
  <c r="N171"/>
  <c r="AF268"/>
  <c r="AG268" s="1"/>
  <c r="AH268" s="1"/>
  <c r="AI268" s="1"/>
  <c r="AK268" s="1"/>
  <c r="N259"/>
  <c r="F429"/>
  <c r="N429" s="1"/>
  <c r="F319"/>
  <c r="N319" s="1"/>
  <c r="F535"/>
  <c r="N535" s="1"/>
  <c r="F538"/>
  <c r="F636" s="1"/>
  <c r="N636" s="1"/>
  <c r="F391"/>
  <c r="N391" s="1"/>
  <c r="F433"/>
  <c r="N433" s="1"/>
  <c r="F489"/>
  <c r="N489" s="1"/>
  <c r="F342"/>
  <c r="N342" s="1"/>
  <c r="F364"/>
  <c r="N364" s="1"/>
  <c r="F530"/>
  <c r="F628" s="1"/>
  <c r="N628" s="1"/>
  <c r="F325"/>
  <c r="N325" s="1"/>
  <c r="F332"/>
  <c r="N332" s="1"/>
  <c r="F379"/>
  <c r="N379" s="1"/>
  <c r="F509"/>
  <c r="F607" s="1"/>
  <c r="N607" s="1"/>
  <c r="F392"/>
  <c r="N392" s="1"/>
  <c r="F505"/>
  <c r="F603" s="1"/>
  <c r="N603" s="1"/>
  <c r="F452"/>
  <c r="N452" s="1"/>
  <c r="F494"/>
  <c r="N494" s="1"/>
  <c r="B32" i="3"/>
  <c r="B190"/>
  <c r="B119"/>
  <c r="F377" i="1"/>
  <c r="N377" s="1"/>
  <c r="F498"/>
  <c r="N498" s="1"/>
  <c r="F369"/>
  <c r="N369" s="1"/>
  <c r="F365"/>
  <c r="N365" s="1"/>
  <c r="F340"/>
  <c r="N340" s="1"/>
  <c r="F514"/>
  <c r="F612" s="1"/>
  <c r="N612" s="1"/>
  <c r="F553"/>
  <c r="F651" s="1"/>
  <c r="N651" s="1"/>
  <c r="F321"/>
  <c r="N321" s="1"/>
  <c r="F317"/>
  <c r="N317" s="1"/>
  <c r="F568"/>
  <c r="F666" s="1"/>
  <c r="N666" s="1"/>
  <c r="B122" i="3"/>
  <c r="B115"/>
  <c r="B120"/>
  <c r="B64"/>
  <c r="B162"/>
  <c r="B259"/>
  <c r="B264"/>
  <c r="B17"/>
  <c r="B145"/>
  <c r="B51"/>
  <c r="B178"/>
  <c r="AF128" i="1"/>
  <c r="AG128" s="1"/>
  <c r="AH128" s="1"/>
  <c r="AI128" s="1"/>
  <c r="AK128" s="1"/>
  <c r="F571"/>
  <c r="F669" s="1"/>
  <c r="N669" s="1"/>
  <c r="F598"/>
  <c r="F696" s="1"/>
  <c r="N696" s="1"/>
  <c r="F593"/>
  <c r="F691" s="1"/>
  <c r="N691" s="1"/>
  <c r="F582"/>
  <c r="F680" s="1"/>
  <c r="N680" s="1"/>
  <c r="F577"/>
  <c r="F675" s="1"/>
  <c r="N675" s="1"/>
  <c r="F573"/>
  <c r="F671" s="1"/>
  <c r="N671" s="1"/>
  <c r="F597"/>
  <c r="F695" s="1"/>
  <c r="N695" s="1"/>
  <c r="B169" i="3"/>
  <c r="B284"/>
  <c r="A224"/>
  <c r="B260"/>
  <c r="N249" i="1"/>
  <c r="AF26"/>
  <c r="AG26" s="1"/>
  <c r="AH26" s="1"/>
  <c r="AI26" s="1"/>
  <c r="AK26" s="1"/>
  <c r="F468"/>
  <c r="N468" s="1"/>
  <c r="AF122"/>
  <c r="AG122" s="1"/>
  <c r="AH122" s="1"/>
  <c r="AI122" s="1"/>
  <c r="AK122" s="1"/>
  <c r="N246"/>
  <c r="N245"/>
  <c r="H15" i="2"/>
  <c r="H14"/>
  <c r="H12"/>
  <c r="H13"/>
  <c r="N296" i="1"/>
  <c r="AF41"/>
  <c r="AG41" s="1"/>
  <c r="AH41" s="1"/>
  <c r="AI41" s="1"/>
  <c r="AK41" s="1"/>
  <c r="AF58"/>
  <c r="AG58" s="1"/>
  <c r="AH58" s="1"/>
  <c r="AI58" s="1"/>
  <c r="AK58" s="1"/>
  <c r="AF265"/>
  <c r="AG265" s="1"/>
  <c r="AH265" s="1"/>
  <c r="AI265" s="1"/>
  <c r="AK265" s="1"/>
  <c r="N166"/>
  <c r="N209"/>
  <c r="AF34"/>
  <c r="AG34" s="1"/>
  <c r="AH34" s="1"/>
  <c r="AI34" s="1"/>
  <c r="AK34" s="1"/>
  <c r="N158"/>
  <c r="N242"/>
  <c r="N192"/>
  <c r="B60" i="3"/>
  <c r="B207"/>
  <c r="B158"/>
  <c r="B177"/>
  <c r="B243"/>
  <c r="B50"/>
  <c r="B128"/>
  <c r="B235"/>
  <c r="B164"/>
  <c r="B117"/>
  <c r="B199"/>
  <c r="B92"/>
  <c r="B24"/>
  <c r="B247"/>
  <c r="B14"/>
  <c r="F418" i="1"/>
  <c r="N418" s="1"/>
  <c r="F411"/>
  <c r="N411" s="1"/>
  <c r="F416"/>
  <c r="N416" s="1"/>
  <c r="F474"/>
  <c r="N474" s="1"/>
  <c r="B298" i="3"/>
  <c r="B294"/>
  <c r="A240"/>
  <c r="AF133" i="1"/>
  <c r="AG133" s="1"/>
  <c r="AH133" s="1"/>
  <c r="AI133" s="1"/>
  <c r="AK133" s="1"/>
  <c r="N303"/>
  <c r="AF129"/>
  <c r="AG129" s="1"/>
  <c r="AH129" s="1"/>
  <c r="AI129" s="1"/>
  <c r="AK129" s="1"/>
  <c r="AF91"/>
  <c r="AG91" s="1"/>
  <c r="AH91" s="1"/>
  <c r="AI91" s="1"/>
  <c r="AK91" s="1"/>
  <c r="F580"/>
  <c r="F678" s="1"/>
  <c r="N678" s="1"/>
  <c r="N124"/>
  <c r="N277"/>
  <c r="AF170"/>
  <c r="AG170" s="1"/>
  <c r="AH170" s="1"/>
  <c r="AI170" s="1"/>
  <c r="N60"/>
  <c r="AF246"/>
  <c r="AG246" s="1"/>
  <c r="AH246" s="1"/>
  <c r="AI246" s="1"/>
  <c r="AK246" s="1"/>
  <c r="N97"/>
  <c r="AF245"/>
  <c r="AG245" s="1"/>
  <c r="AH245" s="1"/>
  <c r="AI245" s="1"/>
  <c r="AK245" s="1"/>
  <c r="N266"/>
  <c r="AF272"/>
  <c r="AG272" s="1"/>
  <c r="AH272" s="1"/>
  <c r="AI272" s="1"/>
  <c r="AK272" s="1"/>
  <c r="AF62"/>
  <c r="AG62" s="1"/>
  <c r="AH62" s="1"/>
  <c r="AI62" s="1"/>
  <c r="AK62" s="1"/>
  <c r="AF158"/>
  <c r="AG158" s="1"/>
  <c r="AH158" s="1"/>
  <c r="AI158" s="1"/>
  <c r="N194"/>
  <c r="AF194"/>
  <c r="AG194" s="1"/>
  <c r="AH194" s="1"/>
  <c r="AI194" s="1"/>
  <c r="N149"/>
  <c r="N116"/>
  <c r="H16" i="2"/>
  <c r="H7"/>
  <c r="AF48" i="1"/>
  <c r="AG48" s="1"/>
  <c r="AH48" s="1"/>
  <c r="AI48" s="1"/>
  <c r="AK48" s="1"/>
  <c r="N135"/>
  <c r="AF53"/>
  <c r="AG53" s="1"/>
  <c r="AH53" s="1"/>
  <c r="AI53" s="1"/>
  <c r="AK53" s="1"/>
  <c r="AF296"/>
  <c r="AG296" s="1"/>
  <c r="AH296" s="1"/>
  <c r="AI296" s="1"/>
  <c r="AK296" s="1"/>
  <c r="N41"/>
  <c r="N38"/>
  <c r="AF226"/>
  <c r="AG226" s="1"/>
  <c r="AH226" s="1"/>
  <c r="AI226" s="1"/>
  <c r="AK226" s="1"/>
  <c r="N58"/>
  <c r="N279"/>
  <c r="AF211"/>
  <c r="AG211" s="1"/>
  <c r="AH211" s="1"/>
  <c r="AI211" s="1"/>
  <c r="AF195"/>
  <c r="AG195" s="1"/>
  <c r="AH195" s="1"/>
  <c r="AI195" s="1"/>
  <c r="N37"/>
  <c r="AF304"/>
  <c r="AG304" s="1"/>
  <c r="AH304" s="1"/>
  <c r="AI304" s="1"/>
  <c r="AK304" s="1"/>
  <c r="AF244"/>
  <c r="AG244" s="1"/>
  <c r="AH244" s="1"/>
  <c r="AI244" s="1"/>
  <c r="AK244" s="1"/>
  <c r="AF171"/>
  <c r="AG171" s="1"/>
  <c r="AH171" s="1"/>
  <c r="AI171" s="1"/>
  <c r="AF274"/>
  <c r="AG274" s="1"/>
  <c r="AH274" s="1"/>
  <c r="AI274" s="1"/>
  <c r="AK274" s="1"/>
  <c r="AF145"/>
  <c r="AG145" s="1"/>
  <c r="AH145" s="1"/>
  <c r="AI145" s="1"/>
  <c r="AK145" s="1"/>
  <c r="AF71"/>
  <c r="AG71" s="1"/>
  <c r="AH71" s="1"/>
  <c r="AI71" s="1"/>
  <c r="AK71" s="1"/>
  <c r="N300"/>
  <c r="AF299"/>
  <c r="AG299" s="1"/>
  <c r="AH299" s="1"/>
  <c r="AI299" s="1"/>
  <c r="AK299" s="1"/>
  <c r="AF209"/>
  <c r="AG209" s="1"/>
  <c r="AH209" s="1"/>
  <c r="AI209" s="1"/>
  <c r="N34"/>
  <c r="AF25"/>
  <c r="AG25" s="1"/>
  <c r="AH25" s="1"/>
  <c r="AI25" s="1"/>
  <c r="AK25" s="1"/>
  <c r="N164"/>
  <c r="N297"/>
  <c r="N98"/>
  <c r="N238"/>
  <c r="AF147"/>
  <c r="AG147" s="1"/>
  <c r="AH147" s="1"/>
  <c r="AI147" s="1"/>
  <c r="AK147" s="1"/>
  <c r="N204"/>
  <c r="N73"/>
  <c r="AF116"/>
  <c r="AG116" s="1"/>
  <c r="AH116" s="1"/>
  <c r="AI116" s="1"/>
  <c r="AK116" s="1"/>
  <c r="N99"/>
  <c r="AF218"/>
  <c r="AG218" s="1"/>
  <c r="AH218" s="1"/>
  <c r="AI218" s="1"/>
  <c r="AK218" s="1"/>
  <c r="N128"/>
  <c r="N72"/>
  <c r="AF259"/>
  <c r="AG259" s="1"/>
  <c r="AH259" s="1"/>
  <c r="AI259" s="1"/>
  <c r="AK259" s="1"/>
  <c r="B133" i="3"/>
  <c r="B23"/>
  <c r="B239"/>
  <c r="B242"/>
  <c r="B95"/>
  <c r="B137"/>
  <c r="B193"/>
  <c r="B46"/>
  <c r="B68"/>
  <c r="B234"/>
  <c r="B29"/>
  <c r="B36"/>
  <c r="B83"/>
  <c r="B213"/>
  <c r="B96"/>
  <c r="B209"/>
  <c r="B156"/>
  <c r="B198"/>
  <c r="F337" i="1"/>
  <c r="N337" s="1"/>
  <c r="F512"/>
  <c r="F610" s="1"/>
  <c r="N610" s="1"/>
  <c r="F334"/>
  <c r="N334" s="1"/>
  <c r="B202" i="3"/>
  <c r="B73"/>
  <c r="B69"/>
  <c r="B44"/>
  <c r="B218"/>
  <c r="B257"/>
  <c r="B25"/>
  <c r="B21"/>
  <c r="B272"/>
  <c r="F366" i="1"/>
  <c r="N366" s="1"/>
  <c r="F443"/>
  <c r="N443" s="1"/>
  <c r="F532"/>
  <c r="F630" s="1"/>
  <c r="N630" s="1"/>
  <c r="F488"/>
  <c r="N488" s="1"/>
  <c r="F331"/>
  <c r="N331" s="1"/>
  <c r="F526"/>
  <c r="F624" s="1"/>
  <c r="N624" s="1"/>
  <c r="F393"/>
  <c r="N393" s="1"/>
  <c r="F423"/>
  <c r="N423" s="1"/>
  <c r="B275" i="3"/>
  <c r="B302"/>
  <c r="B297"/>
  <c r="B286"/>
  <c r="B281"/>
  <c r="B277"/>
  <c r="B301"/>
  <c r="A260"/>
  <c r="J4" i="7"/>
  <c r="D12" i="6"/>
  <c r="G48" i="10" s="1"/>
  <c r="L15" i="15" s="1"/>
  <c r="D13" i="6"/>
  <c r="G49" i="10" s="1"/>
  <c r="M15" i="15" s="1"/>
  <c r="H4" i="7"/>
  <c r="I4"/>
  <c r="D11" i="6"/>
  <c r="G47" i="10" s="1"/>
  <c r="K15" i="15" s="1"/>
  <c r="G532" i="1"/>
  <c r="G630" s="1"/>
  <c r="A630"/>
  <c r="N556"/>
  <c r="M654"/>
  <c r="N654" s="1"/>
  <c r="G531"/>
  <c r="G629" s="1"/>
  <c r="A629"/>
  <c r="N520"/>
  <c r="M618"/>
  <c r="N618" s="1"/>
  <c r="AS502"/>
  <c r="AT502" s="1"/>
  <c r="AU502" s="1"/>
  <c r="N518"/>
  <c r="F616"/>
  <c r="N616" s="1"/>
  <c r="N536"/>
  <c r="F634"/>
  <c r="N634" s="1"/>
  <c r="N554"/>
  <c r="M652"/>
  <c r="N652" s="1"/>
  <c r="BN502"/>
  <c r="BK502" s="1"/>
  <c r="B157"/>
  <c r="AR415" s="1"/>
  <c r="B436"/>
  <c r="AR694" s="1"/>
  <c r="BF142"/>
  <c r="B154"/>
  <c r="AR412" s="1"/>
  <c r="BF139"/>
  <c r="B433"/>
  <c r="AR691" s="1"/>
  <c r="B167"/>
  <c r="B446"/>
  <c r="BF152"/>
  <c r="A534"/>
  <c r="BE240"/>
  <c r="A533"/>
  <c r="BE239"/>
  <c r="B155"/>
  <c r="AR413" s="1"/>
  <c r="BF151"/>
  <c r="B168"/>
  <c r="AR426" s="1"/>
  <c r="B447"/>
  <c r="BF153"/>
  <c r="B163"/>
  <c r="BF148"/>
  <c r="B442"/>
  <c r="A50"/>
  <c r="A342"/>
  <c r="G342" s="1"/>
  <c r="A242"/>
  <c r="BE48"/>
  <c r="A49"/>
  <c r="A341"/>
  <c r="G341" s="1"/>
  <c r="A241"/>
  <c r="BE47"/>
  <c r="B164"/>
  <c r="B443"/>
  <c r="BF149"/>
  <c r="B174"/>
  <c r="B453"/>
  <c r="BF159"/>
  <c r="B161"/>
  <c r="AR419" s="1"/>
  <c r="B440"/>
  <c r="BF146"/>
  <c r="B160"/>
  <c r="AR418" s="1"/>
  <c r="B439"/>
  <c r="BF145"/>
  <c r="B180"/>
  <c r="AR438" s="1"/>
  <c r="B459"/>
  <c r="BF165"/>
  <c r="B171"/>
  <c r="AR429" s="1"/>
  <c r="B450"/>
  <c r="BF156"/>
  <c r="B158"/>
  <c r="B437"/>
  <c r="AR695" s="1"/>
  <c r="BF143"/>
  <c r="F622" l="1"/>
  <c r="N622" s="1"/>
  <c r="N561"/>
  <c r="B16" i="14"/>
  <c r="F39" i="10"/>
  <c r="N516" i="1"/>
  <c r="C3" i="14"/>
  <c r="F15" i="10"/>
  <c r="N596" i="1"/>
  <c r="N521"/>
  <c r="B177"/>
  <c r="AR435" s="1"/>
  <c r="B166"/>
  <c r="AR424" s="1"/>
  <c r="AK140"/>
  <c r="B456"/>
  <c r="BF162"/>
  <c r="B445"/>
  <c r="AK162"/>
  <c r="N506"/>
  <c r="N544"/>
  <c r="F19" i="2"/>
  <c r="O42" i="1" s="1"/>
  <c r="O336" s="1"/>
  <c r="O630" s="1"/>
  <c r="R630" s="1"/>
  <c r="T630" s="1"/>
  <c r="N547"/>
  <c r="N563"/>
  <c r="N539"/>
  <c r="N560"/>
  <c r="A304" i="3"/>
  <c r="N503" i="1"/>
  <c r="N578"/>
  <c r="N519"/>
  <c r="N542"/>
  <c r="N585"/>
  <c r="F643"/>
  <c r="N643" s="1"/>
  <c r="E4" i="4"/>
  <c r="Q22" s="1"/>
  <c r="Q23" s="1"/>
  <c r="Q25" s="1"/>
  <c r="N594" i="1"/>
  <c r="N557"/>
  <c r="N601"/>
  <c r="N546"/>
  <c r="N517"/>
  <c r="N591"/>
  <c r="F674"/>
  <c r="N674" s="1"/>
  <c r="N541"/>
  <c r="N548"/>
  <c r="N581"/>
  <c r="N567"/>
  <c r="N565"/>
  <c r="N575"/>
  <c r="F602"/>
  <c r="N602" s="1"/>
  <c r="N528"/>
  <c r="N558"/>
  <c r="N511"/>
  <c r="N566"/>
  <c r="N564"/>
  <c r="N597"/>
  <c r="F606"/>
  <c r="N606" s="1"/>
  <c r="N526"/>
  <c r="N574"/>
  <c r="F621"/>
  <c r="N621" s="1"/>
  <c r="F633"/>
  <c r="N633" s="1"/>
  <c r="N595"/>
  <c r="F686"/>
  <c r="N686" s="1"/>
  <c r="N592"/>
  <c r="N584"/>
  <c r="D8" i="12"/>
  <c r="G20" i="10" s="1"/>
  <c r="H9" i="15" s="1"/>
  <c r="N551" i="1"/>
  <c r="N555"/>
  <c r="N552"/>
  <c r="N562"/>
  <c r="C28" i="14"/>
  <c r="D3"/>
  <c r="N525" i="1"/>
  <c r="N587"/>
  <c r="N549"/>
  <c r="N543"/>
  <c r="N579"/>
  <c r="N586"/>
  <c r="N550"/>
  <c r="D19" i="2"/>
  <c r="O113" i="1" s="1"/>
  <c r="O407" s="1"/>
  <c r="N540"/>
  <c r="N531"/>
  <c r="N513"/>
  <c r="N505"/>
  <c r="N583"/>
  <c r="F687"/>
  <c r="N687" s="1"/>
  <c r="N515"/>
  <c r="B434"/>
  <c r="AR692" s="1"/>
  <c r="BF140"/>
  <c r="N590"/>
  <c r="N577"/>
  <c r="N537"/>
  <c r="N569"/>
  <c r="F670"/>
  <c r="N670" s="1"/>
  <c r="N522"/>
  <c r="N559"/>
  <c r="H19" i="2"/>
  <c r="O209" i="1" s="1"/>
  <c r="O503" s="1"/>
  <c r="R503" s="1"/>
  <c r="T503" s="1"/>
  <c r="N598"/>
  <c r="N509"/>
  <c r="N510"/>
  <c r="N580"/>
  <c r="N512"/>
  <c r="N507"/>
  <c r="N534"/>
  <c r="N533"/>
  <c r="N527"/>
  <c r="N593"/>
  <c r="N530"/>
  <c r="N570"/>
  <c r="N529"/>
  <c r="N573"/>
  <c r="N514"/>
  <c r="N538"/>
  <c r="N571"/>
  <c r="N532"/>
  <c r="N553"/>
  <c r="N568"/>
  <c r="N582"/>
  <c r="K4" i="7"/>
  <c r="Q26"/>
  <c r="Q27" s="1"/>
  <c r="L8"/>
  <c r="G534" i="1"/>
  <c r="G632" s="1"/>
  <c r="A632"/>
  <c r="G533"/>
  <c r="G631" s="1"/>
  <c r="A631"/>
  <c r="BO502"/>
  <c r="BP502" s="1"/>
  <c r="BQ502" s="1"/>
  <c r="BL502"/>
  <c r="AK166"/>
  <c r="AK155"/>
  <c r="AK180"/>
  <c r="AK158"/>
  <c r="AR416"/>
  <c r="AK174"/>
  <c r="AR432"/>
  <c r="AK163"/>
  <c r="AR421"/>
  <c r="AK167"/>
  <c r="AR425"/>
  <c r="AK154"/>
  <c r="AK164"/>
  <c r="AR422"/>
  <c r="AK168"/>
  <c r="B181"/>
  <c r="AR439" s="1"/>
  <c r="BF166"/>
  <c r="B173"/>
  <c r="AR431" s="1"/>
  <c r="B452"/>
  <c r="BF158"/>
  <c r="B176"/>
  <c r="AR434" s="1"/>
  <c r="BF161"/>
  <c r="B455"/>
  <c r="B186"/>
  <c r="AR444" s="1"/>
  <c r="B465"/>
  <c r="BF171"/>
  <c r="B192"/>
  <c r="AR450" s="1"/>
  <c r="B178"/>
  <c r="AR436" s="1"/>
  <c r="B457"/>
  <c r="BF163"/>
  <c r="B182"/>
  <c r="AR440" s="1"/>
  <c r="B461"/>
  <c r="BF167"/>
  <c r="AK171"/>
  <c r="B175"/>
  <c r="AR433" s="1"/>
  <c r="B454"/>
  <c r="BF160"/>
  <c r="B172"/>
  <c r="AR430" s="1"/>
  <c r="B451"/>
  <c r="BF157"/>
  <c r="O15"/>
  <c r="O309" s="1"/>
  <c r="B179"/>
  <c r="AR437" s="1"/>
  <c r="B458"/>
  <c r="BF164"/>
  <c r="A51"/>
  <c r="A343"/>
  <c r="G343" s="1"/>
  <c r="A243"/>
  <c r="BE49"/>
  <c r="A52"/>
  <c r="A344"/>
  <c r="G344" s="1"/>
  <c r="A244"/>
  <c r="BE50"/>
  <c r="B170"/>
  <c r="AR428" s="1"/>
  <c r="B449"/>
  <c r="BF155"/>
  <c r="B195"/>
  <c r="AR453" s="1"/>
  <c r="B474"/>
  <c r="BF180"/>
  <c r="B189"/>
  <c r="AR447" s="1"/>
  <c r="B468"/>
  <c r="BF174"/>
  <c r="A535"/>
  <c r="BE241"/>
  <c r="A536"/>
  <c r="BE242"/>
  <c r="B183"/>
  <c r="AR441" s="1"/>
  <c r="B462"/>
  <c r="BF168"/>
  <c r="B169"/>
  <c r="AR427" s="1"/>
  <c r="B448"/>
  <c r="BF154"/>
  <c r="AK160"/>
  <c r="AK157"/>
  <c r="AK161"/>
  <c r="O36" l="1"/>
  <c r="O330" s="1"/>
  <c r="O624" s="1"/>
  <c r="R624" s="1"/>
  <c r="T624" s="1"/>
  <c r="B44" i="14"/>
  <c r="F27" i="10"/>
  <c r="O32" i="1"/>
  <c r="O326" s="1"/>
  <c r="O620" s="1"/>
  <c r="R620" s="1"/>
  <c r="T620" s="1"/>
  <c r="O16"/>
  <c r="O310" s="1"/>
  <c r="O604" s="1"/>
  <c r="R604" s="1"/>
  <c r="T604" s="1"/>
  <c r="O43"/>
  <c r="O337" s="1"/>
  <c r="O631" s="1"/>
  <c r="P631" s="1"/>
  <c r="G16" i="10"/>
  <c r="G6" i="15" s="1"/>
  <c r="G17" i="10"/>
  <c r="F6" i="15" s="1"/>
  <c r="G41" i="10"/>
  <c r="F12" i="15" s="1"/>
  <c r="G40" i="10"/>
  <c r="G12" i="15" s="1"/>
  <c r="O18" i="1"/>
  <c r="O312" s="1"/>
  <c r="O606" s="1"/>
  <c r="R606" s="1"/>
  <c r="T606" s="1"/>
  <c r="O44"/>
  <c r="O338" s="1"/>
  <c r="O632" s="1"/>
  <c r="R632" s="1"/>
  <c r="T632" s="1"/>
  <c r="O17"/>
  <c r="O311" s="1"/>
  <c r="O605" s="1"/>
  <c r="R605" s="1"/>
  <c r="T605" s="1"/>
  <c r="O45"/>
  <c r="O339" s="1"/>
  <c r="O633" s="1"/>
  <c r="R633" s="1"/>
  <c r="T633" s="1"/>
  <c r="O31"/>
  <c r="O325" s="1"/>
  <c r="O619" s="1"/>
  <c r="P619" s="1"/>
  <c r="O34"/>
  <c r="O328" s="1"/>
  <c r="O622" s="1"/>
  <c r="R622" s="1"/>
  <c r="T622" s="1"/>
  <c r="AK177"/>
  <c r="BF177"/>
  <c r="B460"/>
  <c r="B471"/>
  <c r="O40"/>
  <c r="O334" s="1"/>
  <c r="O628" s="1"/>
  <c r="R628" s="1"/>
  <c r="T628" s="1"/>
  <c r="O37"/>
  <c r="O331" s="1"/>
  <c r="O625" s="1"/>
  <c r="R625" s="1"/>
  <c r="T625" s="1"/>
  <c r="O27"/>
  <c r="O321" s="1"/>
  <c r="O615" s="1"/>
  <c r="R615" s="1"/>
  <c r="T615" s="1"/>
  <c r="O30"/>
  <c r="O324" s="1"/>
  <c r="O618" s="1"/>
  <c r="R618" s="1"/>
  <c r="T618" s="1"/>
  <c r="O25"/>
  <c r="O319" s="1"/>
  <c r="O613" s="1"/>
  <c r="R613" s="1"/>
  <c r="T613" s="1"/>
  <c r="O33"/>
  <c r="O327" s="1"/>
  <c r="O621" s="1"/>
  <c r="R621" s="1"/>
  <c r="T621" s="1"/>
  <c r="O21"/>
  <c r="O315" s="1"/>
  <c r="O609" s="1"/>
  <c r="R609" s="1"/>
  <c r="T609" s="1"/>
  <c r="O20"/>
  <c r="O314" s="1"/>
  <c r="O608" s="1"/>
  <c r="R608" s="1"/>
  <c r="T608" s="1"/>
  <c r="O19"/>
  <c r="O313" s="1"/>
  <c r="O607" s="1"/>
  <c r="R607" s="1"/>
  <c r="T607" s="1"/>
  <c r="O35"/>
  <c r="O329" s="1"/>
  <c r="O623" s="1"/>
  <c r="R623" s="1"/>
  <c r="T623" s="1"/>
  <c r="O22"/>
  <c r="O316" s="1"/>
  <c r="O610" s="1"/>
  <c r="R610" s="1"/>
  <c r="T610" s="1"/>
  <c r="O38"/>
  <c r="O332" s="1"/>
  <c r="O626" s="1"/>
  <c r="R626" s="1"/>
  <c r="T626" s="1"/>
  <c r="O41"/>
  <c r="O335" s="1"/>
  <c r="O629" s="1"/>
  <c r="R629" s="1"/>
  <c r="T629" s="1"/>
  <c r="O24"/>
  <c r="O318" s="1"/>
  <c r="O612" s="1"/>
  <c r="R612" s="1"/>
  <c r="T612" s="1"/>
  <c r="O29"/>
  <c r="O323" s="1"/>
  <c r="O617" s="1"/>
  <c r="R617" s="1"/>
  <c r="T617" s="1"/>
  <c r="O28"/>
  <c r="O322" s="1"/>
  <c r="O616" s="1"/>
  <c r="R616" s="1"/>
  <c r="T616" s="1"/>
  <c r="O23"/>
  <c r="O317" s="1"/>
  <c r="O611" s="1"/>
  <c r="R611" s="1"/>
  <c r="T611" s="1"/>
  <c r="O39"/>
  <c r="O333" s="1"/>
  <c r="O627" s="1"/>
  <c r="R627" s="1"/>
  <c r="T627" s="1"/>
  <c r="O26"/>
  <c r="O320" s="1"/>
  <c r="O614" s="1"/>
  <c r="R614" s="1"/>
  <c r="T614" s="1"/>
  <c r="P209"/>
  <c r="Q209" s="1"/>
  <c r="R209" s="1"/>
  <c r="U209" s="1"/>
  <c r="L8" i="4"/>
  <c r="O112" i="1"/>
  <c r="O406" s="1"/>
  <c r="R406" s="1"/>
  <c r="O217"/>
  <c r="O511" s="1"/>
  <c r="R511" s="1"/>
  <c r="O210"/>
  <c r="O504" s="1"/>
  <c r="P504" s="1"/>
  <c r="P503"/>
  <c r="Q503" s="1"/>
  <c r="X503" s="1"/>
  <c r="O235"/>
  <c r="O529" s="1"/>
  <c r="P529" s="1"/>
  <c r="L10" i="7"/>
  <c r="L43"/>
  <c r="P630" i="1"/>
  <c r="Q630" s="1"/>
  <c r="P633"/>
  <c r="Q633" s="1"/>
  <c r="P632"/>
  <c r="P620"/>
  <c r="P622"/>
  <c r="G536"/>
  <c r="G634" s="1"/>
  <c r="A634"/>
  <c r="G535"/>
  <c r="G633" s="1"/>
  <c r="A633"/>
  <c r="P324"/>
  <c r="R309"/>
  <c r="P309"/>
  <c r="R336"/>
  <c r="P336"/>
  <c r="R407"/>
  <c r="P407"/>
  <c r="R326"/>
  <c r="P326"/>
  <c r="R338"/>
  <c r="R328"/>
  <c r="P328"/>
  <c r="B184"/>
  <c r="AR442" s="1"/>
  <c r="B463"/>
  <c r="BF169"/>
  <c r="AK169"/>
  <c r="B185"/>
  <c r="AR443" s="1"/>
  <c r="B464"/>
  <c r="BF170"/>
  <c r="AK170"/>
  <c r="A53"/>
  <c r="A345"/>
  <c r="G345" s="1"/>
  <c r="A245"/>
  <c r="BE51"/>
  <c r="B197"/>
  <c r="AR455" s="1"/>
  <c r="B476"/>
  <c r="BF182"/>
  <c r="AK182"/>
  <c r="B188"/>
  <c r="AR446" s="1"/>
  <c r="BF173"/>
  <c r="B467"/>
  <c r="AK173"/>
  <c r="B194"/>
  <c r="AR452" s="1"/>
  <c r="B473"/>
  <c r="BF179"/>
  <c r="AK179"/>
  <c r="O64"/>
  <c r="O358" s="1"/>
  <c r="O652" s="1"/>
  <c r="P32"/>
  <c r="Q32" s="1"/>
  <c r="O76"/>
  <c r="O370" s="1"/>
  <c r="O664" s="1"/>
  <c r="P44"/>
  <c r="Q44" s="1"/>
  <c r="O66"/>
  <c r="O360" s="1"/>
  <c r="O654" s="1"/>
  <c r="P34"/>
  <c r="Q34" s="1"/>
  <c r="B193"/>
  <c r="AR451" s="1"/>
  <c r="B472"/>
  <c r="BF178"/>
  <c r="AK178"/>
  <c r="B196"/>
  <c r="AR454" s="1"/>
  <c r="BF181"/>
  <c r="B475"/>
  <c r="AK181"/>
  <c r="B204"/>
  <c r="AR462" s="1"/>
  <c r="B483"/>
  <c r="BF189"/>
  <c r="AK189"/>
  <c r="A538"/>
  <c r="BE244"/>
  <c r="A537"/>
  <c r="BE243"/>
  <c r="O62"/>
  <c r="O356" s="1"/>
  <c r="O650" s="1"/>
  <c r="P30"/>
  <c r="Q30" s="1"/>
  <c r="O46"/>
  <c r="O340" s="1"/>
  <c r="O634" s="1"/>
  <c r="O47"/>
  <c r="O341" s="1"/>
  <c r="O635" s="1"/>
  <c r="P15"/>
  <c r="Q15" s="1"/>
  <c r="B207"/>
  <c r="AR465" s="1"/>
  <c r="B486"/>
  <c r="BF192"/>
  <c r="AK192"/>
  <c r="O118"/>
  <c r="O412" s="1"/>
  <c r="O115"/>
  <c r="O409" s="1"/>
  <c r="O132"/>
  <c r="O426" s="1"/>
  <c r="P113"/>
  <c r="Q113" s="1"/>
  <c r="A54"/>
  <c r="A346"/>
  <c r="G346" s="1"/>
  <c r="A246"/>
  <c r="BE52"/>
  <c r="O52"/>
  <c r="O346" s="1"/>
  <c r="O640" s="1"/>
  <c r="P20"/>
  <c r="Q20" s="1"/>
  <c r="O54"/>
  <c r="O348" s="1"/>
  <c r="O642" s="1"/>
  <c r="B190"/>
  <c r="AR448" s="1"/>
  <c r="B469"/>
  <c r="BF175"/>
  <c r="AK175"/>
  <c r="B198"/>
  <c r="AR456" s="1"/>
  <c r="B477"/>
  <c r="BF183"/>
  <c r="AK183"/>
  <c r="B210"/>
  <c r="AR468" s="1"/>
  <c r="B489"/>
  <c r="BF195"/>
  <c r="AK195"/>
  <c r="O60"/>
  <c r="P28"/>
  <c r="Q28" s="1"/>
  <c r="O74"/>
  <c r="O368" s="1"/>
  <c r="O662" s="1"/>
  <c r="P42"/>
  <c r="Q42" s="1"/>
  <c r="B187"/>
  <c r="AR445" s="1"/>
  <c r="B466"/>
  <c r="BF172"/>
  <c r="AK172"/>
  <c r="B201"/>
  <c r="AR459" s="1"/>
  <c r="B480"/>
  <c r="BF186"/>
  <c r="AK186"/>
  <c r="B191"/>
  <c r="AR449" s="1"/>
  <c r="B470"/>
  <c r="BF176"/>
  <c r="AK176"/>
  <c r="O70" l="1"/>
  <c r="O364" s="1"/>
  <c r="O658" s="1"/>
  <c r="R658" s="1"/>
  <c r="T658" s="1"/>
  <c r="P314"/>
  <c r="Q314" s="1"/>
  <c r="X314" s="1"/>
  <c r="Y314" s="1"/>
  <c r="P338"/>
  <c r="BH338" s="1"/>
  <c r="R332"/>
  <c r="T332" s="1"/>
  <c r="P322"/>
  <c r="Q322" s="1"/>
  <c r="BE322" s="1"/>
  <c r="CI322" s="1"/>
  <c r="R325"/>
  <c r="T325" s="1"/>
  <c r="P615"/>
  <c r="BH615" s="1"/>
  <c r="P608"/>
  <c r="Q608" s="1"/>
  <c r="P38"/>
  <c r="Q38" s="1"/>
  <c r="AC38" s="1"/>
  <c r="R314"/>
  <c r="T314" s="1"/>
  <c r="R322"/>
  <c r="T322" s="1"/>
  <c r="R324"/>
  <c r="T324" s="1"/>
  <c r="P626"/>
  <c r="Q626" s="1"/>
  <c r="P16"/>
  <c r="Q16" s="1"/>
  <c r="AA16" s="1"/>
  <c r="AB16" s="1"/>
  <c r="R310"/>
  <c r="T310" s="1"/>
  <c r="O50"/>
  <c r="O344" s="1"/>
  <c r="O638" s="1"/>
  <c r="R638" s="1"/>
  <c r="T638" s="1"/>
  <c r="P332"/>
  <c r="Q332" s="1"/>
  <c r="BD332" s="1"/>
  <c r="P618"/>
  <c r="Q618" s="1"/>
  <c r="P43"/>
  <c r="Q43" s="1"/>
  <c r="W43" s="1"/>
  <c r="P18"/>
  <c r="Q18" s="1"/>
  <c r="R18" s="1"/>
  <c r="P29"/>
  <c r="Q29" s="1"/>
  <c r="W29" s="1"/>
  <c r="O59"/>
  <c r="O601" s="1"/>
  <c r="O63"/>
  <c r="O357" s="1"/>
  <c r="O651" s="1"/>
  <c r="R651" s="1"/>
  <c r="T651" s="1"/>
  <c r="R337"/>
  <c r="T337" s="1"/>
  <c r="AA209"/>
  <c r="AB209" s="1"/>
  <c r="AD209" s="1"/>
  <c r="R619"/>
  <c r="T619" s="1"/>
  <c r="P26"/>
  <c r="Q26" s="1"/>
  <c r="W26" s="1"/>
  <c r="P312"/>
  <c r="Q312" s="1"/>
  <c r="X312" s="1"/>
  <c r="R320"/>
  <c r="T320" s="1"/>
  <c r="O68"/>
  <c r="O362" s="1"/>
  <c r="O656" s="1"/>
  <c r="P656" s="1"/>
  <c r="P310"/>
  <c r="Q310" s="1"/>
  <c r="BE310" s="1"/>
  <c r="CI310" s="1"/>
  <c r="P36"/>
  <c r="Q36" s="1"/>
  <c r="AC36" s="1"/>
  <c r="R330"/>
  <c r="T330" s="1"/>
  <c r="P624"/>
  <c r="BH624" s="1"/>
  <c r="P604"/>
  <c r="BH604" s="1"/>
  <c r="P616"/>
  <c r="Q616" s="1"/>
  <c r="BC616" s="1"/>
  <c r="O48"/>
  <c r="O342" s="1"/>
  <c r="O636" s="1"/>
  <c r="P636" s="1"/>
  <c r="P330"/>
  <c r="BH330" s="1"/>
  <c r="R631"/>
  <c r="T631" s="1"/>
  <c r="G28" i="10"/>
  <c r="G9" i="15" s="1"/>
  <c r="G29" i="10"/>
  <c r="F9" i="15" s="1"/>
  <c r="P337" i="1"/>
  <c r="BH337" s="1"/>
  <c r="P22"/>
  <c r="Q22" s="1"/>
  <c r="R22" s="1"/>
  <c r="P21"/>
  <c r="Q21" s="1"/>
  <c r="W21" s="1"/>
  <c r="P27"/>
  <c r="Q27" s="1"/>
  <c r="S27" s="1"/>
  <c r="P31"/>
  <c r="Q31" s="1"/>
  <c r="AC31" s="1"/>
  <c r="P325"/>
  <c r="Q325" s="1"/>
  <c r="X325" s="1"/>
  <c r="Y325" s="1"/>
  <c r="R316"/>
  <c r="T316" s="1"/>
  <c r="R323"/>
  <c r="T323" s="1"/>
  <c r="R321"/>
  <c r="T321" s="1"/>
  <c r="P610"/>
  <c r="Q610" s="1"/>
  <c r="P609"/>
  <c r="Q609" s="1"/>
  <c r="O75"/>
  <c r="O369" s="1"/>
  <c r="O663" s="1"/>
  <c r="P663" s="1"/>
  <c r="R312"/>
  <c r="T312" s="1"/>
  <c r="P321"/>
  <c r="Q321" s="1"/>
  <c r="BD321" s="1"/>
  <c r="P315"/>
  <c r="Q315" s="1"/>
  <c r="BD315" s="1"/>
  <c r="P606"/>
  <c r="Q606" s="1"/>
  <c r="P625"/>
  <c r="Q625" s="1"/>
  <c r="R339"/>
  <c r="T339" s="1"/>
  <c r="P329"/>
  <c r="BH329" s="1"/>
  <c r="P607"/>
  <c r="BH607" s="1"/>
  <c r="O55"/>
  <c r="O349" s="1"/>
  <c r="O643" s="1"/>
  <c r="P643" s="1"/>
  <c r="O56"/>
  <c r="O350" s="1"/>
  <c r="O644" s="1"/>
  <c r="P644" s="1"/>
  <c r="P25"/>
  <c r="Q25" s="1"/>
  <c r="AA25" s="1"/>
  <c r="AB25" s="1"/>
  <c r="O51"/>
  <c r="O345" s="1"/>
  <c r="O639" s="1"/>
  <c r="P639" s="1"/>
  <c r="R317"/>
  <c r="T317" s="1"/>
  <c r="P318"/>
  <c r="BH318" s="1"/>
  <c r="R331"/>
  <c r="T331" s="1"/>
  <c r="P613"/>
  <c r="Q613" s="1"/>
  <c r="R311"/>
  <c r="T311" s="1"/>
  <c r="P317"/>
  <c r="Q317" s="1"/>
  <c r="BE317" s="1"/>
  <c r="CI317" s="1"/>
  <c r="R334"/>
  <c r="T334" s="1"/>
  <c r="R313"/>
  <c r="T313" s="1"/>
  <c r="P605"/>
  <c r="BH605" s="1"/>
  <c r="O71"/>
  <c r="O365" s="1"/>
  <c r="O659" s="1"/>
  <c r="P659" s="1"/>
  <c r="O73"/>
  <c r="O367" s="1"/>
  <c r="O661" s="1"/>
  <c r="R661" s="1"/>
  <c r="T661" s="1"/>
  <c r="O49"/>
  <c r="O343" s="1"/>
  <c r="O637" s="1"/>
  <c r="P637" s="1"/>
  <c r="O69"/>
  <c r="O363" s="1"/>
  <c r="O657" s="1"/>
  <c r="P657" s="1"/>
  <c r="O72"/>
  <c r="O366" s="1"/>
  <c r="O660" s="1"/>
  <c r="R660" s="1"/>
  <c r="T660" s="1"/>
  <c r="O77"/>
  <c r="O371" s="1"/>
  <c r="O665" s="1"/>
  <c r="R665" s="1"/>
  <c r="T665" s="1"/>
  <c r="P339"/>
  <c r="BH339" s="1"/>
  <c r="P311"/>
  <c r="BH311" s="1"/>
  <c r="R319"/>
  <c r="T319" s="1"/>
  <c r="P333"/>
  <c r="BH333" s="1"/>
  <c r="R335"/>
  <c r="T335" s="1"/>
  <c r="P331"/>
  <c r="BH331" s="1"/>
  <c r="P334"/>
  <c r="Q334" s="1"/>
  <c r="BE334" s="1"/>
  <c r="CI334" s="1"/>
  <c r="P313"/>
  <c r="Q313" s="1"/>
  <c r="BE313" s="1"/>
  <c r="CI313" s="1"/>
  <c r="P629"/>
  <c r="BH629" s="1"/>
  <c r="P628"/>
  <c r="Q628" s="1"/>
  <c r="BC628" s="1"/>
  <c r="P23"/>
  <c r="Q23" s="1"/>
  <c r="AC23" s="1"/>
  <c r="P19"/>
  <c r="Q19" s="1"/>
  <c r="S19" s="1"/>
  <c r="P41"/>
  <c r="Q41" s="1"/>
  <c r="W41" s="1"/>
  <c r="P17"/>
  <c r="Q17" s="1"/>
  <c r="W17" s="1"/>
  <c r="O57"/>
  <c r="O351" s="1"/>
  <c r="O645" s="1"/>
  <c r="R645" s="1"/>
  <c r="T645" s="1"/>
  <c r="P37"/>
  <c r="Q37" s="1"/>
  <c r="AA37" s="1"/>
  <c r="AB37" s="1"/>
  <c r="P40"/>
  <c r="Q40" s="1"/>
  <c r="W40" s="1"/>
  <c r="P45"/>
  <c r="Q45" s="1"/>
  <c r="R45" s="1"/>
  <c r="P33"/>
  <c r="Q33" s="1"/>
  <c r="W33" s="1"/>
  <c r="P319"/>
  <c r="BH319" s="1"/>
  <c r="P335"/>
  <c r="Q335" s="1"/>
  <c r="BD335" s="1"/>
  <c r="P24"/>
  <c r="Q24" s="1"/>
  <c r="AA24" s="1"/>
  <c r="AB24" s="1"/>
  <c r="R327"/>
  <c r="T327" s="1"/>
  <c r="P35"/>
  <c r="Q35" s="1"/>
  <c r="S35" s="1"/>
  <c r="O65"/>
  <c r="O359" s="1"/>
  <c r="O653" s="1"/>
  <c r="P653" s="1"/>
  <c r="R333"/>
  <c r="T333" s="1"/>
  <c r="R318"/>
  <c r="T318" s="1"/>
  <c r="R329"/>
  <c r="T329" s="1"/>
  <c r="R315"/>
  <c r="T315" s="1"/>
  <c r="P627"/>
  <c r="BH627" s="1"/>
  <c r="P614"/>
  <c r="Q614" s="1"/>
  <c r="P623"/>
  <c r="BH623" s="1"/>
  <c r="P612"/>
  <c r="BH612" s="1"/>
  <c r="P39"/>
  <c r="Q39" s="1"/>
  <c r="S39" s="1"/>
  <c r="O58"/>
  <c r="O352" s="1"/>
  <c r="O646" s="1"/>
  <c r="R646" s="1"/>
  <c r="T646" s="1"/>
  <c r="O61"/>
  <c r="O603" s="1"/>
  <c r="O67"/>
  <c r="O361" s="1"/>
  <c r="O655" s="1"/>
  <c r="P655" s="1"/>
  <c r="O53"/>
  <c r="O347" s="1"/>
  <c r="O641" s="1"/>
  <c r="P641" s="1"/>
  <c r="P316"/>
  <c r="BH316" s="1"/>
  <c r="P320"/>
  <c r="Q320" s="1"/>
  <c r="BE320" s="1"/>
  <c r="CI320" s="1"/>
  <c r="P323"/>
  <c r="BH323" s="1"/>
  <c r="P327"/>
  <c r="BH327" s="1"/>
  <c r="P617"/>
  <c r="Q617" s="1"/>
  <c r="P621"/>
  <c r="Q621" s="1"/>
  <c r="P611"/>
  <c r="BH611" s="1"/>
  <c r="W209"/>
  <c r="S209"/>
  <c r="V209" s="1"/>
  <c r="T209" s="1"/>
  <c r="X209" s="1"/>
  <c r="BH503"/>
  <c r="O218"/>
  <c r="O512" s="1"/>
  <c r="R512" s="1"/>
  <c r="AC209"/>
  <c r="O117"/>
  <c r="O411" s="1"/>
  <c r="P411" s="1"/>
  <c r="O261"/>
  <c r="O555" s="1"/>
  <c r="P555" s="1"/>
  <c r="P406"/>
  <c r="BH406" s="1"/>
  <c r="P511"/>
  <c r="BH511" s="1"/>
  <c r="O131"/>
  <c r="O425" s="1"/>
  <c r="R425" s="1"/>
  <c r="P235"/>
  <c r="Q235" s="1"/>
  <c r="AA235" s="1"/>
  <c r="AB235" s="1"/>
  <c r="O114"/>
  <c r="O408" s="1"/>
  <c r="R408" s="1"/>
  <c r="R529"/>
  <c r="T529" s="1"/>
  <c r="P112"/>
  <c r="Q112" s="1"/>
  <c r="S112" s="1"/>
  <c r="R504"/>
  <c r="T504" s="1"/>
  <c r="O211"/>
  <c r="O505" s="1"/>
  <c r="R505" s="1"/>
  <c r="O243"/>
  <c r="O537" s="1"/>
  <c r="R537" s="1"/>
  <c r="O225"/>
  <c r="O519" s="1"/>
  <c r="P519" s="1"/>
  <c r="P210"/>
  <c r="Q210" s="1"/>
  <c r="S210" s="1"/>
  <c r="P217"/>
  <c r="Q217" s="1"/>
  <c r="R217" s="1"/>
  <c r="O236"/>
  <c r="O530" s="1"/>
  <c r="P530" s="1"/>
  <c r="L11" i="7"/>
  <c r="Q11"/>
  <c r="BC503" i="1"/>
  <c r="BH628"/>
  <c r="Z503"/>
  <c r="AE503" s="1"/>
  <c r="BH630"/>
  <c r="Q612"/>
  <c r="Z612" s="1"/>
  <c r="BD503"/>
  <c r="BH633"/>
  <c r="BH622"/>
  <c r="Q622"/>
  <c r="BH619"/>
  <c r="Q619"/>
  <c r="BD630"/>
  <c r="X630"/>
  <c r="Z630"/>
  <c r="BE630"/>
  <c r="V630"/>
  <c r="W630" s="1"/>
  <c r="S630"/>
  <c r="U630" s="1"/>
  <c r="BC630"/>
  <c r="R642"/>
  <c r="T642" s="1"/>
  <c r="P642"/>
  <c r="R640"/>
  <c r="T640" s="1"/>
  <c r="P640"/>
  <c r="R650"/>
  <c r="T650" s="1"/>
  <c r="P650"/>
  <c r="R634"/>
  <c r="T634" s="1"/>
  <c r="P634"/>
  <c r="R654"/>
  <c r="T654" s="1"/>
  <c r="P654"/>
  <c r="R664"/>
  <c r="T664" s="1"/>
  <c r="P664"/>
  <c r="R652"/>
  <c r="T652" s="1"/>
  <c r="P652"/>
  <c r="Q631"/>
  <c r="BH631"/>
  <c r="X633"/>
  <c r="S633"/>
  <c r="U633" s="1"/>
  <c r="Z633"/>
  <c r="BE633"/>
  <c r="BD633"/>
  <c r="BC633"/>
  <c r="V633"/>
  <c r="W633" s="1"/>
  <c r="R662"/>
  <c r="T662" s="1"/>
  <c r="P662"/>
  <c r="O354"/>
  <c r="O648" s="1"/>
  <c r="O602"/>
  <c r="R635"/>
  <c r="T635" s="1"/>
  <c r="P635"/>
  <c r="Q620"/>
  <c r="BH620"/>
  <c r="BH632"/>
  <c r="Q632"/>
  <c r="S503"/>
  <c r="U503" s="1"/>
  <c r="AB503" s="1"/>
  <c r="G537"/>
  <c r="G635" s="1"/>
  <c r="A635"/>
  <c r="Q328"/>
  <c r="BD328" s="1"/>
  <c r="BH328"/>
  <c r="Q336"/>
  <c r="BE336" s="1"/>
  <c r="CI336" s="1"/>
  <c r="BH336"/>
  <c r="Q324"/>
  <c r="BC324" s="1"/>
  <c r="BH324"/>
  <c r="V503"/>
  <c r="W503" s="1"/>
  <c r="BE503"/>
  <c r="CI503" s="1"/>
  <c r="Q326"/>
  <c r="BD326" s="1"/>
  <c r="BH326"/>
  <c r="Q407"/>
  <c r="V407" s="1"/>
  <c r="W407" s="1"/>
  <c r="BH407"/>
  <c r="BH314"/>
  <c r="Q504"/>
  <c r="X504" s="1"/>
  <c r="Y504" s="1"/>
  <c r="BH504"/>
  <c r="Q309"/>
  <c r="BD309" s="1"/>
  <c r="BH309"/>
  <c r="Q529"/>
  <c r="BD529" s="1"/>
  <c r="BH529"/>
  <c r="G538"/>
  <c r="G636" s="1"/>
  <c r="A636"/>
  <c r="T328"/>
  <c r="T336"/>
  <c r="T406"/>
  <c r="T338"/>
  <c r="T326"/>
  <c r="T407"/>
  <c r="T309"/>
  <c r="T511"/>
  <c r="R346"/>
  <c r="P346"/>
  <c r="R358"/>
  <c r="P358"/>
  <c r="R426"/>
  <c r="P426"/>
  <c r="R340"/>
  <c r="P340"/>
  <c r="Y503"/>
  <c r="AC503"/>
  <c r="AD503"/>
  <c r="R360"/>
  <c r="P360"/>
  <c r="R368"/>
  <c r="P368"/>
  <c r="R341"/>
  <c r="P341"/>
  <c r="R348"/>
  <c r="P348"/>
  <c r="R412"/>
  <c r="P412"/>
  <c r="R356"/>
  <c r="P356"/>
  <c r="R370"/>
  <c r="P370"/>
  <c r="R409"/>
  <c r="P409"/>
  <c r="O106"/>
  <c r="P74"/>
  <c r="Q74" s="1"/>
  <c r="O92"/>
  <c r="P60"/>
  <c r="Q60" s="1"/>
  <c r="O134"/>
  <c r="O428" s="1"/>
  <c r="O120"/>
  <c r="O414" s="1"/>
  <c r="P115"/>
  <c r="Q115" s="1"/>
  <c r="A55"/>
  <c r="A247"/>
  <c r="A347"/>
  <c r="G347" s="1"/>
  <c r="BE53"/>
  <c r="B199"/>
  <c r="AR457" s="1"/>
  <c r="B478"/>
  <c r="BF184"/>
  <c r="AK184"/>
  <c r="R42"/>
  <c r="W42"/>
  <c r="S42"/>
  <c r="AC42"/>
  <c r="AA42"/>
  <c r="AB42" s="1"/>
  <c r="W28"/>
  <c r="S28"/>
  <c r="AC28"/>
  <c r="AA28"/>
  <c r="AB28" s="1"/>
  <c r="R28"/>
  <c r="O84"/>
  <c r="P52"/>
  <c r="Q52" s="1"/>
  <c r="B206"/>
  <c r="AR464" s="1"/>
  <c r="B485"/>
  <c r="BF191"/>
  <c r="AK191"/>
  <c r="BF201"/>
  <c r="B495"/>
  <c r="AK201"/>
  <c r="B202"/>
  <c r="AR460" s="1"/>
  <c r="B481"/>
  <c r="BF187"/>
  <c r="AK187"/>
  <c r="B504"/>
  <c r="B602" s="1"/>
  <c r="BF210"/>
  <c r="AK210"/>
  <c r="B492"/>
  <c r="BF198"/>
  <c r="AK198"/>
  <c r="W20"/>
  <c r="S20"/>
  <c r="AC20"/>
  <c r="AA20"/>
  <c r="AB20" s="1"/>
  <c r="R20"/>
  <c r="W113"/>
  <c r="S113"/>
  <c r="AC113"/>
  <c r="AA113"/>
  <c r="AB113" s="1"/>
  <c r="R113"/>
  <c r="AA15"/>
  <c r="AB15" s="1"/>
  <c r="W15"/>
  <c r="S15"/>
  <c r="R15"/>
  <c r="AC15"/>
  <c r="O94"/>
  <c r="P62"/>
  <c r="Q62" s="1"/>
  <c r="B498"/>
  <c r="BF204"/>
  <c r="AK204"/>
  <c r="B211"/>
  <c r="AR469" s="1"/>
  <c r="B490"/>
  <c r="BF196"/>
  <c r="AK196"/>
  <c r="B487"/>
  <c r="BF193"/>
  <c r="AK193"/>
  <c r="O98"/>
  <c r="P66"/>
  <c r="Q66" s="1"/>
  <c r="O108"/>
  <c r="P76"/>
  <c r="Q76" s="1"/>
  <c r="O96"/>
  <c r="P64"/>
  <c r="Q64" s="1"/>
  <c r="B209"/>
  <c r="AR467" s="1"/>
  <c r="B488"/>
  <c r="BF194"/>
  <c r="AK194"/>
  <c r="B203"/>
  <c r="AR461" s="1"/>
  <c r="B482"/>
  <c r="BF188"/>
  <c r="AK188"/>
  <c r="B212"/>
  <c r="AR470" s="1"/>
  <c r="B491"/>
  <c r="BF197"/>
  <c r="AK197"/>
  <c r="A539"/>
  <c r="BE245"/>
  <c r="O78"/>
  <c r="O372" s="1"/>
  <c r="O666" s="1"/>
  <c r="P46"/>
  <c r="Q46" s="1"/>
  <c r="B200"/>
  <c r="AR458" s="1"/>
  <c r="B479"/>
  <c r="BF185"/>
  <c r="AK185"/>
  <c r="O86"/>
  <c r="P54"/>
  <c r="Q54" s="1"/>
  <c r="A56"/>
  <c r="A348"/>
  <c r="G348" s="1"/>
  <c r="A248"/>
  <c r="BE54"/>
  <c r="O151"/>
  <c r="O445" s="1"/>
  <c r="P132"/>
  <c r="Q132" s="1"/>
  <c r="B501"/>
  <c r="BF207"/>
  <c r="AK207"/>
  <c r="O79"/>
  <c r="P47"/>
  <c r="Q47" s="1"/>
  <c r="B205"/>
  <c r="AR463" s="1"/>
  <c r="B484"/>
  <c r="BF190"/>
  <c r="AK190"/>
  <c r="A540"/>
  <c r="BE246"/>
  <c r="O123"/>
  <c r="O417" s="1"/>
  <c r="O137"/>
  <c r="O431" s="1"/>
  <c r="P118"/>
  <c r="Q118" s="1"/>
  <c r="R30"/>
  <c r="W30"/>
  <c r="S30"/>
  <c r="AC30"/>
  <c r="AA30"/>
  <c r="AB30" s="1"/>
  <c r="R34"/>
  <c r="W34"/>
  <c r="S34"/>
  <c r="AC34"/>
  <c r="AA34"/>
  <c r="AB34" s="1"/>
  <c r="W44"/>
  <c r="S44"/>
  <c r="AC44"/>
  <c r="AA44"/>
  <c r="AB44" s="1"/>
  <c r="R44"/>
  <c r="W32"/>
  <c r="S32"/>
  <c r="AC32"/>
  <c r="AA32"/>
  <c r="AB32" s="1"/>
  <c r="R32"/>
  <c r="O102" l="1"/>
  <c r="O396" s="1"/>
  <c r="O690" s="1"/>
  <c r="P70"/>
  <c r="Q70" s="1"/>
  <c r="W70" s="1"/>
  <c r="P364"/>
  <c r="BH322"/>
  <c r="P658"/>
  <c r="BH658" s="1"/>
  <c r="R364"/>
  <c r="T364" s="1"/>
  <c r="R38"/>
  <c r="Q611"/>
  <c r="BE611" s="1"/>
  <c r="CI611" s="1"/>
  <c r="Q338"/>
  <c r="BC338" s="1"/>
  <c r="W16"/>
  <c r="Q615"/>
  <c r="BE615" s="1"/>
  <c r="CI615" s="1"/>
  <c r="AC26"/>
  <c r="P651"/>
  <c r="BH651" s="1"/>
  <c r="W36"/>
  <c r="P638"/>
  <c r="Q638" s="1"/>
  <c r="W18"/>
  <c r="S616"/>
  <c r="U616" s="1"/>
  <c r="R36"/>
  <c r="U36" s="1"/>
  <c r="S18"/>
  <c r="V18" s="1"/>
  <c r="T18" s="1"/>
  <c r="X18" s="1"/>
  <c r="AA38"/>
  <c r="AB38" s="1"/>
  <c r="P50"/>
  <c r="Q50" s="1"/>
  <c r="S50" s="1"/>
  <c r="BH312"/>
  <c r="BH608"/>
  <c r="V616"/>
  <c r="W616" s="1"/>
  <c r="AA36"/>
  <c r="AB36" s="1"/>
  <c r="R344"/>
  <c r="T344" s="1"/>
  <c r="AC21"/>
  <c r="BD616"/>
  <c r="BH616"/>
  <c r="W38"/>
  <c r="BH332"/>
  <c r="S38"/>
  <c r="V38" s="1"/>
  <c r="T38" s="1"/>
  <c r="Y38" s="1"/>
  <c r="Z38" s="1"/>
  <c r="BH626"/>
  <c r="BH325"/>
  <c r="S36"/>
  <c r="V36" s="1"/>
  <c r="T36" s="1"/>
  <c r="AC18"/>
  <c r="O95"/>
  <c r="P95" s="1"/>
  <c r="Q95" s="1"/>
  <c r="R95" s="1"/>
  <c r="S21"/>
  <c r="V21" s="1"/>
  <c r="T21" s="1"/>
  <c r="Y21" s="1"/>
  <c r="Z21" s="1"/>
  <c r="AN21" s="1"/>
  <c r="D19" i="3" s="1"/>
  <c r="P344" i="1"/>
  <c r="Q344" s="1"/>
  <c r="BC344" s="1"/>
  <c r="S26"/>
  <c r="V26" s="1"/>
  <c r="T26" s="1"/>
  <c r="Y26" s="1"/>
  <c r="Z26" s="1"/>
  <c r="AN26" s="1"/>
  <c r="D24" i="3" s="1"/>
  <c r="AA18" i="1"/>
  <c r="AB18" s="1"/>
  <c r="O82"/>
  <c r="O376" s="1"/>
  <c r="O670" s="1"/>
  <c r="R357"/>
  <c r="T357" s="1"/>
  <c r="R653"/>
  <c r="T653" s="1"/>
  <c r="X616"/>
  <c r="AC616" s="1"/>
  <c r="Z616"/>
  <c r="AA616" s="1"/>
  <c r="W22"/>
  <c r="S43"/>
  <c r="V43" s="1"/>
  <c r="T43" s="1"/>
  <c r="Y43" s="1"/>
  <c r="Z43" s="1"/>
  <c r="AN43" s="1"/>
  <c r="D41" i="3" s="1"/>
  <c r="AC43" i="1"/>
  <c r="BH310"/>
  <c r="BE616"/>
  <c r="CI616" s="1"/>
  <c r="R16"/>
  <c r="U16" s="1"/>
  <c r="AD16" s="1"/>
  <c r="AA26"/>
  <c r="AB26" s="1"/>
  <c r="R26"/>
  <c r="U26" s="1"/>
  <c r="O88"/>
  <c r="O382" s="1"/>
  <c r="O676" s="1"/>
  <c r="S22"/>
  <c r="V22" s="1"/>
  <c r="T22" s="1"/>
  <c r="X22" s="1"/>
  <c r="AA43"/>
  <c r="AB43" s="1"/>
  <c r="R43"/>
  <c r="U43" s="1"/>
  <c r="P63"/>
  <c r="Q63" s="1"/>
  <c r="AC63" s="1"/>
  <c r="P357"/>
  <c r="Q357" s="1"/>
  <c r="BD357" s="1"/>
  <c r="W24"/>
  <c r="BH321"/>
  <c r="S16"/>
  <c r="V16" s="1"/>
  <c r="T16" s="1"/>
  <c r="R31"/>
  <c r="R24"/>
  <c r="U24" s="1"/>
  <c r="AD24" s="1"/>
  <c r="O100"/>
  <c r="O394" s="1"/>
  <c r="O688" s="1"/>
  <c r="BE628"/>
  <c r="CI628" s="1"/>
  <c r="AC16"/>
  <c r="P69"/>
  <c r="Q69" s="1"/>
  <c r="W69" s="1"/>
  <c r="BH618"/>
  <c r="R641"/>
  <c r="T641" s="1"/>
  <c r="Q624"/>
  <c r="V624" s="1"/>
  <c r="W624" s="1"/>
  <c r="AA29"/>
  <c r="AB29" s="1"/>
  <c r="W27"/>
  <c r="AC41"/>
  <c r="P48"/>
  <c r="Q48" s="1"/>
  <c r="W48" s="1"/>
  <c r="AC40"/>
  <c r="S17"/>
  <c r="V17" s="1"/>
  <c r="T17" s="1"/>
  <c r="AC39"/>
  <c r="P349"/>
  <c r="Q349" s="1"/>
  <c r="Z349" s="1"/>
  <c r="P359"/>
  <c r="Q359" s="1"/>
  <c r="BC359" s="1"/>
  <c r="O353"/>
  <c r="O647" s="1"/>
  <c r="P647" s="1"/>
  <c r="P55"/>
  <c r="Q55" s="1"/>
  <c r="W55" s="1"/>
  <c r="R361"/>
  <c r="T361" s="1"/>
  <c r="AC27"/>
  <c r="AA41"/>
  <c r="AB41" s="1"/>
  <c r="R29"/>
  <c r="U29" s="1"/>
  <c r="R636"/>
  <c r="T636" s="1"/>
  <c r="O226"/>
  <c r="O520" s="1"/>
  <c r="R520" s="1"/>
  <c r="AA27"/>
  <c r="AB27" s="1"/>
  <c r="S41"/>
  <c r="V41" s="1"/>
  <c r="T41" s="1"/>
  <c r="S40"/>
  <c r="V40" s="1"/>
  <c r="T40" s="1"/>
  <c r="Y40" s="1"/>
  <c r="Z40" s="1"/>
  <c r="AN40" s="1"/>
  <c r="D38" i="3" s="1"/>
  <c r="R27" i="1"/>
  <c r="U27" s="1"/>
  <c r="AC17"/>
  <c r="S29"/>
  <c r="V29" s="1"/>
  <c r="T29" s="1"/>
  <c r="Y29" s="1"/>
  <c r="Z29" s="1"/>
  <c r="AN29" s="1"/>
  <c r="D27" i="3" s="1"/>
  <c r="AC29" i="1"/>
  <c r="O80"/>
  <c r="P80" s="1"/>
  <c r="Q80" s="1"/>
  <c r="W80" s="1"/>
  <c r="P59"/>
  <c r="Q59" s="1"/>
  <c r="AC59" s="1"/>
  <c r="W45"/>
  <c r="P342"/>
  <c r="Q342" s="1"/>
  <c r="BE342" s="1"/>
  <c r="CI342" s="1"/>
  <c r="BH335"/>
  <c r="R657"/>
  <c r="T657" s="1"/>
  <c r="O244"/>
  <c r="O538" s="1"/>
  <c r="R538" s="1"/>
  <c r="P51"/>
  <c r="Q51" s="1"/>
  <c r="W51" s="1"/>
  <c r="P512"/>
  <c r="BH512" s="1"/>
  <c r="R369"/>
  <c r="T369" s="1"/>
  <c r="Q607"/>
  <c r="BC607" s="1"/>
  <c r="O91"/>
  <c r="O385" s="1"/>
  <c r="O679" s="1"/>
  <c r="AA31"/>
  <c r="AB31" s="1"/>
  <c r="P343"/>
  <c r="BH343" s="1"/>
  <c r="P408"/>
  <c r="BH408" s="1"/>
  <c r="R342"/>
  <c r="T342" s="1"/>
  <c r="Q330"/>
  <c r="BE330" s="1"/>
  <c r="CI330" s="1"/>
  <c r="Q511"/>
  <c r="S511" s="1"/>
  <c r="U511" s="1"/>
  <c r="AB511" s="1"/>
  <c r="S628"/>
  <c r="U628" s="1"/>
  <c r="AB628" s="1"/>
  <c r="Q629"/>
  <c r="V629" s="1"/>
  <c r="W629" s="1"/>
  <c r="BH613"/>
  <c r="Q605"/>
  <c r="BE605" s="1"/>
  <c r="CI605" s="1"/>
  <c r="AP209"/>
  <c r="AT209" s="1"/>
  <c r="AA39"/>
  <c r="AB39" s="1"/>
  <c r="AC45"/>
  <c r="W31"/>
  <c r="P68"/>
  <c r="Q68" s="1"/>
  <c r="S68" s="1"/>
  <c r="R362"/>
  <c r="T362" s="1"/>
  <c r="R363"/>
  <c r="T363" s="1"/>
  <c r="Q331"/>
  <c r="BD331" s="1"/>
  <c r="X628"/>
  <c r="AC628" s="1"/>
  <c r="Q627"/>
  <c r="BE627" s="1"/>
  <c r="CI627" s="1"/>
  <c r="P53"/>
  <c r="Q53" s="1"/>
  <c r="AA53" s="1"/>
  <c r="AB53" s="1"/>
  <c r="R17"/>
  <c r="U17" s="1"/>
  <c r="W39"/>
  <c r="AC22"/>
  <c r="AA45"/>
  <c r="AB45" s="1"/>
  <c r="S31"/>
  <c r="V31" s="1"/>
  <c r="T31" s="1"/>
  <c r="Y31" s="1"/>
  <c r="Z31" s="1"/>
  <c r="AN31" s="1"/>
  <c r="D29" i="3" s="1"/>
  <c r="AC24" i="1"/>
  <c r="R350"/>
  <c r="T350" s="1"/>
  <c r="P362"/>
  <c r="BH362" s="1"/>
  <c r="R347"/>
  <c r="T347" s="1"/>
  <c r="P363"/>
  <c r="Q363" s="1"/>
  <c r="BC363" s="1"/>
  <c r="Q337"/>
  <c r="BE337" s="1"/>
  <c r="CI337" s="1"/>
  <c r="Q327"/>
  <c r="BE327" s="1"/>
  <c r="CI327" s="1"/>
  <c r="Q311"/>
  <c r="BE311" s="1"/>
  <c r="CI311" s="1"/>
  <c r="Z628"/>
  <c r="AA628" s="1"/>
  <c r="BD628"/>
  <c r="Q604"/>
  <c r="BC604" s="1"/>
  <c r="BH610"/>
  <c r="R656"/>
  <c r="T656" s="1"/>
  <c r="BH625"/>
  <c r="R643"/>
  <c r="T643" s="1"/>
  <c r="O85"/>
  <c r="P85" s="1"/>
  <c r="Q85" s="1"/>
  <c r="AC85" s="1"/>
  <c r="AA17"/>
  <c r="AB17" s="1"/>
  <c r="R39"/>
  <c r="U39" s="1"/>
  <c r="AD39" s="1"/>
  <c r="S45"/>
  <c r="V45" s="1"/>
  <c r="T45" s="1"/>
  <c r="X45" s="1"/>
  <c r="AP45" s="1"/>
  <c r="I43" i="3" s="1"/>
  <c r="S24" i="1"/>
  <c r="V24" s="1"/>
  <c r="T24" s="1"/>
  <c r="V628"/>
  <c r="W628" s="1"/>
  <c r="S23"/>
  <c r="V23" s="1"/>
  <c r="T23" s="1"/>
  <c r="Y23" s="1"/>
  <c r="Z23" s="1"/>
  <c r="O101"/>
  <c r="O395" s="1"/>
  <c r="O689" s="1"/>
  <c r="AA22"/>
  <c r="AB22" s="1"/>
  <c r="O87"/>
  <c r="P87" s="1"/>
  <c r="Q87" s="1"/>
  <c r="S87" s="1"/>
  <c r="AA33"/>
  <c r="AB33" s="1"/>
  <c r="R349"/>
  <c r="T349" s="1"/>
  <c r="P347"/>
  <c r="BH347" s="1"/>
  <c r="BH317"/>
  <c r="AA21"/>
  <c r="AB21" s="1"/>
  <c r="R19"/>
  <c r="U19" s="1"/>
  <c r="P218"/>
  <c r="Q218" s="1"/>
  <c r="S218" s="1"/>
  <c r="AA40"/>
  <c r="AB40" s="1"/>
  <c r="S37"/>
  <c r="V37" s="1"/>
  <c r="T37" s="1"/>
  <c r="Y37" s="1"/>
  <c r="Z37" s="1"/>
  <c r="O99"/>
  <c r="O393" s="1"/>
  <c r="O687" s="1"/>
  <c r="R41"/>
  <c r="U41" s="1"/>
  <c r="AD41" s="1"/>
  <c r="O109"/>
  <c r="P109" s="1"/>
  <c r="Q109" s="1"/>
  <c r="AC109" s="1"/>
  <c r="O107"/>
  <c r="O401" s="1"/>
  <c r="O695" s="1"/>
  <c r="W25"/>
  <c r="O81"/>
  <c r="O375" s="1"/>
  <c r="O669" s="1"/>
  <c r="O97"/>
  <c r="P97" s="1"/>
  <c r="Q97" s="1"/>
  <c r="AA97" s="1"/>
  <c r="AB97" s="1"/>
  <c r="R21"/>
  <c r="U21" s="1"/>
  <c r="AD21" s="1"/>
  <c r="R367"/>
  <c r="T367" s="1"/>
  <c r="R345"/>
  <c r="T345" s="1"/>
  <c r="P369"/>
  <c r="Q369" s="1"/>
  <c r="BE369" s="1"/>
  <c r="CI369" s="1"/>
  <c r="P361"/>
  <c r="BH361" s="1"/>
  <c r="Q323"/>
  <c r="BE323" s="1"/>
  <c r="CI323" s="1"/>
  <c r="BH315"/>
  <c r="Q329"/>
  <c r="BC329" s="1"/>
  <c r="Q339"/>
  <c r="BD339" s="1"/>
  <c r="BH609"/>
  <c r="BH606"/>
  <c r="R639"/>
  <c r="T639" s="1"/>
  <c r="R655"/>
  <c r="T655" s="1"/>
  <c r="BH621"/>
  <c r="R663"/>
  <c r="T663" s="1"/>
  <c r="R637"/>
  <c r="T637" s="1"/>
  <c r="W37"/>
  <c r="R25"/>
  <c r="U25" s="1"/>
  <c r="AD25" s="1"/>
  <c r="P661"/>
  <c r="Q661" s="1"/>
  <c r="R40"/>
  <c r="U40" s="1"/>
  <c r="AD40" s="1"/>
  <c r="P67"/>
  <c r="Q67" s="1"/>
  <c r="W67" s="1"/>
  <c r="P77"/>
  <c r="Q77" s="1"/>
  <c r="AA77" s="1"/>
  <c r="AB77" s="1"/>
  <c r="P75"/>
  <c r="Q75" s="1"/>
  <c r="W75" s="1"/>
  <c r="O83"/>
  <c r="P83" s="1"/>
  <c r="Q83" s="1"/>
  <c r="W83" s="1"/>
  <c r="P49"/>
  <c r="Q49" s="1"/>
  <c r="AA49" s="1"/>
  <c r="AB49" s="1"/>
  <c r="P65"/>
  <c r="Q65" s="1"/>
  <c r="AC65" s="1"/>
  <c r="W35"/>
  <c r="R343"/>
  <c r="T343" s="1"/>
  <c r="P345"/>
  <c r="BH345" s="1"/>
  <c r="R359"/>
  <c r="T359" s="1"/>
  <c r="Q406"/>
  <c r="BE406" s="1"/>
  <c r="CI406" s="1"/>
  <c r="P56"/>
  <c r="Q56" s="1"/>
  <c r="AC56" s="1"/>
  <c r="P350"/>
  <c r="BH350" s="1"/>
  <c r="AC19"/>
  <c r="S25"/>
  <c r="V25" s="1"/>
  <c r="T25" s="1"/>
  <c r="AC25"/>
  <c r="AA35"/>
  <c r="AB35" s="1"/>
  <c r="Q318"/>
  <c r="BE318" s="1"/>
  <c r="CI318" s="1"/>
  <c r="Q333"/>
  <c r="BC333" s="1"/>
  <c r="Q319"/>
  <c r="BD319" s="1"/>
  <c r="BH614"/>
  <c r="R644"/>
  <c r="T644" s="1"/>
  <c r="Q623"/>
  <c r="Z623" s="1"/>
  <c r="O136"/>
  <c r="O430" s="1"/>
  <c r="R430" s="1"/>
  <c r="BH334"/>
  <c r="AA19"/>
  <c r="AB19" s="1"/>
  <c r="AC37"/>
  <c r="O104"/>
  <c r="O398" s="1"/>
  <c r="O692" s="1"/>
  <c r="P73"/>
  <c r="Q73" s="1"/>
  <c r="AA73" s="1"/>
  <c r="AB73" s="1"/>
  <c r="R365"/>
  <c r="T365" s="1"/>
  <c r="P351"/>
  <c r="BH351" s="1"/>
  <c r="BH313"/>
  <c r="R659"/>
  <c r="T659" s="1"/>
  <c r="BH617"/>
  <c r="R33"/>
  <c r="U33" s="1"/>
  <c r="W19"/>
  <c r="AA23"/>
  <c r="AB23" s="1"/>
  <c r="R23"/>
  <c r="U23" s="1"/>
  <c r="R37"/>
  <c r="U37" s="1"/>
  <c r="AD37" s="1"/>
  <c r="AE37" s="1"/>
  <c r="AJ37" s="1"/>
  <c r="W23"/>
  <c r="P57"/>
  <c r="Q57" s="1"/>
  <c r="R57" s="1"/>
  <c r="P71"/>
  <c r="Q71" s="1"/>
  <c r="S71" s="1"/>
  <c r="O105"/>
  <c r="O399" s="1"/>
  <c r="O693" s="1"/>
  <c r="S33"/>
  <c r="V33" s="1"/>
  <c r="T33" s="1"/>
  <c r="AC33"/>
  <c r="R35"/>
  <c r="U35" s="1"/>
  <c r="P366"/>
  <c r="BH366" s="1"/>
  <c r="R351"/>
  <c r="T351" s="1"/>
  <c r="P371"/>
  <c r="Q371" s="1"/>
  <c r="Z371" s="1"/>
  <c r="BE328"/>
  <c r="CI328" s="1"/>
  <c r="O355"/>
  <c r="O649" s="1"/>
  <c r="P649" s="1"/>
  <c r="P665"/>
  <c r="Q665" s="1"/>
  <c r="P660"/>
  <c r="BH660" s="1"/>
  <c r="P645"/>
  <c r="BH645" s="1"/>
  <c r="P646"/>
  <c r="BH646" s="1"/>
  <c r="P72"/>
  <c r="Q72" s="1"/>
  <c r="S72" s="1"/>
  <c r="P365"/>
  <c r="Q365" s="1"/>
  <c r="BC365" s="1"/>
  <c r="O89"/>
  <c r="O383" s="1"/>
  <c r="O677" s="1"/>
  <c r="O103"/>
  <c r="O397" s="1"/>
  <c r="O691" s="1"/>
  <c r="O93"/>
  <c r="O387" s="1"/>
  <c r="O681" s="1"/>
  <c r="P367"/>
  <c r="Q367" s="1"/>
  <c r="BC367" s="1"/>
  <c r="R411"/>
  <c r="T411" s="1"/>
  <c r="R366"/>
  <c r="T366" s="1"/>
  <c r="R371"/>
  <c r="T371" s="1"/>
  <c r="Q316"/>
  <c r="BE316" s="1"/>
  <c r="CI316" s="1"/>
  <c r="O122"/>
  <c r="O416" s="1"/>
  <c r="R416" s="1"/>
  <c r="AC35"/>
  <c r="P352"/>
  <c r="Q352" s="1"/>
  <c r="BC352" s="1"/>
  <c r="BH320"/>
  <c r="O90"/>
  <c r="O384" s="1"/>
  <c r="O678" s="1"/>
  <c r="P117"/>
  <c r="Q117" s="1"/>
  <c r="AA117" s="1"/>
  <c r="AB117" s="1"/>
  <c r="AC112"/>
  <c r="P61"/>
  <c r="Q61" s="1"/>
  <c r="AC61" s="1"/>
  <c r="P58"/>
  <c r="Q58" s="1"/>
  <c r="S58" s="1"/>
  <c r="R352"/>
  <c r="T352" s="1"/>
  <c r="Y209"/>
  <c r="Z209" s="1"/>
  <c r="AN209" s="1"/>
  <c r="D207" i="3" s="1"/>
  <c r="P236" i="1"/>
  <c r="Q236" s="1"/>
  <c r="W236" s="1"/>
  <c r="R530"/>
  <c r="T530" s="1"/>
  <c r="AE209"/>
  <c r="AJ209" s="1"/>
  <c r="R555"/>
  <c r="T555" s="1"/>
  <c r="O287"/>
  <c r="O581" s="1"/>
  <c r="W217"/>
  <c r="O212"/>
  <c r="O506" s="1"/>
  <c r="P506" s="1"/>
  <c r="O133"/>
  <c r="O427" s="1"/>
  <c r="P427" s="1"/>
  <c r="W235"/>
  <c r="W210"/>
  <c r="P261"/>
  <c r="Q261" s="1"/>
  <c r="W261" s="1"/>
  <c r="AC217"/>
  <c r="O219"/>
  <c r="O513" s="1"/>
  <c r="R513" s="1"/>
  <c r="O119"/>
  <c r="O413" s="1"/>
  <c r="P413" s="1"/>
  <c r="R235"/>
  <c r="U235" s="1"/>
  <c r="AD235" s="1"/>
  <c r="P505"/>
  <c r="BH505" s="1"/>
  <c r="P425"/>
  <c r="Q425" s="1"/>
  <c r="BC425" s="1"/>
  <c r="S217"/>
  <c r="V217" s="1"/>
  <c r="T217" s="1"/>
  <c r="X217" s="1"/>
  <c r="P211"/>
  <c r="Q211" s="1"/>
  <c r="W211" s="1"/>
  <c r="O116"/>
  <c r="O410" s="1"/>
  <c r="R410" s="1"/>
  <c r="AA217"/>
  <c r="AB217" s="1"/>
  <c r="O237"/>
  <c r="O531" s="1"/>
  <c r="P531" s="1"/>
  <c r="P114"/>
  <c r="Q114" s="1"/>
  <c r="AC114" s="1"/>
  <c r="AA112"/>
  <c r="AB112" s="1"/>
  <c r="O150"/>
  <c r="O444" s="1"/>
  <c r="R444" s="1"/>
  <c r="W112"/>
  <c r="S235"/>
  <c r="V235" s="1"/>
  <c r="T235" s="1"/>
  <c r="X235" s="1"/>
  <c r="AP235" s="1"/>
  <c r="I233" i="3" s="1"/>
  <c r="AC235" i="1"/>
  <c r="AA210"/>
  <c r="AB210" s="1"/>
  <c r="R112"/>
  <c r="U112" s="1"/>
  <c r="P131"/>
  <c r="Q131" s="1"/>
  <c r="R131" s="1"/>
  <c r="R210"/>
  <c r="U210" s="1"/>
  <c r="O269"/>
  <c r="O563" s="1"/>
  <c r="P563" s="1"/>
  <c r="P537"/>
  <c r="Q537" s="1"/>
  <c r="BD537" s="1"/>
  <c r="P243"/>
  <c r="Q243" s="1"/>
  <c r="AA243" s="1"/>
  <c r="AB243" s="1"/>
  <c r="O262"/>
  <c r="O556" s="1"/>
  <c r="P556" s="1"/>
  <c r="R519"/>
  <c r="T519" s="1"/>
  <c r="AC210"/>
  <c r="P225"/>
  <c r="Q225" s="1"/>
  <c r="S225" s="1"/>
  <c r="O251"/>
  <c r="O545" s="1"/>
  <c r="P545" s="1"/>
  <c r="O233"/>
  <c r="O527" s="1"/>
  <c r="R527" s="1"/>
  <c r="X328"/>
  <c r="Y328" s="1"/>
  <c r="X612"/>
  <c r="AD612" s="1"/>
  <c r="L15" i="7"/>
  <c r="N15" s="1"/>
  <c r="L14"/>
  <c r="N14" s="1"/>
  <c r="L37"/>
  <c r="N37" s="1"/>
  <c r="L16"/>
  <c r="N16" s="1"/>
  <c r="L20" s="1"/>
  <c r="L39"/>
  <c r="L38"/>
  <c r="L13"/>
  <c r="N13" s="1"/>
  <c r="L17" s="1"/>
  <c r="L12"/>
  <c r="N12" s="1"/>
  <c r="BE332" i="1"/>
  <c r="CI332" s="1"/>
  <c r="S335"/>
  <c r="U335" s="1"/>
  <c r="AB335" s="1"/>
  <c r="Q13" i="7"/>
  <c r="S13" s="1"/>
  <c r="Q14" s="1"/>
  <c r="Q17" s="1"/>
  <c r="S17" s="1"/>
  <c r="Q19"/>
  <c r="Q18"/>
  <c r="S18" s="1"/>
  <c r="Q12"/>
  <c r="Q15"/>
  <c r="S406" i="1"/>
  <c r="U406" s="1"/>
  <c r="AB406" s="1"/>
  <c r="V329"/>
  <c r="W329" s="1"/>
  <c r="Z332"/>
  <c r="AA332" s="1"/>
  <c r="BD504"/>
  <c r="S313"/>
  <c r="U313" s="1"/>
  <c r="AB313" s="1"/>
  <c r="S322"/>
  <c r="U322" s="1"/>
  <c r="AB322" s="1"/>
  <c r="AA503"/>
  <c r="AG503" s="1"/>
  <c r="BE335"/>
  <c r="CI335" s="1"/>
  <c r="S317"/>
  <c r="U317" s="1"/>
  <c r="V339"/>
  <c r="W339" s="1"/>
  <c r="BD324"/>
  <c r="Z611"/>
  <c r="AE611" s="1"/>
  <c r="V612"/>
  <c r="W612" s="1"/>
  <c r="BE612"/>
  <c r="CI612" s="1"/>
  <c r="S309"/>
  <c r="U309" s="1"/>
  <c r="AB309" s="1"/>
  <c r="S407"/>
  <c r="U407" s="1"/>
  <c r="AB407" s="1"/>
  <c r="Z324"/>
  <c r="AE324" s="1"/>
  <c r="BC612"/>
  <c r="BD612"/>
  <c r="V504"/>
  <c r="W504" s="1"/>
  <c r="BF504" s="1"/>
  <c r="Z336"/>
  <c r="AA336" s="1"/>
  <c r="BC313"/>
  <c r="BD407"/>
  <c r="BC336"/>
  <c r="S612"/>
  <c r="U612" s="1"/>
  <c r="AB612" s="1"/>
  <c r="BC611"/>
  <c r="Z313"/>
  <c r="AE313" s="1"/>
  <c r="Z309"/>
  <c r="AA309" s="1"/>
  <c r="Z317"/>
  <c r="AE317" s="1"/>
  <c r="X407"/>
  <c r="Y407" s="1"/>
  <c r="BF407" s="1"/>
  <c r="S336"/>
  <c r="U336" s="1"/>
  <c r="AB336" s="1"/>
  <c r="S328"/>
  <c r="U328" s="1"/>
  <c r="AB328" s="1"/>
  <c r="BC504"/>
  <c r="BC332"/>
  <c r="BD322"/>
  <c r="BC328"/>
  <c r="V313"/>
  <c r="W313" s="1"/>
  <c r="V309"/>
  <c r="W309" s="1"/>
  <c r="Z335"/>
  <c r="AA335" s="1"/>
  <c r="V317"/>
  <c r="W317" s="1"/>
  <c r="S504"/>
  <c r="U504" s="1"/>
  <c r="AV504" s="1"/>
  <c r="Z407"/>
  <c r="AA407" s="1"/>
  <c r="V332"/>
  <c r="W332" s="1"/>
  <c r="V324"/>
  <c r="W324" s="1"/>
  <c r="Z322"/>
  <c r="AE322" s="1"/>
  <c r="V336"/>
  <c r="W336" s="1"/>
  <c r="Z328"/>
  <c r="AA328" s="1"/>
  <c r="BD313"/>
  <c r="BC309"/>
  <c r="BC317"/>
  <c r="BE504"/>
  <c r="CI504" s="1"/>
  <c r="BE407"/>
  <c r="CI407" s="1"/>
  <c r="BE324"/>
  <c r="CI324" s="1"/>
  <c r="BD336"/>
  <c r="X335"/>
  <c r="Y335" s="1"/>
  <c r="Z504"/>
  <c r="AA504" s="1"/>
  <c r="S332"/>
  <c r="U332" s="1"/>
  <c r="AB332" s="1"/>
  <c r="S324"/>
  <c r="U324" s="1"/>
  <c r="AB324" s="1"/>
  <c r="X322"/>
  <c r="Y322" s="1"/>
  <c r="BC335"/>
  <c r="BC407"/>
  <c r="X313"/>
  <c r="Y313" s="1"/>
  <c r="X309"/>
  <c r="Y309" s="1"/>
  <c r="V335"/>
  <c r="W335" s="1"/>
  <c r="X317"/>
  <c r="Y317" s="1"/>
  <c r="X332"/>
  <c r="Y332" s="1"/>
  <c r="X324"/>
  <c r="Y324" s="1"/>
  <c r="V322"/>
  <c r="W322" s="1"/>
  <c r="X336"/>
  <c r="AC336" s="1"/>
  <c r="V328"/>
  <c r="W328" s="1"/>
  <c r="BE309"/>
  <c r="CI309" s="1"/>
  <c r="BD317"/>
  <c r="BC322"/>
  <c r="X320"/>
  <c r="Y320" s="1"/>
  <c r="Z321"/>
  <c r="AE321" s="1"/>
  <c r="S611"/>
  <c r="U611" s="1"/>
  <c r="AB611" s="1"/>
  <c r="V611"/>
  <c r="W611" s="1"/>
  <c r="Z310"/>
  <c r="AE310" s="1"/>
  <c r="X315"/>
  <c r="Y315" s="1"/>
  <c r="V325"/>
  <c r="W325" s="1"/>
  <c r="BF325" s="1"/>
  <c r="BE312"/>
  <c r="CI312" s="1"/>
  <c r="BC315"/>
  <c r="X611"/>
  <c r="AC611" s="1"/>
  <c r="BC320"/>
  <c r="X326"/>
  <c r="Y326" s="1"/>
  <c r="BC325"/>
  <c r="BD611"/>
  <c r="BE609"/>
  <c r="BC609"/>
  <c r="Z609"/>
  <c r="S609"/>
  <c r="U609" s="1"/>
  <c r="BD609"/>
  <c r="V609"/>
  <c r="W609" s="1"/>
  <c r="X609"/>
  <c r="BC606"/>
  <c r="X606"/>
  <c r="Z606"/>
  <c r="BE606"/>
  <c r="BD606"/>
  <c r="V606"/>
  <c r="W606" s="1"/>
  <c r="S606"/>
  <c r="U606" s="1"/>
  <c r="R603"/>
  <c r="T603" s="1"/>
  <c r="P603"/>
  <c r="S618"/>
  <c r="U618" s="1"/>
  <c r="V618"/>
  <c r="W618" s="1"/>
  <c r="X618"/>
  <c r="BE618"/>
  <c r="BD618"/>
  <c r="Z618"/>
  <c r="BC618"/>
  <c r="Q663"/>
  <c r="BH663"/>
  <c r="Y630"/>
  <c r="BF630" s="1"/>
  <c r="BG630" s="1"/>
  <c r="CH630" s="1"/>
  <c r="AC630"/>
  <c r="AD630"/>
  <c r="Z626"/>
  <c r="BE626"/>
  <c r="CI626" s="1"/>
  <c r="V626"/>
  <c r="W626" s="1"/>
  <c r="S626"/>
  <c r="U626" s="1"/>
  <c r="BC626"/>
  <c r="BD626"/>
  <c r="X626"/>
  <c r="BE614"/>
  <c r="BD614"/>
  <c r="Z614"/>
  <c r="BC614"/>
  <c r="S614"/>
  <c r="U614" s="1"/>
  <c r="X614"/>
  <c r="V614"/>
  <c r="W614" s="1"/>
  <c r="BH635"/>
  <c r="Q635"/>
  <c r="BH644"/>
  <c r="Q644"/>
  <c r="Q659"/>
  <c r="BH659"/>
  <c r="AE633"/>
  <c r="AA633"/>
  <c r="Q639"/>
  <c r="BH639"/>
  <c r="Q664"/>
  <c r="BH664"/>
  <c r="BH656"/>
  <c r="Q656"/>
  <c r="BH655"/>
  <c r="Q655"/>
  <c r="Z608"/>
  <c r="S608"/>
  <c r="U608" s="1"/>
  <c r="V608"/>
  <c r="W608" s="1"/>
  <c r="BD608"/>
  <c r="BE608"/>
  <c r="CI608" s="1"/>
  <c r="X608"/>
  <c r="BC608"/>
  <c r="S613"/>
  <c r="U613" s="1"/>
  <c r="Z613"/>
  <c r="BC613"/>
  <c r="BD613"/>
  <c r="V613"/>
  <c r="W613" s="1"/>
  <c r="BE613"/>
  <c r="X613"/>
  <c r="V310"/>
  <c r="W310" s="1"/>
  <c r="S326"/>
  <c r="U326" s="1"/>
  <c r="AB326" s="1"/>
  <c r="S315"/>
  <c r="U315" s="1"/>
  <c r="BC326"/>
  <c r="S529"/>
  <c r="U529" s="1"/>
  <c r="AB529" s="1"/>
  <c r="S314"/>
  <c r="U314" s="1"/>
  <c r="AB314" s="1"/>
  <c r="S312"/>
  <c r="U312" s="1"/>
  <c r="AB312" s="1"/>
  <c r="S334"/>
  <c r="U334" s="1"/>
  <c r="AB334" s="1"/>
  <c r="P354"/>
  <c r="Q354" s="1"/>
  <c r="V354" s="1"/>
  <c r="W354" s="1"/>
  <c r="BC334"/>
  <c r="BE325"/>
  <c r="CI325" s="1"/>
  <c r="BC529"/>
  <c r="BD320"/>
  <c r="R648"/>
  <c r="T648" s="1"/>
  <c r="P648"/>
  <c r="CI633"/>
  <c r="Z617"/>
  <c r="BE617"/>
  <c r="CI617" s="1"/>
  <c r="V617"/>
  <c r="W617" s="1"/>
  <c r="S617"/>
  <c r="U617" s="1"/>
  <c r="BD617"/>
  <c r="BC617"/>
  <c r="X617"/>
  <c r="Q653"/>
  <c r="BH653"/>
  <c r="R601"/>
  <c r="T601" s="1"/>
  <c r="P601"/>
  <c r="BH642"/>
  <c r="Q642"/>
  <c r="AB616"/>
  <c r="AB630"/>
  <c r="X622"/>
  <c r="BC622"/>
  <c r="S622"/>
  <c r="U622" s="1"/>
  <c r="BD622"/>
  <c r="Z622"/>
  <c r="V622"/>
  <c r="W622" s="1"/>
  <c r="BE622"/>
  <c r="R666"/>
  <c r="T666" s="1"/>
  <c r="P666"/>
  <c r="BC629"/>
  <c r="R602"/>
  <c r="T602" s="1"/>
  <c r="P602"/>
  <c r="Q662"/>
  <c r="BH662"/>
  <c r="Y633"/>
  <c r="BF633" s="1"/>
  <c r="BG633" s="1"/>
  <c r="CH633" s="1"/>
  <c r="AC633"/>
  <c r="AD633"/>
  <c r="Z631"/>
  <c r="S631"/>
  <c r="U631" s="1"/>
  <c r="AB631" s="1"/>
  <c r="BD631"/>
  <c r="X631"/>
  <c r="V631"/>
  <c r="W631" s="1"/>
  <c r="BE631"/>
  <c r="CI631" s="1"/>
  <c r="BC631"/>
  <c r="BH652"/>
  <c r="Q652"/>
  <c r="BH654"/>
  <c r="Q654"/>
  <c r="Q634"/>
  <c r="BH634"/>
  <c r="AA612"/>
  <c r="AE612"/>
  <c r="AE630"/>
  <c r="AA630"/>
  <c r="BC632"/>
  <c r="X632"/>
  <c r="V632"/>
  <c r="W632" s="1"/>
  <c r="Z632"/>
  <c r="S632"/>
  <c r="U632" s="1"/>
  <c r="BE632"/>
  <c r="CI632" s="1"/>
  <c r="BD632"/>
  <c r="X620"/>
  <c r="BD620"/>
  <c r="BC620"/>
  <c r="Z620"/>
  <c r="BE620"/>
  <c r="CI620" s="1"/>
  <c r="V620"/>
  <c r="W620" s="1"/>
  <c r="S620"/>
  <c r="U620" s="1"/>
  <c r="AB633"/>
  <c r="BC610"/>
  <c r="S610"/>
  <c r="U610" s="1"/>
  <c r="BD610"/>
  <c r="X610"/>
  <c r="Z610"/>
  <c r="V610"/>
  <c r="W610" s="1"/>
  <c r="BE610"/>
  <c r="BC625"/>
  <c r="BD625"/>
  <c r="V625"/>
  <c r="W625" s="1"/>
  <c r="Z625"/>
  <c r="S625"/>
  <c r="U625" s="1"/>
  <c r="X625"/>
  <c r="BE625"/>
  <c r="Q643"/>
  <c r="BH643"/>
  <c r="Z621"/>
  <c r="S621"/>
  <c r="U621" s="1"/>
  <c r="BD621"/>
  <c r="BC621"/>
  <c r="X621"/>
  <c r="BE621"/>
  <c r="CI621" s="1"/>
  <c r="V621"/>
  <c r="W621" s="1"/>
  <c r="Q651"/>
  <c r="Q657"/>
  <c r="BH657"/>
  <c r="BH650"/>
  <c r="Q650"/>
  <c r="BH640"/>
  <c r="Q640"/>
  <c r="Q636"/>
  <c r="BH636"/>
  <c r="BH641"/>
  <c r="Q641"/>
  <c r="CI630"/>
  <c r="BD619"/>
  <c r="X619"/>
  <c r="Z619"/>
  <c r="BE619"/>
  <c r="CI619" s="1"/>
  <c r="V619"/>
  <c r="W619" s="1"/>
  <c r="S619"/>
  <c r="U619" s="1"/>
  <c r="BC619"/>
  <c r="Q637"/>
  <c r="BH637"/>
  <c r="S320"/>
  <c r="U320" s="1"/>
  <c r="AB320" s="1"/>
  <c r="S321"/>
  <c r="U321" s="1"/>
  <c r="AB321" s="1"/>
  <c r="S325"/>
  <c r="U325" s="1"/>
  <c r="AV325" s="1"/>
  <c r="BC321"/>
  <c r="BD310"/>
  <c r="BD314"/>
  <c r="BD312"/>
  <c r="V529"/>
  <c r="W529" s="1"/>
  <c r="V314"/>
  <c r="W314" s="1"/>
  <c r="BF314" s="1"/>
  <c r="V312"/>
  <c r="W312" s="1"/>
  <c r="V334"/>
  <c r="W334" s="1"/>
  <c r="R354"/>
  <c r="T354" s="1"/>
  <c r="BE321"/>
  <c r="CI321" s="1"/>
  <c r="BC310"/>
  <c r="BE314"/>
  <c r="CI314" s="1"/>
  <c r="G540"/>
  <c r="G638" s="1"/>
  <c r="A638"/>
  <c r="G539"/>
  <c r="G637" s="1"/>
  <c r="A637"/>
  <c r="Q370"/>
  <c r="BD370" s="1"/>
  <c r="BH370"/>
  <c r="Q412"/>
  <c r="BC412" s="1"/>
  <c r="BH412"/>
  <c r="Q341"/>
  <c r="BC341" s="1"/>
  <c r="BH341"/>
  <c r="Q368"/>
  <c r="BE368" s="1"/>
  <c r="CI368" s="1"/>
  <c r="BH368"/>
  <c r="Q360"/>
  <c r="BC360" s="1"/>
  <c r="BH360"/>
  <c r="Q364"/>
  <c r="BC364" s="1"/>
  <c r="BH364"/>
  <c r="Q555"/>
  <c r="BD555" s="1"/>
  <c r="BH555"/>
  <c r="Q358"/>
  <c r="V358" s="1"/>
  <c r="W358" s="1"/>
  <c r="BH358"/>
  <c r="Q346"/>
  <c r="BE346" s="1"/>
  <c r="CI346" s="1"/>
  <c r="BH346"/>
  <c r="Q409"/>
  <c r="BC409" s="1"/>
  <c r="BH409"/>
  <c r="Q411"/>
  <c r="BC411" s="1"/>
  <c r="BH411"/>
  <c r="Q530"/>
  <c r="BD530" s="1"/>
  <c r="BH530"/>
  <c r="Q356"/>
  <c r="BC356" s="1"/>
  <c r="BH356"/>
  <c r="Q348"/>
  <c r="S348" s="1"/>
  <c r="U348" s="1"/>
  <c r="BH348"/>
  <c r="Q519"/>
  <c r="BE519" s="1"/>
  <c r="CI519" s="1"/>
  <c r="BH519"/>
  <c r="Q340"/>
  <c r="BC340" s="1"/>
  <c r="BH340"/>
  <c r="Q426"/>
  <c r="S426" s="1"/>
  <c r="U426" s="1"/>
  <c r="BH426"/>
  <c r="Z529"/>
  <c r="AE529" s="1"/>
  <c r="X310"/>
  <c r="Y310" s="1"/>
  <c r="V320"/>
  <c r="W320" s="1"/>
  <c r="Z314"/>
  <c r="AE314" s="1"/>
  <c r="V326"/>
  <c r="W326" s="1"/>
  <c r="Z312"/>
  <c r="AA312" s="1"/>
  <c r="V315"/>
  <c r="W315" s="1"/>
  <c r="Z334"/>
  <c r="AE334" s="1"/>
  <c r="X321"/>
  <c r="Y321" s="1"/>
  <c r="Z325"/>
  <c r="AE325" s="1"/>
  <c r="BD334"/>
  <c r="BD325"/>
  <c r="BE529"/>
  <c r="CI529" s="1"/>
  <c r="BC314"/>
  <c r="BE326"/>
  <c r="CI326" s="1"/>
  <c r="BC312"/>
  <c r="BE315"/>
  <c r="CI315" s="1"/>
  <c r="X529"/>
  <c r="Y529" s="1"/>
  <c r="S310"/>
  <c r="U310" s="1"/>
  <c r="Z320"/>
  <c r="AE320" s="1"/>
  <c r="Z326"/>
  <c r="AE326" s="1"/>
  <c r="Z315"/>
  <c r="AA315" s="1"/>
  <c r="X334"/>
  <c r="Y334" s="1"/>
  <c r="V321"/>
  <c r="W321" s="1"/>
  <c r="AV503"/>
  <c r="AW503" s="1"/>
  <c r="BF503"/>
  <c r="BG503" s="1"/>
  <c r="CH503" s="1"/>
  <c r="BI503" s="1"/>
  <c r="AC504"/>
  <c r="T341"/>
  <c r="T425"/>
  <c r="T346"/>
  <c r="T370"/>
  <c r="T412"/>
  <c r="T537"/>
  <c r="T512"/>
  <c r="T408"/>
  <c r="AF503"/>
  <c r="T409"/>
  <c r="T368"/>
  <c r="T358"/>
  <c r="T356"/>
  <c r="T348"/>
  <c r="T360"/>
  <c r="T505"/>
  <c r="T340"/>
  <c r="T426"/>
  <c r="R431"/>
  <c r="P431"/>
  <c r="P92"/>
  <c r="Q92" s="1"/>
  <c r="AC92" s="1"/>
  <c r="O386"/>
  <c r="O680" s="1"/>
  <c r="R417"/>
  <c r="P417"/>
  <c r="R445"/>
  <c r="P445"/>
  <c r="P86"/>
  <c r="Q86" s="1"/>
  <c r="S86" s="1"/>
  <c r="O380"/>
  <c r="O674" s="1"/>
  <c r="R372"/>
  <c r="P372"/>
  <c r="P108"/>
  <c r="Q108" s="1"/>
  <c r="AC108" s="1"/>
  <c r="O402"/>
  <c r="O696" s="1"/>
  <c r="P84"/>
  <c r="Q84" s="1"/>
  <c r="AC84" s="1"/>
  <c r="O378"/>
  <c r="O672" s="1"/>
  <c r="AC314"/>
  <c r="AD314"/>
  <c r="AC325"/>
  <c r="AD312"/>
  <c r="Y312"/>
  <c r="P96"/>
  <c r="Q96" s="1"/>
  <c r="W96" s="1"/>
  <c r="O390"/>
  <c r="O684" s="1"/>
  <c r="P98"/>
  <c r="Q98" s="1"/>
  <c r="R98" s="1"/>
  <c r="O392"/>
  <c r="O686" s="1"/>
  <c r="P94"/>
  <c r="Q94" s="1"/>
  <c r="AC94" s="1"/>
  <c r="O388"/>
  <c r="O682" s="1"/>
  <c r="R428"/>
  <c r="P428"/>
  <c r="AD504"/>
  <c r="P79"/>
  <c r="Q79" s="1"/>
  <c r="W79" s="1"/>
  <c r="O373"/>
  <c r="O667" s="1"/>
  <c r="P102"/>
  <c r="Q102" s="1"/>
  <c r="AC102" s="1"/>
  <c r="R414"/>
  <c r="P414"/>
  <c r="P106"/>
  <c r="Q106" s="1"/>
  <c r="W106" s="1"/>
  <c r="O400"/>
  <c r="O694" s="1"/>
  <c r="AD325"/>
  <c r="AC312"/>
  <c r="U32"/>
  <c r="AD32" s="1"/>
  <c r="AE32" s="1"/>
  <c r="AJ32" s="1"/>
  <c r="A542"/>
  <c r="BE248"/>
  <c r="V113"/>
  <c r="T113" s="1"/>
  <c r="Y113" s="1"/>
  <c r="Z113" s="1"/>
  <c r="AN113" s="1"/>
  <c r="D111" i="3" s="1"/>
  <c r="V28" i="1"/>
  <c r="T28" s="1"/>
  <c r="Y28" s="1"/>
  <c r="Z28" s="1"/>
  <c r="AN28" s="1"/>
  <c r="D26" i="3" s="1"/>
  <c r="U42" i="1"/>
  <c r="AD42" s="1"/>
  <c r="AE42" s="1"/>
  <c r="AJ42" s="1"/>
  <c r="B493"/>
  <c r="BF199"/>
  <c r="AK199"/>
  <c r="A57"/>
  <c r="A349"/>
  <c r="G349" s="1"/>
  <c r="A249"/>
  <c r="BE55"/>
  <c r="V35"/>
  <c r="T35" s="1"/>
  <c r="Y35" s="1"/>
  <c r="Z35" s="1"/>
  <c r="V112"/>
  <c r="T112" s="1"/>
  <c r="W64"/>
  <c r="S64"/>
  <c r="AC64"/>
  <c r="AA64"/>
  <c r="AB64" s="1"/>
  <c r="R64"/>
  <c r="A541"/>
  <c r="BE247"/>
  <c r="S70"/>
  <c r="AC70"/>
  <c r="O153"/>
  <c r="O447" s="1"/>
  <c r="P134"/>
  <c r="Q134" s="1"/>
  <c r="R74"/>
  <c r="W74"/>
  <c r="S74"/>
  <c r="AC74"/>
  <c r="AA74"/>
  <c r="AB74" s="1"/>
  <c r="U44"/>
  <c r="AD44" s="1"/>
  <c r="AE44" s="1"/>
  <c r="AJ44" s="1"/>
  <c r="V34"/>
  <c r="T34" s="1"/>
  <c r="Y34" s="1"/>
  <c r="Z34" s="1"/>
  <c r="AN34" s="1"/>
  <c r="D32" i="3" s="1"/>
  <c r="O156" i="1"/>
  <c r="O450" s="1"/>
  <c r="P137"/>
  <c r="Q137" s="1"/>
  <c r="O170"/>
  <c r="O464" s="1"/>
  <c r="P151"/>
  <c r="Q151" s="1"/>
  <c r="A58"/>
  <c r="A350"/>
  <c r="G350" s="1"/>
  <c r="A250"/>
  <c r="BE56"/>
  <c r="U18"/>
  <c r="B494"/>
  <c r="BF200"/>
  <c r="AK200"/>
  <c r="O110"/>
  <c r="P78"/>
  <c r="Q78" s="1"/>
  <c r="B506"/>
  <c r="B604" s="1"/>
  <c r="BF212"/>
  <c r="AK212"/>
  <c r="B497"/>
  <c r="BF203"/>
  <c r="AK203"/>
  <c r="B503"/>
  <c r="B601" s="1"/>
  <c r="BF209"/>
  <c r="AK209"/>
  <c r="U15"/>
  <c r="AD15" s="1"/>
  <c r="AE15" s="1"/>
  <c r="AJ15" s="1"/>
  <c r="B500"/>
  <c r="BF206"/>
  <c r="AK206"/>
  <c r="U38"/>
  <c r="U45"/>
  <c r="U31"/>
  <c r="V210"/>
  <c r="T210" s="1"/>
  <c r="Y210" s="1"/>
  <c r="Z210" s="1"/>
  <c r="O139"/>
  <c r="O433" s="1"/>
  <c r="O125"/>
  <c r="O419" s="1"/>
  <c r="P120"/>
  <c r="Q120" s="1"/>
  <c r="V19"/>
  <c r="T19" s="1"/>
  <c r="Y19" s="1"/>
  <c r="Z19" s="1"/>
  <c r="U30"/>
  <c r="AD30" s="1"/>
  <c r="AE30" s="1"/>
  <c r="AJ30" s="1"/>
  <c r="R47"/>
  <c r="W47"/>
  <c r="S47"/>
  <c r="AC47"/>
  <c r="AA47"/>
  <c r="AB47" s="1"/>
  <c r="U217"/>
  <c r="V20"/>
  <c r="T20" s="1"/>
  <c r="Y20" s="1"/>
  <c r="Z20" s="1"/>
  <c r="AN20" s="1"/>
  <c r="D18" i="3" s="1"/>
  <c r="U22" i="1"/>
  <c r="B496"/>
  <c r="BF202"/>
  <c r="AK202"/>
  <c r="V32"/>
  <c r="T32" s="1"/>
  <c r="Y32" s="1"/>
  <c r="Z32" s="1"/>
  <c r="AN32" s="1"/>
  <c r="D30" i="3" s="1"/>
  <c r="V27" i="1"/>
  <c r="T27" s="1"/>
  <c r="O128"/>
  <c r="O422" s="1"/>
  <c r="O142"/>
  <c r="O436" s="1"/>
  <c r="P123"/>
  <c r="Q123" s="1"/>
  <c r="R66"/>
  <c r="W66"/>
  <c r="S66"/>
  <c r="AC66"/>
  <c r="AA66"/>
  <c r="AB66" s="1"/>
  <c r="R62"/>
  <c r="W62"/>
  <c r="S62"/>
  <c r="AC62"/>
  <c r="AA62"/>
  <c r="AB62" s="1"/>
  <c r="V15"/>
  <c r="T15" s="1"/>
  <c r="Y15" s="1"/>
  <c r="Z15" s="1"/>
  <c r="AN15" s="1"/>
  <c r="D13" i="3" s="1"/>
  <c r="V44" i="1"/>
  <c r="T44" s="1"/>
  <c r="Y44" s="1"/>
  <c r="Z44" s="1"/>
  <c r="AN44" s="1"/>
  <c r="D42" i="3" s="1"/>
  <c r="U34" i="1"/>
  <c r="AD34" s="1"/>
  <c r="AE34" s="1"/>
  <c r="AJ34" s="1"/>
  <c r="V30"/>
  <c r="T30" s="1"/>
  <c r="X30" s="1"/>
  <c r="AP30" s="1"/>
  <c r="I28" i="3" s="1"/>
  <c r="AC118" i="1"/>
  <c r="AA118"/>
  <c r="AB118" s="1"/>
  <c r="R118"/>
  <c r="W118"/>
  <c r="S118"/>
  <c r="B499"/>
  <c r="BF205"/>
  <c r="AK205"/>
  <c r="R132"/>
  <c r="W132"/>
  <c r="S132"/>
  <c r="AC132"/>
  <c r="AA132"/>
  <c r="AB132" s="1"/>
  <c r="R54"/>
  <c r="W54"/>
  <c r="S54"/>
  <c r="AC54"/>
  <c r="AA54"/>
  <c r="AB54" s="1"/>
  <c r="V39"/>
  <c r="T39" s="1"/>
  <c r="R46"/>
  <c r="W46"/>
  <c r="S46"/>
  <c r="AC46"/>
  <c r="AA46"/>
  <c r="AB46" s="1"/>
  <c r="W76"/>
  <c r="S76"/>
  <c r="AC76"/>
  <c r="AA76"/>
  <c r="AB76" s="1"/>
  <c r="R76"/>
  <c r="B505"/>
  <c r="B603" s="1"/>
  <c r="BF211"/>
  <c r="AK211"/>
  <c r="U113"/>
  <c r="AD113" s="1"/>
  <c r="AE113" s="1"/>
  <c r="AJ113" s="1"/>
  <c r="U20"/>
  <c r="AD20" s="1"/>
  <c r="AE20" s="1"/>
  <c r="AJ20" s="1"/>
  <c r="W52"/>
  <c r="S52"/>
  <c r="AC52"/>
  <c r="AA52"/>
  <c r="AB52" s="1"/>
  <c r="R52"/>
  <c r="U28"/>
  <c r="AD28" s="1"/>
  <c r="AE28" s="1"/>
  <c r="AJ28" s="1"/>
  <c r="V42"/>
  <c r="T42" s="1"/>
  <c r="X42" s="1"/>
  <c r="AP42" s="1"/>
  <c r="I40" i="3" s="1"/>
  <c r="R115" i="1"/>
  <c r="W115"/>
  <c r="S115"/>
  <c r="AC115"/>
  <c r="AA115"/>
  <c r="AB115" s="1"/>
  <c r="W60"/>
  <c r="S60"/>
  <c r="AC60"/>
  <c r="AA60"/>
  <c r="AB60" s="1"/>
  <c r="R60"/>
  <c r="AA70" l="1"/>
  <c r="AB70" s="1"/>
  <c r="R70"/>
  <c r="Q658"/>
  <c r="BC323"/>
  <c r="BE338"/>
  <c r="CI338" s="1"/>
  <c r="V338"/>
  <c r="W338" s="1"/>
  <c r="R50"/>
  <c r="AA69"/>
  <c r="AB69" s="1"/>
  <c r="Y616"/>
  <c r="AF616" s="1"/>
  <c r="BD338"/>
  <c r="P226"/>
  <c r="Q226" s="1"/>
  <c r="AA50"/>
  <c r="AB50" s="1"/>
  <c r="S69"/>
  <c r="V69" s="1"/>
  <c r="T69" s="1"/>
  <c r="O389"/>
  <c r="O683" s="1"/>
  <c r="R683" s="1"/>
  <c r="T683" s="1"/>
  <c r="X338"/>
  <c r="Y338" s="1"/>
  <c r="AP18"/>
  <c r="I16" i="3" s="1"/>
  <c r="AC50" i="1"/>
  <c r="BD323"/>
  <c r="AD31"/>
  <c r="AE31" s="1"/>
  <c r="AJ31" s="1"/>
  <c r="P520"/>
  <c r="BH520" s="1"/>
  <c r="BH359"/>
  <c r="BE604"/>
  <c r="CI604" s="1"/>
  <c r="Z338"/>
  <c r="AE338" s="1"/>
  <c r="BC330"/>
  <c r="BD330"/>
  <c r="S338"/>
  <c r="U338" s="1"/>
  <c r="AB338" s="1"/>
  <c r="S48"/>
  <c r="V48" s="1"/>
  <c r="T48" s="1"/>
  <c r="Y48" s="1"/>
  <c r="Z48" s="1"/>
  <c r="AN48" s="1"/>
  <c r="D46" i="3" s="1"/>
  <c r="X624" i="1"/>
  <c r="AC624" s="1"/>
  <c r="BC615"/>
  <c r="BD615"/>
  <c r="Z615"/>
  <c r="AA615" s="1"/>
  <c r="S615"/>
  <c r="U615" s="1"/>
  <c r="AB615" s="1"/>
  <c r="V615"/>
  <c r="W615" s="1"/>
  <c r="X615"/>
  <c r="AC615" s="1"/>
  <c r="BH344"/>
  <c r="P100"/>
  <c r="Q100" s="1"/>
  <c r="S100" s="1"/>
  <c r="V100" s="1"/>
  <c r="T100" s="1"/>
  <c r="O381"/>
  <c r="O675" s="1"/>
  <c r="R675" s="1"/>
  <c r="T675" s="1"/>
  <c r="P88"/>
  <c r="Q88" s="1"/>
  <c r="AA88" s="1"/>
  <c r="AB88" s="1"/>
  <c r="Q366"/>
  <c r="BD366" s="1"/>
  <c r="BH638"/>
  <c r="X36"/>
  <c r="AP36" s="1"/>
  <c r="AE21"/>
  <c r="AJ21" s="1"/>
  <c r="AA71"/>
  <c r="AB71" s="1"/>
  <c r="AD38"/>
  <c r="AE38" s="1"/>
  <c r="AJ38" s="1"/>
  <c r="AD18"/>
  <c r="AE18" s="1"/>
  <c r="AJ18" s="1"/>
  <c r="W50"/>
  <c r="AA58"/>
  <c r="AB58" s="1"/>
  <c r="Q362"/>
  <c r="BE362" s="1"/>
  <c r="CI362" s="1"/>
  <c r="BH349"/>
  <c r="AD616"/>
  <c r="V318"/>
  <c r="W318" s="1"/>
  <c r="BE624"/>
  <c r="CI624" s="1"/>
  <c r="S51"/>
  <c r="V51" s="1"/>
  <c r="T51" s="1"/>
  <c r="Y51" s="1"/>
  <c r="Z51" s="1"/>
  <c r="AN51" s="1"/>
  <c r="D49" i="3" s="1"/>
  <c r="O234" i="1"/>
  <c r="O528" s="1"/>
  <c r="P528" s="1"/>
  <c r="AD36"/>
  <c r="AE36" s="1"/>
  <c r="AJ36" s="1"/>
  <c r="AC69"/>
  <c r="O374"/>
  <c r="O668" s="1"/>
  <c r="R668" s="1"/>
  <c r="T668" s="1"/>
  <c r="X327"/>
  <c r="Y327" s="1"/>
  <c r="V604"/>
  <c r="W604" s="1"/>
  <c r="V327"/>
  <c r="W327" s="1"/>
  <c r="Z330"/>
  <c r="AE330" s="1"/>
  <c r="X330"/>
  <c r="Y330" s="1"/>
  <c r="P82"/>
  <c r="Q82" s="1"/>
  <c r="W82" s="1"/>
  <c r="BD311"/>
  <c r="AE616"/>
  <c r="AN38"/>
  <c r="D36" i="3" s="1"/>
  <c r="V605" i="1"/>
  <c r="W605" s="1"/>
  <c r="W63"/>
  <c r="AA218"/>
  <c r="AB218" s="1"/>
  <c r="S63"/>
  <c r="V63" s="1"/>
  <c r="T63" s="1"/>
  <c r="AA63"/>
  <c r="AB63" s="1"/>
  <c r="R63"/>
  <c r="U63" s="1"/>
  <c r="AC55"/>
  <c r="BH357"/>
  <c r="AE628"/>
  <c r="AE16"/>
  <c r="AJ16" s="1"/>
  <c r="X337"/>
  <c r="Y337" s="1"/>
  <c r="BD337"/>
  <c r="BE629"/>
  <c r="CI629" s="1"/>
  <c r="V607"/>
  <c r="W607" s="1"/>
  <c r="AC51"/>
  <c r="P91"/>
  <c r="Q91" s="1"/>
  <c r="R91" s="1"/>
  <c r="U91" s="1"/>
  <c r="BD629"/>
  <c r="S624"/>
  <c r="U624" s="1"/>
  <c r="AB624" s="1"/>
  <c r="BH342"/>
  <c r="Q512"/>
  <c r="BE512" s="1"/>
  <c r="CI512" s="1"/>
  <c r="BC337"/>
  <c r="X629"/>
  <c r="AC629" s="1"/>
  <c r="Z629"/>
  <c r="AE629" s="1"/>
  <c r="X604"/>
  <c r="Y604" s="1"/>
  <c r="Z624"/>
  <c r="AA624" s="1"/>
  <c r="X24"/>
  <c r="AP24" s="1"/>
  <c r="I22" i="3" s="1"/>
  <c r="AC48" i="1"/>
  <c r="R49"/>
  <c r="U49" s="1"/>
  <c r="AD49" s="1"/>
  <c r="S629"/>
  <c r="U629" s="1"/>
  <c r="AB629" s="1"/>
  <c r="BC624"/>
  <c r="AA65"/>
  <c r="AB65" s="1"/>
  <c r="AA51"/>
  <c r="AB51" s="1"/>
  <c r="R51"/>
  <c r="U51" s="1"/>
  <c r="AA48"/>
  <c r="AB48" s="1"/>
  <c r="AD26"/>
  <c r="AE26" s="1"/>
  <c r="AJ26" s="1"/>
  <c r="X27"/>
  <c r="AP27" s="1"/>
  <c r="I25" i="3" s="1"/>
  <c r="AD43" i="1"/>
  <c r="AE43" s="1"/>
  <c r="AJ43" s="1"/>
  <c r="P122"/>
  <c r="Q122" s="1"/>
  <c r="AA122" s="1"/>
  <c r="AB122" s="1"/>
  <c r="R53"/>
  <c r="U53" s="1"/>
  <c r="AD53" s="1"/>
  <c r="R69"/>
  <c r="U69" s="1"/>
  <c r="W77"/>
  <c r="P89"/>
  <c r="Q89" s="1"/>
  <c r="AC89" s="1"/>
  <c r="R65"/>
  <c r="U65" s="1"/>
  <c r="AD65" s="1"/>
  <c r="AE65" s="1"/>
  <c r="AJ65" s="1"/>
  <c r="R48"/>
  <c r="U48" s="1"/>
  <c r="O252"/>
  <c r="O546" s="1"/>
  <c r="P546" s="1"/>
  <c r="W53"/>
  <c r="BC327"/>
  <c r="BD604"/>
  <c r="S337"/>
  <c r="U337" s="1"/>
  <c r="AB337" s="1"/>
  <c r="BD624"/>
  <c r="X627"/>
  <c r="AD627" s="1"/>
  <c r="BD327"/>
  <c r="V330"/>
  <c r="W330" s="1"/>
  <c r="S330"/>
  <c r="U330" s="1"/>
  <c r="AB330" s="1"/>
  <c r="AE40"/>
  <c r="AJ40" s="1"/>
  <c r="AD29"/>
  <c r="AE29" s="1"/>
  <c r="AJ29" s="1"/>
  <c r="X16"/>
  <c r="AP16" s="1"/>
  <c r="I14" i="3" s="1"/>
  <c r="Y628" i="1"/>
  <c r="BF628" s="1"/>
  <c r="BG628" s="1"/>
  <c r="CH628" s="1"/>
  <c r="Z329"/>
  <c r="AA329" s="1"/>
  <c r="R68"/>
  <c r="U68" s="1"/>
  <c r="O270"/>
  <c r="O564" s="1"/>
  <c r="P564" s="1"/>
  <c r="O391"/>
  <c r="O685" s="1"/>
  <c r="R685" s="1"/>
  <c r="T685" s="1"/>
  <c r="AA55"/>
  <c r="AB55" s="1"/>
  <c r="R55"/>
  <c r="U55" s="1"/>
  <c r="P244"/>
  <c r="Q244" s="1"/>
  <c r="AC244" s="1"/>
  <c r="O403"/>
  <c r="P403" s="1"/>
  <c r="Q408"/>
  <c r="BC408" s="1"/>
  <c r="BD607"/>
  <c r="AE41"/>
  <c r="AJ41" s="1"/>
  <c r="AD17"/>
  <c r="AE17" s="1"/>
  <c r="AJ17" s="1"/>
  <c r="W59"/>
  <c r="AC261"/>
  <c r="R506"/>
  <c r="T506" s="1"/>
  <c r="Q343"/>
  <c r="BE343" s="1"/>
  <c r="CI343" s="1"/>
  <c r="BD605"/>
  <c r="R647"/>
  <c r="T647" s="1"/>
  <c r="P353"/>
  <c r="Q353" s="1"/>
  <c r="BE353" s="1"/>
  <c r="CI353" s="1"/>
  <c r="R353"/>
  <c r="T353" s="1"/>
  <c r="S55"/>
  <c r="V55" s="1"/>
  <c r="T55" s="1"/>
  <c r="AC75"/>
  <c r="AE39"/>
  <c r="AJ39" s="1"/>
  <c r="AA68"/>
  <c r="AB68" s="1"/>
  <c r="S117"/>
  <c r="V117" s="1"/>
  <c r="T117" s="1"/>
  <c r="Y117" s="1"/>
  <c r="Z117" s="1"/>
  <c r="P81"/>
  <c r="Q81" s="1"/>
  <c r="W81" s="1"/>
  <c r="I207" i="3"/>
  <c r="BH369" i="1"/>
  <c r="Q351"/>
  <c r="V351" s="1"/>
  <c r="W351" s="1"/>
  <c r="BD623"/>
  <c r="Q646"/>
  <c r="V646" s="1"/>
  <c r="W646" s="1"/>
  <c r="X607"/>
  <c r="AD607" s="1"/>
  <c r="X406"/>
  <c r="Y406" s="1"/>
  <c r="AV406" s="1"/>
  <c r="AW406" s="1"/>
  <c r="R355"/>
  <c r="T355" s="1"/>
  <c r="O155"/>
  <c r="O449" s="1"/>
  <c r="R449" s="1"/>
  <c r="S243"/>
  <c r="V243" s="1"/>
  <c r="T243" s="1"/>
  <c r="W68"/>
  <c r="AE24"/>
  <c r="AJ24" s="1"/>
  <c r="O377"/>
  <c r="O671" s="1"/>
  <c r="R671" s="1"/>
  <c r="T671" s="1"/>
  <c r="AQ209"/>
  <c r="AR209" s="1"/>
  <c r="AS209" s="1"/>
  <c r="Q347"/>
  <c r="BD347" s="1"/>
  <c r="V311"/>
  <c r="W311" s="1"/>
  <c r="BC623"/>
  <c r="Z607"/>
  <c r="AE607" s="1"/>
  <c r="Z406"/>
  <c r="AA406" s="1"/>
  <c r="BD329"/>
  <c r="X329"/>
  <c r="Y329" s="1"/>
  <c r="BF329" s="1"/>
  <c r="W218"/>
  <c r="P105"/>
  <c r="Q105" s="1"/>
  <c r="R105" s="1"/>
  <c r="U105" s="1"/>
  <c r="P103"/>
  <c r="Q103" s="1"/>
  <c r="W103" s="1"/>
  <c r="Z511"/>
  <c r="AE511" s="1"/>
  <c r="V623"/>
  <c r="W623" s="1"/>
  <c r="X605"/>
  <c r="AC605" s="1"/>
  <c r="X511"/>
  <c r="Y511" s="1"/>
  <c r="AV511" s="1"/>
  <c r="AW511" s="1"/>
  <c r="BE331"/>
  <c r="CI331" s="1"/>
  <c r="V406"/>
  <c r="W406" s="1"/>
  <c r="Z331"/>
  <c r="AE331" s="1"/>
  <c r="AP22"/>
  <c r="I20" i="3" s="1"/>
  <c r="W114" i="1"/>
  <c r="AA59"/>
  <c r="AB59" s="1"/>
  <c r="R59"/>
  <c r="U59" s="1"/>
  <c r="S75"/>
  <c r="V75" s="1"/>
  <c r="T75" s="1"/>
  <c r="Y75" s="1"/>
  <c r="Z75" s="1"/>
  <c r="AN75" s="1"/>
  <c r="D73" i="3" s="1"/>
  <c r="X17" i="1"/>
  <c r="AP17" s="1"/>
  <c r="I15" i="3" s="1"/>
  <c r="O213" i="1"/>
  <c r="O507" s="1"/>
  <c r="P507" s="1"/>
  <c r="AC131"/>
  <c r="AD27"/>
  <c r="AE27" s="1"/>
  <c r="AJ27" s="1"/>
  <c r="AC218"/>
  <c r="AC68"/>
  <c r="R117"/>
  <c r="U117" s="1"/>
  <c r="AD117" s="1"/>
  <c r="W117"/>
  <c r="P538"/>
  <c r="BH538" s="1"/>
  <c r="P104"/>
  <c r="Q104" s="1"/>
  <c r="AA104" s="1"/>
  <c r="AB104" s="1"/>
  <c r="O379"/>
  <c r="O673" s="1"/>
  <c r="P673" s="1"/>
  <c r="BE333"/>
  <c r="CI333" s="1"/>
  <c r="Z311"/>
  <c r="AA311" s="1"/>
  <c r="BH363"/>
  <c r="BC311"/>
  <c r="Z333"/>
  <c r="AA333" s="1"/>
  <c r="X623"/>
  <c r="Y623" s="1"/>
  <c r="BE623"/>
  <c r="CI623" s="1"/>
  <c r="BC605"/>
  <c r="Z605"/>
  <c r="AE605" s="1"/>
  <c r="BD333"/>
  <c r="S311"/>
  <c r="U311" s="1"/>
  <c r="AB311" s="1"/>
  <c r="AD628"/>
  <c r="S607"/>
  <c r="U607" s="1"/>
  <c r="AB607" s="1"/>
  <c r="P355"/>
  <c r="BH355" s="1"/>
  <c r="BC331"/>
  <c r="S329"/>
  <c r="U329" s="1"/>
  <c r="AB329" s="1"/>
  <c r="BC406"/>
  <c r="S59"/>
  <c r="V59" s="1"/>
  <c r="T59" s="1"/>
  <c r="AA75"/>
  <c r="AB75" s="1"/>
  <c r="R75"/>
  <c r="U75" s="1"/>
  <c r="X41"/>
  <c r="AP41" s="1"/>
  <c r="I39" i="3" s="1"/>
  <c r="R218" i="1"/>
  <c r="U218" s="1"/>
  <c r="AC117"/>
  <c r="V333"/>
  <c r="W333" s="1"/>
  <c r="BH661"/>
  <c r="S605"/>
  <c r="U605" s="1"/>
  <c r="AB605" s="1"/>
  <c r="R649"/>
  <c r="T649" s="1"/>
  <c r="BC511"/>
  <c r="X33"/>
  <c r="AP33" s="1"/>
  <c r="R211"/>
  <c r="U211" s="1"/>
  <c r="AD22"/>
  <c r="AE22" s="1"/>
  <c r="AJ22" s="1"/>
  <c r="AA56"/>
  <c r="AB56" s="1"/>
  <c r="AN35"/>
  <c r="D33" i="3" s="1"/>
  <c r="P430" i="1"/>
  <c r="BH430" s="1"/>
  <c r="X311"/>
  <c r="Y311" s="1"/>
  <c r="BD511"/>
  <c r="X333"/>
  <c r="Y333" s="1"/>
  <c r="V511"/>
  <c r="W511" s="1"/>
  <c r="S623"/>
  <c r="U623" s="1"/>
  <c r="AB623" s="1"/>
  <c r="BE511"/>
  <c r="CI511" s="1"/>
  <c r="S333"/>
  <c r="U333" s="1"/>
  <c r="AB333" s="1"/>
  <c r="BE607"/>
  <c r="CI607" s="1"/>
  <c r="X331"/>
  <c r="Y331" s="1"/>
  <c r="BE329"/>
  <c r="CI329" s="1"/>
  <c r="BD406"/>
  <c r="V331"/>
  <c r="W331" s="1"/>
  <c r="S331"/>
  <c r="U331" s="1"/>
  <c r="AB331" s="1"/>
  <c r="AN37"/>
  <c r="D35" i="3" s="1"/>
  <c r="AD33" i="1"/>
  <c r="AE33" s="1"/>
  <c r="AJ33" s="1"/>
  <c r="Q345"/>
  <c r="BE345" s="1"/>
  <c r="CI345" s="1"/>
  <c r="V337"/>
  <c r="W337" s="1"/>
  <c r="AD35"/>
  <c r="AE35" s="1"/>
  <c r="AJ35" s="1"/>
  <c r="AD19"/>
  <c r="AE19" s="1"/>
  <c r="AJ19" s="1"/>
  <c r="W65"/>
  <c r="W73"/>
  <c r="R71"/>
  <c r="U71" s="1"/>
  <c r="X39"/>
  <c r="AP39" s="1"/>
  <c r="I37" i="3" s="1"/>
  <c r="S67" i="1"/>
  <c r="V67" s="1"/>
  <c r="T67" s="1"/>
  <c r="S53"/>
  <c r="V53" s="1"/>
  <c r="T53" s="1"/>
  <c r="Y53" s="1"/>
  <c r="Z53" s="1"/>
  <c r="AN53" s="1"/>
  <c r="D51" i="3" s="1"/>
  <c r="AC53" i="1"/>
  <c r="P101"/>
  <c r="Q101" s="1"/>
  <c r="R101" s="1"/>
  <c r="U101" s="1"/>
  <c r="Z337"/>
  <c r="AA337" s="1"/>
  <c r="Z604"/>
  <c r="AE604" s="1"/>
  <c r="S604"/>
  <c r="U604" s="1"/>
  <c r="AB604" s="1"/>
  <c r="BC627"/>
  <c r="BD627"/>
  <c r="Z627"/>
  <c r="AE627" s="1"/>
  <c r="S627"/>
  <c r="U627" s="1"/>
  <c r="AB627" s="1"/>
  <c r="Z339"/>
  <c r="AA339" s="1"/>
  <c r="AC71"/>
  <c r="X25"/>
  <c r="AP25" s="1"/>
  <c r="I23" i="3" s="1"/>
  <c r="AD45" i="1"/>
  <c r="AE45" s="1"/>
  <c r="AJ45" s="1"/>
  <c r="R77"/>
  <c r="U77" s="1"/>
  <c r="AD77" s="1"/>
  <c r="P107"/>
  <c r="Q107" s="1"/>
  <c r="AC107" s="1"/>
  <c r="X318"/>
  <c r="Y318" s="1"/>
  <c r="Z327"/>
  <c r="AA327" s="1"/>
  <c r="S327"/>
  <c r="U327" s="1"/>
  <c r="AB327" s="1"/>
  <c r="Q645"/>
  <c r="S645" s="1"/>
  <c r="U645" s="1"/>
  <c r="V627"/>
  <c r="W627" s="1"/>
  <c r="AC67"/>
  <c r="Q350"/>
  <c r="BD350" s="1"/>
  <c r="S339"/>
  <c r="U339" s="1"/>
  <c r="S65"/>
  <c r="V65" s="1"/>
  <c r="T65" s="1"/>
  <c r="Y65" s="1"/>
  <c r="Z65" s="1"/>
  <c r="W71"/>
  <c r="AC57"/>
  <c r="AA67"/>
  <c r="AB67" s="1"/>
  <c r="R67"/>
  <c r="U67" s="1"/>
  <c r="R58"/>
  <c r="U58" s="1"/>
  <c r="S77"/>
  <c r="V77" s="1"/>
  <c r="T77" s="1"/>
  <c r="X77" s="1"/>
  <c r="AP77" s="1"/>
  <c r="I75" i="3" s="1"/>
  <c r="AC77" i="1"/>
  <c r="S49"/>
  <c r="V49" s="1"/>
  <c r="T49" s="1"/>
  <c r="Y49" s="1"/>
  <c r="Z49" s="1"/>
  <c r="AC49"/>
  <c r="P416"/>
  <c r="BH416" s="1"/>
  <c r="P99"/>
  <c r="Q99" s="1"/>
  <c r="W99" s="1"/>
  <c r="BD318"/>
  <c r="V323"/>
  <c r="W323" s="1"/>
  <c r="Q361"/>
  <c r="BC361" s="1"/>
  <c r="BC318"/>
  <c r="X323"/>
  <c r="Y323" s="1"/>
  <c r="S323"/>
  <c r="U323" s="1"/>
  <c r="AB323" s="1"/>
  <c r="BC339"/>
  <c r="W49"/>
  <c r="BE339"/>
  <c r="CI339" s="1"/>
  <c r="X339"/>
  <c r="Y339" s="1"/>
  <c r="BF339" s="1"/>
  <c r="R73"/>
  <c r="U73" s="1"/>
  <c r="AD73" s="1"/>
  <c r="AC58"/>
  <c r="R413"/>
  <c r="T413" s="1"/>
  <c r="Z323"/>
  <c r="AA323" s="1"/>
  <c r="Z318"/>
  <c r="AA318" s="1"/>
  <c r="S318"/>
  <c r="U318" s="1"/>
  <c r="AB318" s="1"/>
  <c r="P136"/>
  <c r="Q136" s="1"/>
  <c r="W136" s="1"/>
  <c r="AN19"/>
  <c r="D17" i="3" s="1"/>
  <c r="R56" i="1"/>
  <c r="U56" s="1"/>
  <c r="W56"/>
  <c r="BC319"/>
  <c r="S73"/>
  <c r="V73" s="1"/>
  <c r="T73" s="1"/>
  <c r="AC73"/>
  <c r="AA57"/>
  <c r="AB57" s="1"/>
  <c r="AE25"/>
  <c r="AJ25" s="1"/>
  <c r="S56"/>
  <c r="V56" s="1"/>
  <c r="T56" s="1"/>
  <c r="Z319"/>
  <c r="AA319" s="1"/>
  <c r="V319"/>
  <c r="W319" s="1"/>
  <c r="BE319"/>
  <c r="CI319" s="1"/>
  <c r="AC72"/>
  <c r="AA61"/>
  <c r="AB61" s="1"/>
  <c r="S57"/>
  <c r="V57" s="1"/>
  <c r="T57" s="1"/>
  <c r="Y57" s="1"/>
  <c r="Z57" s="1"/>
  <c r="S236"/>
  <c r="V236" s="1"/>
  <c r="T236" s="1"/>
  <c r="S319"/>
  <c r="U319" s="1"/>
  <c r="AB319" s="1"/>
  <c r="Q660"/>
  <c r="Z660" s="1"/>
  <c r="X319"/>
  <c r="Y319" s="1"/>
  <c r="V316"/>
  <c r="W316" s="1"/>
  <c r="BD316"/>
  <c r="AA72"/>
  <c r="AB72" s="1"/>
  <c r="S211"/>
  <c r="V211" s="1"/>
  <c r="T211" s="1"/>
  <c r="P93"/>
  <c r="Q93" s="1"/>
  <c r="R93" s="1"/>
  <c r="U93" s="1"/>
  <c r="R72"/>
  <c r="U72" s="1"/>
  <c r="W72"/>
  <c r="AC211"/>
  <c r="AA114"/>
  <c r="AB114" s="1"/>
  <c r="W57"/>
  <c r="P212"/>
  <c r="Q212" s="1"/>
  <c r="W212" s="1"/>
  <c r="W131"/>
  <c r="S261"/>
  <c r="V261" s="1"/>
  <c r="T261" s="1"/>
  <c r="AN23"/>
  <c r="D21" i="3" s="1"/>
  <c r="AX209" i="1"/>
  <c r="K207" i="3" s="1"/>
  <c r="BH371" i="1"/>
  <c r="BH365"/>
  <c r="BH367"/>
  <c r="BH352"/>
  <c r="BF322"/>
  <c r="BG322" s="1"/>
  <c r="CH322" s="1"/>
  <c r="BI322" s="1"/>
  <c r="BJ322" s="1"/>
  <c r="BC316"/>
  <c r="O238"/>
  <c r="O532" s="1"/>
  <c r="R532" s="1"/>
  <c r="AA261"/>
  <c r="AB261" s="1"/>
  <c r="R261"/>
  <c r="U261" s="1"/>
  <c r="AA611"/>
  <c r="BH665"/>
  <c r="AD23"/>
  <c r="AE23" s="1"/>
  <c r="AJ23" s="1"/>
  <c r="O220"/>
  <c r="O514" s="1"/>
  <c r="R514" s="1"/>
  <c r="S316"/>
  <c r="U316" s="1"/>
  <c r="Z316"/>
  <c r="AA316" s="1"/>
  <c r="W61"/>
  <c r="O127"/>
  <c r="O421" s="1"/>
  <c r="P421" s="1"/>
  <c r="W58"/>
  <c r="P90"/>
  <c r="Q90" s="1"/>
  <c r="R90" s="1"/>
  <c r="U90" s="1"/>
  <c r="P410"/>
  <c r="Q410" s="1"/>
  <c r="BD410" s="1"/>
  <c r="X316"/>
  <c r="Y316" s="1"/>
  <c r="R61"/>
  <c r="U61" s="1"/>
  <c r="O135"/>
  <c r="O429" s="1"/>
  <c r="P429" s="1"/>
  <c r="S61"/>
  <c r="V61" s="1"/>
  <c r="T61" s="1"/>
  <c r="Y61" s="1"/>
  <c r="Z61" s="1"/>
  <c r="AN61" s="1"/>
  <c r="D59" i="3" s="1"/>
  <c r="O141" i="1"/>
  <c r="O435" s="1"/>
  <c r="P435" s="1"/>
  <c r="Q505"/>
  <c r="BD505" s="1"/>
  <c r="R427"/>
  <c r="T427" s="1"/>
  <c r="AC236"/>
  <c r="AA236"/>
  <c r="AB236" s="1"/>
  <c r="R236"/>
  <c r="U236" s="1"/>
  <c r="O138"/>
  <c r="O432" s="1"/>
  <c r="R432" s="1"/>
  <c r="P219"/>
  <c r="Q219" s="1"/>
  <c r="AA219" s="1"/>
  <c r="AB219" s="1"/>
  <c r="P513"/>
  <c r="BH513" s="1"/>
  <c r="AN210"/>
  <c r="D208" i="3" s="1"/>
  <c r="O124" i="1"/>
  <c r="O418" s="1"/>
  <c r="R418" s="1"/>
  <c r="P527"/>
  <c r="BH527" s="1"/>
  <c r="O263"/>
  <c r="O557" s="1"/>
  <c r="R557" s="1"/>
  <c r="O245"/>
  <c r="O539" s="1"/>
  <c r="P539" s="1"/>
  <c r="P287"/>
  <c r="Q287" s="1"/>
  <c r="AC287" s="1"/>
  <c r="O169"/>
  <c r="O463" s="1"/>
  <c r="P463" s="1"/>
  <c r="P119"/>
  <c r="Q119" s="1"/>
  <c r="AC119" s="1"/>
  <c r="P133"/>
  <c r="Q133" s="1"/>
  <c r="S133" s="1"/>
  <c r="O227"/>
  <c r="O521" s="1"/>
  <c r="R521" s="1"/>
  <c r="BH425"/>
  <c r="O121"/>
  <c r="O415" s="1"/>
  <c r="P415" s="1"/>
  <c r="R556"/>
  <c r="T556" s="1"/>
  <c r="P116"/>
  <c r="Q116" s="1"/>
  <c r="AC116" s="1"/>
  <c r="O152"/>
  <c r="O446" s="1"/>
  <c r="P446" s="1"/>
  <c r="AD112"/>
  <c r="AE112" s="1"/>
  <c r="AJ112" s="1"/>
  <c r="AP217"/>
  <c r="I215" i="3" s="1"/>
  <c r="BH537" i="1"/>
  <c r="P237"/>
  <c r="Q237" s="1"/>
  <c r="R237" s="1"/>
  <c r="R531"/>
  <c r="T531" s="1"/>
  <c r="X112"/>
  <c r="AP112" s="1"/>
  <c r="I110" i="3" s="1"/>
  <c r="AA211" i="1"/>
  <c r="AB211" s="1"/>
  <c r="R114"/>
  <c r="U114" s="1"/>
  <c r="W225"/>
  <c r="AD217"/>
  <c r="AE217" s="1"/>
  <c r="AJ217" s="1"/>
  <c r="S131"/>
  <c r="V131" s="1"/>
  <c r="T131" s="1"/>
  <c r="Y131" s="1"/>
  <c r="Z131" s="1"/>
  <c r="P444"/>
  <c r="BH444" s="1"/>
  <c r="S114"/>
  <c r="V114" s="1"/>
  <c r="T114" s="1"/>
  <c r="Y114" s="1"/>
  <c r="Z114" s="1"/>
  <c r="O295"/>
  <c r="P295" s="1"/>
  <c r="Q295" s="1"/>
  <c r="S295" s="1"/>
  <c r="AA131"/>
  <c r="AB131" s="1"/>
  <c r="AC243"/>
  <c r="AD210"/>
  <c r="AE210" s="1"/>
  <c r="AJ210" s="1"/>
  <c r="O277"/>
  <c r="O571" s="1"/>
  <c r="P571" s="1"/>
  <c r="P150"/>
  <c r="Q150" s="1"/>
  <c r="AC150" s="1"/>
  <c r="P269"/>
  <c r="Q269" s="1"/>
  <c r="S269" s="1"/>
  <c r="P251"/>
  <c r="Q251" s="1"/>
  <c r="W251" s="1"/>
  <c r="R563"/>
  <c r="T563" s="1"/>
  <c r="R545"/>
  <c r="T545" s="1"/>
  <c r="O259"/>
  <c r="O553" s="1"/>
  <c r="P553" s="1"/>
  <c r="O288"/>
  <c r="O582" s="1"/>
  <c r="P233"/>
  <c r="Q233" s="1"/>
  <c r="W233" s="1"/>
  <c r="P262"/>
  <c r="Q262" s="1"/>
  <c r="W262" s="1"/>
  <c r="AE235"/>
  <c r="AJ235" s="1"/>
  <c r="AV335"/>
  <c r="AX335" s="1"/>
  <c r="R243"/>
  <c r="U243" s="1"/>
  <c r="AD243" s="1"/>
  <c r="R225"/>
  <c r="U225" s="1"/>
  <c r="W243"/>
  <c r="AA225"/>
  <c r="AB225" s="1"/>
  <c r="AC225"/>
  <c r="AD335"/>
  <c r="X356"/>
  <c r="AC356" s="1"/>
  <c r="V364"/>
  <c r="W364" s="1"/>
  <c r="BE360"/>
  <c r="CI360" s="1"/>
  <c r="Q30" i="7"/>
  <c r="S30" s="1"/>
  <c r="H3" i="6" s="1"/>
  <c r="I44" i="10" s="1"/>
  <c r="AE332" i="1"/>
  <c r="BF313"/>
  <c r="BG313" s="1"/>
  <c r="CH313" s="1"/>
  <c r="BI313" s="1"/>
  <c r="BJ313" s="1"/>
  <c r="AV313"/>
  <c r="AW313" s="1"/>
  <c r="AC328"/>
  <c r="AD328"/>
  <c r="AC612"/>
  <c r="BD346"/>
  <c r="Y612"/>
  <c r="BF612" s="1"/>
  <c r="BG612" s="1"/>
  <c r="CH612" s="1"/>
  <c r="BI612" s="1"/>
  <c r="BJ612" s="1"/>
  <c r="Z537"/>
  <c r="AE537" s="1"/>
  <c r="AE336"/>
  <c r="Z365"/>
  <c r="AA365" s="1"/>
  <c r="S12" i="7"/>
  <c r="Q20" s="1"/>
  <c r="Q21" s="1"/>
  <c r="S21" s="1"/>
  <c r="Q16"/>
  <c r="Q31" s="1"/>
  <c r="S344" i="1"/>
  <c r="U344" s="1"/>
  <c r="AB344" s="1"/>
  <c r="Z370"/>
  <c r="AA370" s="1"/>
  <c r="AD309"/>
  <c r="L31" i="7"/>
  <c r="L18"/>
  <c r="L19"/>
  <c r="L21"/>
  <c r="L22"/>
  <c r="V370" i="1"/>
  <c r="W370" s="1"/>
  <c r="L40" i="7"/>
  <c r="L41" s="1"/>
  <c r="N41" s="1"/>
  <c r="L44" s="1"/>
  <c r="L45" s="1"/>
  <c r="AV338" i="1"/>
  <c r="AX338" s="1"/>
  <c r="AD324"/>
  <c r="BF317"/>
  <c r="BG317" s="1"/>
  <c r="CH317" s="1"/>
  <c r="BI317" s="1"/>
  <c r="BJ317" s="1"/>
  <c r="AE328"/>
  <c r="AV322"/>
  <c r="AW322" s="1"/>
  <c r="AD338"/>
  <c r="AD336"/>
  <c r="Y336"/>
  <c r="BF336" s="1"/>
  <c r="BG336" s="1"/>
  <c r="CH336" s="1"/>
  <c r="BI336" s="1"/>
  <c r="BJ336" s="1"/>
  <c r="AA321"/>
  <c r="AG321" s="1"/>
  <c r="V368"/>
  <c r="W368" s="1"/>
  <c r="V346"/>
  <c r="W346" s="1"/>
  <c r="S537"/>
  <c r="U537" s="1"/>
  <c r="AB537" s="1"/>
  <c r="Z364"/>
  <c r="AA364" s="1"/>
  <c r="V356"/>
  <c r="W356" s="1"/>
  <c r="X365"/>
  <c r="Y365" s="1"/>
  <c r="BD360"/>
  <c r="BC555"/>
  <c r="BD364"/>
  <c r="BE367"/>
  <c r="CI367" s="1"/>
  <c r="Z360"/>
  <c r="AE360" s="1"/>
  <c r="S346"/>
  <c r="U346" s="1"/>
  <c r="AB346" s="1"/>
  <c r="X342"/>
  <c r="Y342" s="1"/>
  <c r="V412"/>
  <c r="W412" s="1"/>
  <c r="S367"/>
  <c r="U367" s="1"/>
  <c r="AB367" s="1"/>
  <c r="BE364"/>
  <c r="CI364" s="1"/>
  <c r="BD356"/>
  <c r="BF335"/>
  <c r="BG335" s="1"/>
  <c r="CH335" s="1"/>
  <c r="BI335" s="1"/>
  <c r="BJ335" s="1"/>
  <c r="X360"/>
  <c r="Y360" s="1"/>
  <c r="AE309"/>
  <c r="V555"/>
  <c r="W555" s="1"/>
  <c r="S412"/>
  <c r="U412" s="1"/>
  <c r="AB412" s="1"/>
  <c r="X411"/>
  <c r="Y411" s="1"/>
  <c r="Z519"/>
  <c r="AE519" s="1"/>
  <c r="BD344"/>
  <c r="BD412"/>
  <c r="BC537"/>
  <c r="BE365"/>
  <c r="CI365" s="1"/>
  <c r="BH354"/>
  <c r="AC324"/>
  <c r="Z359"/>
  <c r="AA359" s="1"/>
  <c r="AA322"/>
  <c r="AG322" s="1"/>
  <c r="BF338"/>
  <c r="AA320"/>
  <c r="AG320" s="1"/>
  <c r="BD359"/>
  <c r="AB504"/>
  <c r="BE348"/>
  <c r="CI348" s="1"/>
  <c r="AA313"/>
  <c r="AG313" s="1"/>
  <c r="AF504"/>
  <c r="S340"/>
  <c r="U340" s="1"/>
  <c r="AB340" s="1"/>
  <c r="BD340"/>
  <c r="AV332"/>
  <c r="AW332" s="1"/>
  <c r="AG504"/>
  <c r="AG335"/>
  <c r="AV317"/>
  <c r="AW317" s="1"/>
  <c r="AA338"/>
  <c r="AF317"/>
  <c r="AF313"/>
  <c r="Z363"/>
  <c r="AE363" s="1"/>
  <c r="AC317"/>
  <c r="AD407"/>
  <c r="AD313"/>
  <c r="BD354"/>
  <c r="AV407"/>
  <c r="AX407" s="1"/>
  <c r="AB317"/>
  <c r="AC338"/>
  <c r="X359"/>
  <c r="Y359" s="1"/>
  <c r="AF407"/>
  <c r="BE359"/>
  <c r="CI359" s="1"/>
  <c r="AV309"/>
  <c r="AX309" s="1"/>
  <c r="AA324"/>
  <c r="AG324" s="1"/>
  <c r="AC322"/>
  <c r="AE504"/>
  <c r="AG332"/>
  <c r="AD322"/>
  <c r="AC313"/>
  <c r="BF324"/>
  <c r="BG324" s="1"/>
  <c r="CH324" s="1"/>
  <c r="BI324" s="1"/>
  <c r="BJ324" s="1"/>
  <c r="AC407"/>
  <c r="BE356"/>
  <c r="CI356" s="1"/>
  <c r="BC346"/>
  <c r="BF529"/>
  <c r="BG529" s="1"/>
  <c r="CH529" s="1"/>
  <c r="BI529" s="1"/>
  <c r="BJ529" s="1"/>
  <c r="AD317"/>
  <c r="AD321"/>
  <c r="AF322"/>
  <c r="AG407"/>
  <c r="BF309"/>
  <c r="BG309" s="1"/>
  <c r="CH309" s="1"/>
  <c r="BI309" s="1"/>
  <c r="BJ309" s="1"/>
  <c r="AG309"/>
  <c r="AE407"/>
  <c r="AC335"/>
  <c r="AF335"/>
  <c r="AC309"/>
  <c r="S368"/>
  <c r="U368" s="1"/>
  <c r="AB368" s="1"/>
  <c r="V344"/>
  <c r="W344" s="1"/>
  <c r="AA317"/>
  <c r="AG317" s="1"/>
  <c r="X346"/>
  <c r="Y346" s="1"/>
  <c r="X555"/>
  <c r="Y555" s="1"/>
  <c r="Z342"/>
  <c r="AA342" s="1"/>
  <c r="X364"/>
  <c r="Y364" s="1"/>
  <c r="AE335"/>
  <c r="Z340"/>
  <c r="AA340" s="1"/>
  <c r="X412"/>
  <c r="Y412" s="1"/>
  <c r="S411"/>
  <c r="U411" s="1"/>
  <c r="V367"/>
  <c r="W367" s="1"/>
  <c r="AE312"/>
  <c r="S519"/>
  <c r="U519" s="1"/>
  <c r="BC368"/>
  <c r="BE344"/>
  <c r="CI344" s="1"/>
  <c r="BC370"/>
  <c r="BE555"/>
  <c r="CI555" s="1"/>
  <c r="BE340"/>
  <c r="CI340" s="1"/>
  <c r="BC342"/>
  <c r="BD519"/>
  <c r="BF332"/>
  <c r="BG332" s="1"/>
  <c r="CH332" s="1"/>
  <c r="BI332" s="1"/>
  <c r="BJ332" s="1"/>
  <c r="BD411"/>
  <c r="BG407"/>
  <c r="CH407" s="1"/>
  <c r="BI407" s="1"/>
  <c r="BJ407" s="1"/>
  <c r="AF326"/>
  <c r="BG504"/>
  <c r="CH504" s="1"/>
  <c r="BI504" s="1"/>
  <c r="BJ504" s="1"/>
  <c r="AC332"/>
  <c r="S360"/>
  <c r="U360" s="1"/>
  <c r="AB360" s="1"/>
  <c r="Z368"/>
  <c r="AE368" s="1"/>
  <c r="Z344"/>
  <c r="AE344" s="1"/>
  <c r="X537"/>
  <c r="Y537" s="1"/>
  <c r="Z555"/>
  <c r="AE555" s="1"/>
  <c r="V342"/>
  <c r="W342" s="1"/>
  <c r="BF328"/>
  <c r="BG328" s="1"/>
  <c r="CH328" s="1"/>
  <c r="BI328" s="1"/>
  <c r="BJ328" s="1"/>
  <c r="Z356"/>
  <c r="AE356" s="1"/>
  <c r="AD332"/>
  <c r="V340"/>
  <c r="W340" s="1"/>
  <c r="S359"/>
  <c r="U359" s="1"/>
  <c r="X370"/>
  <c r="Y370" s="1"/>
  <c r="V411"/>
  <c r="W411" s="1"/>
  <c r="X367"/>
  <c r="Y367" s="1"/>
  <c r="AA529"/>
  <c r="AG529" s="1"/>
  <c r="S365"/>
  <c r="U365" s="1"/>
  <c r="AB365" s="1"/>
  <c r="X519"/>
  <c r="Y519" s="1"/>
  <c r="AF332"/>
  <c r="AF309"/>
  <c r="BD368"/>
  <c r="BE370"/>
  <c r="CI370" s="1"/>
  <c r="BD342"/>
  <c r="BC519"/>
  <c r="BD367"/>
  <c r="AD611"/>
  <c r="AG315"/>
  <c r="BG325"/>
  <c r="CH325" s="1"/>
  <c r="BI325" s="1"/>
  <c r="BJ325" s="1"/>
  <c r="AD326"/>
  <c r="AV315"/>
  <c r="AX315" s="1"/>
  <c r="X369"/>
  <c r="Y369" s="1"/>
  <c r="AG312"/>
  <c r="AV633"/>
  <c r="AW633" s="1"/>
  <c r="AF630"/>
  <c r="BF326"/>
  <c r="BG326" s="1"/>
  <c r="CH326" s="1"/>
  <c r="BI326" s="1"/>
  <c r="BJ326" s="1"/>
  <c r="AV320"/>
  <c r="AX320" s="1"/>
  <c r="AV630"/>
  <c r="AW630" s="1"/>
  <c r="AV314"/>
  <c r="AX314" s="1"/>
  <c r="BD363"/>
  <c r="AF529"/>
  <c r="AC315"/>
  <c r="AA334"/>
  <c r="AG334" s="1"/>
  <c r="AV326"/>
  <c r="AW326" s="1"/>
  <c r="V352"/>
  <c r="W352" s="1"/>
  <c r="BF334"/>
  <c r="BG334" s="1"/>
  <c r="CH334" s="1"/>
  <c r="BI334" s="1"/>
  <c r="BJ334" s="1"/>
  <c r="Y611"/>
  <c r="AF611" s="1"/>
  <c r="AD320"/>
  <c r="AF314"/>
  <c r="AC320"/>
  <c r="Z358"/>
  <c r="AA358" s="1"/>
  <c r="AD315"/>
  <c r="AC326"/>
  <c r="BD371"/>
  <c r="V530"/>
  <c r="W530" s="1"/>
  <c r="S358"/>
  <c r="U358" s="1"/>
  <c r="AB358" s="1"/>
  <c r="AA314"/>
  <c r="AG314" s="1"/>
  <c r="BC426"/>
  <c r="BC348"/>
  <c r="S425"/>
  <c r="U425" s="1"/>
  <c r="AB425" s="1"/>
  <c r="X354"/>
  <c r="Y354" s="1"/>
  <c r="BF354" s="1"/>
  <c r="AA310"/>
  <c r="AG310" s="1"/>
  <c r="X348"/>
  <c r="Y348" s="1"/>
  <c r="AV348" s="1"/>
  <c r="Z530"/>
  <c r="AA530" s="1"/>
  <c r="V426"/>
  <c r="W426" s="1"/>
  <c r="V349"/>
  <c r="W349" s="1"/>
  <c r="V409"/>
  <c r="W409" s="1"/>
  <c r="AV321"/>
  <c r="AX321" s="1"/>
  <c r="BE358"/>
  <c r="CI358" s="1"/>
  <c r="BE426"/>
  <c r="CI426" s="1"/>
  <c r="BC349"/>
  <c r="BC369"/>
  <c r="BJ503"/>
  <c r="AF321"/>
  <c r="BG314"/>
  <c r="CH314" s="1"/>
  <c r="BI314" s="1"/>
  <c r="BJ314" s="1"/>
  <c r="S363"/>
  <c r="U363" s="1"/>
  <c r="AB363" s="1"/>
  <c r="Z354"/>
  <c r="AE354" s="1"/>
  <c r="S341"/>
  <c r="U341" s="1"/>
  <c r="AB341" s="1"/>
  <c r="X371"/>
  <c r="Y371" s="1"/>
  <c r="BE341"/>
  <c r="CI341" s="1"/>
  <c r="BC530"/>
  <c r="AD529"/>
  <c r="AC321"/>
  <c r="Z369"/>
  <c r="AE369" s="1"/>
  <c r="X357"/>
  <c r="Y357" s="1"/>
  <c r="AE315"/>
  <c r="S349"/>
  <c r="U349" s="1"/>
  <c r="AB349" s="1"/>
  <c r="BD352"/>
  <c r="BE357"/>
  <c r="CI357" s="1"/>
  <c r="BC371"/>
  <c r="BD349"/>
  <c r="BD409"/>
  <c r="BD369"/>
  <c r="AF315"/>
  <c r="X658"/>
  <c r="BE658"/>
  <c r="Z658"/>
  <c r="BC658"/>
  <c r="BD658"/>
  <c r="S658"/>
  <c r="U658" s="1"/>
  <c r="V658"/>
  <c r="W658" s="1"/>
  <c r="BD643"/>
  <c r="X643"/>
  <c r="BC643"/>
  <c r="V643"/>
  <c r="W643" s="1"/>
  <c r="S643"/>
  <c r="U643" s="1"/>
  <c r="BE643"/>
  <c r="Z643"/>
  <c r="Y617"/>
  <c r="AV617" s="1"/>
  <c r="AD617"/>
  <c r="AC617"/>
  <c r="AA608"/>
  <c r="AE608"/>
  <c r="AE626"/>
  <c r="AA626"/>
  <c r="AB618"/>
  <c r="AD615"/>
  <c r="CI609"/>
  <c r="R672"/>
  <c r="T672" s="1"/>
  <c r="P672"/>
  <c r="R674"/>
  <c r="T674" s="1"/>
  <c r="P674"/>
  <c r="Y621"/>
  <c r="BF621" s="1"/>
  <c r="BG621" s="1"/>
  <c r="CH621" s="1"/>
  <c r="BI621" s="1"/>
  <c r="BJ621" s="1"/>
  <c r="AC621"/>
  <c r="AD621"/>
  <c r="V653"/>
  <c r="W653" s="1"/>
  <c r="BC653"/>
  <c r="BD653"/>
  <c r="X653"/>
  <c r="S653"/>
  <c r="U653" s="1"/>
  <c r="BE653"/>
  <c r="CI653" s="1"/>
  <c r="Z653"/>
  <c r="Y608"/>
  <c r="AV608" s="1"/>
  <c r="AD608"/>
  <c r="AC608"/>
  <c r="AE618"/>
  <c r="AA618"/>
  <c r="R680"/>
  <c r="T680" s="1"/>
  <c r="P680"/>
  <c r="Y625"/>
  <c r="AV625" s="1"/>
  <c r="AC625"/>
  <c r="AD625"/>
  <c r="BE652"/>
  <c r="CI652" s="1"/>
  <c r="X652"/>
  <c r="S652"/>
  <c r="U652" s="1"/>
  <c r="BC652"/>
  <c r="Z652"/>
  <c r="BD652"/>
  <c r="V652"/>
  <c r="W652" s="1"/>
  <c r="AE631"/>
  <c r="AA631"/>
  <c r="Q601"/>
  <c r="BH601"/>
  <c r="Q649"/>
  <c r="BH649"/>
  <c r="BE665"/>
  <c r="Z665"/>
  <c r="BC665"/>
  <c r="X665"/>
  <c r="BD665"/>
  <c r="V665"/>
  <c r="W665" s="1"/>
  <c r="S665"/>
  <c r="U665" s="1"/>
  <c r="R670"/>
  <c r="T670" s="1"/>
  <c r="P670"/>
  <c r="R693"/>
  <c r="T693" s="1"/>
  <c r="P693"/>
  <c r="R684"/>
  <c r="T684" s="1"/>
  <c r="P684"/>
  <c r="R677"/>
  <c r="T677" s="1"/>
  <c r="P677"/>
  <c r="R692"/>
  <c r="T692" s="1"/>
  <c r="P692"/>
  <c r="Y619"/>
  <c r="AV619" s="1"/>
  <c r="AC619"/>
  <c r="AD619"/>
  <c r="V641"/>
  <c r="W641" s="1"/>
  <c r="S641"/>
  <c r="U641" s="1"/>
  <c r="BC641"/>
  <c r="Z641"/>
  <c r="X641"/>
  <c r="BD641"/>
  <c r="BE641"/>
  <c r="AE621"/>
  <c r="AA621"/>
  <c r="AB620"/>
  <c r="AE632"/>
  <c r="AA632"/>
  <c r="AB622"/>
  <c r="AB617"/>
  <c r="AB613"/>
  <c r="AB608"/>
  <c r="BE656"/>
  <c r="CI656" s="1"/>
  <c r="X656"/>
  <c r="S656"/>
  <c r="U656" s="1"/>
  <c r="BD656"/>
  <c r="Z656"/>
  <c r="V656"/>
  <c r="W656" s="1"/>
  <c r="BC656"/>
  <c r="V644"/>
  <c r="W644" s="1"/>
  <c r="BC644"/>
  <c r="BE644"/>
  <c r="CI644" s="1"/>
  <c r="X644"/>
  <c r="S644"/>
  <c r="U644" s="1"/>
  <c r="BD644"/>
  <c r="Z644"/>
  <c r="AE614"/>
  <c r="AA614"/>
  <c r="Z663"/>
  <c r="BE663"/>
  <c r="CI663" s="1"/>
  <c r="V663"/>
  <c r="W663" s="1"/>
  <c r="S663"/>
  <c r="U663" s="1"/>
  <c r="BC663"/>
  <c r="X663"/>
  <c r="BD663"/>
  <c r="Y606"/>
  <c r="BF606" s="1"/>
  <c r="BG606" s="1"/>
  <c r="CH606" s="1"/>
  <c r="BI606" s="1"/>
  <c r="BJ606" s="1"/>
  <c r="AC606"/>
  <c r="AD606"/>
  <c r="AE619"/>
  <c r="AA619"/>
  <c r="BC636"/>
  <c r="Z636"/>
  <c r="S636"/>
  <c r="U636" s="1"/>
  <c r="V636"/>
  <c r="W636" s="1"/>
  <c r="BE636"/>
  <c r="CI636" s="1"/>
  <c r="X636"/>
  <c r="BD636"/>
  <c r="Z651"/>
  <c r="BE651"/>
  <c r="CI651" s="1"/>
  <c r="BC651"/>
  <c r="V651"/>
  <c r="W651" s="1"/>
  <c r="X651"/>
  <c r="S651"/>
  <c r="U651" s="1"/>
  <c r="BD651"/>
  <c r="AB621"/>
  <c r="AE625"/>
  <c r="AA625"/>
  <c r="Y610"/>
  <c r="BF610" s="1"/>
  <c r="BG610" s="1"/>
  <c r="CH610" s="1"/>
  <c r="BI610" s="1"/>
  <c r="BJ610" s="1"/>
  <c r="AC610"/>
  <c r="AD610"/>
  <c r="AE620"/>
  <c r="AA620"/>
  <c r="AB632"/>
  <c r="V654"/>
  <c r="W654" s="1"/>
  <c r="S654"/>
  <c r="U654" s="1"/>
  <c r="AB654" s="1"/>
  <c r="BC654"/>
  <c r="BD654"/>
  <c r="X654"/>
  <c r="BE654"/>
  <c r="CI654" s="1"/>
  <c r="Z654"/>
  <c r="Q602"/>
  <c r="BH602"/>
  <c r="BC642"/>
  <c r="V642"/>
  <c r="W642" s="1"/>
  <c r="X642"/>
  <c r="S642"/>
  <c r="U642" s="1"/>
  <c r="Z642"/>
  <c r="BE642"/>
  <c r="CI642" s="1"/>
  <c r="BD642"/>
  <c r="AA617"/>
  <c r="AE617"/>
  <c r="Q647"/>
  <c r="BH647"/>
  <c r="CI613"/>
  <c r="AA613"/>
  <c r="AE613"/>
  <c r="Z664"/>
  <c r="BD664"/>
  <c r="V664"/>
  <c r="W664" s="1"/>
  <c r="BC664"/>
  <c r="BE664"/>
  <c r="CI664" s="1"/>
  <c r="X664"/>
  <c r="S664"/>
  <c r="U664" s="1"/>
  <c r="V659"/>
  <c r="W659" s="1"/>
  <c r="S659"/>
  <c r="U659" s="1"/>
  <c r="BE659"/>
  <c r="CI659" s="1"/>
  <c r="BC659"/>
  <c r="BD659"/>
  <c r="X659"/>
  <c r="Z659"/>
  <c r="Y626"/>
  <c r="AF626" s="1"/>
  <c r="AD626"/>
  <c r="AC626"/>
  <c r="Y618"/>
  <c r="AC618"/>
  <c r="AD618"/>
  <c r="AB606"/>
  <c r="AE606"/>
  <c r="AA606"/>
  <c r="Y609"/>
  <c r="AV609" s="1"/>
  <c r="AD609"/>
  <c r="AC609"/>
  <c r="AE609"/>
  <c r="AA609"/>
  <c r="BI633"/>
  <c r="BJ633" s="1"/>
  <c r="AF633"/>
  <c r="V425"/>
  <c r="W425" s="1"/>
  <c r="S354"/>
  <c r="U354" s="1"/>
  <c r="X341"/>
  <c r="Y341" s="1"/>
  <c r="V369"/>
  <c r="W369" s="1"/>
  <c r="V357"/>
  <c r="W357" s="1"/>
  <c r="V348"/>
  <c r="W348" s="1"/>
  <c r="X530"/>
  <c r="Y530" s="1"/>
  <c r="Z352"/>
  <c r="AE352" s="1"/>
  <c r="AA326"/>
  <c r="AG326" s="1"/>
  <c r="AD310"/>
  <c r="Z426"/>
  <c r="AA426" s="1"/>
  <c r="V371"/>
  <c r="W371" s="1"/>
  <c r="Z409"/>
  <c r="AE409" s="1"/>
  <c r="AC310"/>
  <c r="AF325"/>
  <c r="BE425"/>
  <c r="CI425" s="1"/>
  <c r="BE354"/>
  <c r="CI354" s="1"/>
  <c r="BD341"/>
  <c r="AB325"/>
  <c r="AB315"/>
  <c r="BD358"/>
  <c r="BC357"/>
  <c r="BF321"/>
  <c r="BG321" s="1"/>
  <c r="CH321" s="1"/>
  <c r="BI321" s="1"/>
  <c r="BJ321" s="1"/>
  <c r="X657"/>
  <c r="V657"/>
  <c r="W657" s="1"/>
  <c r="S657"/>
  <c r="U657" s="1"/>
  <c r="Z657"/>
  <c r="BC657"/>
  <c r="BD657"/>
  <c r="BE657"/>
  <c r="AB610"/>
  <c r="Z639"/>
  <c r="BE639"/>
  <c r="BD639"/>
  <c r="X639"/>
  <c r="BC639"/>
  <c r="V639"/>
  <c r="W639" s="1"/>
  <c r="S639"/>
  <c r="U639" s="1"/>
  <c r="Y614"/>
  <c r="AF614" s="1"/>
  <c r="AC614"/>
  <c r="AD614"/>
  <c r="BH603"/>
  <c r="Q603"/>
  <c r="R695"/>
  <c r="T695" s="1"/>
  <c r="P695"/>
  <c r="R690"/>
  <c r="T690" s="1"/>
  <c r="P690"/>
  <c r="R689"/>
  <c r="T689" s="1"/>
  <c r="P689"/>
  <c r="R681"/>
  <c r="T681" s="1"/>
  <c r="P681"/>
  <c r="R691"/>
  <c r="T691" s="1"/>
  <c r="P691"/>
  <c r="AB619"/>
  <c r="BE640"/>
  <c r="CI640" s="1"/>
  <c r="X640"/>
  <c r="BC640"/>
  <c r="S640"/>
  <c r="U640" s="1"/>
  <c r="BD640"/>
  <c r="Z640"/>
  <c r="V640"/>
  <c r="W640" s="1"/>
  <c r="CI625"/>
  <c r="CI610"/>
  <c r="CI622"/>
  <c r="R694"/>
  <c r="T694" s="1"/>
  <c r="P694"/>
  <c r="R669"/>
  <c r="T669" s="1"/>
  <c r="P669"/>
  <c r="R688"/>
  <c r="T688" s="1"/>
  <c r="P688"/>
  <c r="R667"/>
  <c r="T667" s="1"/>
  <c r="P667"/>
  <c r="R682"/>
  <c r="T682" s="1"/>
  <c r="P682"/>
  <c r="R686"/>
  <c r="T686" s="1"/>
  <c r="P686"/>
  <c r="R676"/>
  <c r="T676" s="1"/>
  <c r="P676"/>
  <c r="R687"/>
  <c r="T687" s="1"/>
  <c r="P687"/>
  <c r="R678"/>
  <c r="T678" s="1"/>
  <c r="P678"/>
  <c r="R679"/>
  <c r="T679" s="1"/>
  <c r="P679"/>
  <c r="P696"/>
  <c r="Q696" s="1"/>
  <c r="R696"/>
  <c r="T696" s="1"/>
  <c r="X637"/>
  <c r="Z637"/>
  <c r="BD637"/>
  <c r="BC637"/>
  <c r="BE637"/>
  <c r="S637"/>
  <c r="U637" s="1"/>
  <c r="V637"/>
  <c r="W637" s="1"/>
  <c r="BC650"/>
  <c r="BE650"/>
  <c r="CI650" s="1"/>
  <c r="Z650"/>
  <c r="V650"/>
  <c r="W650" s="1"/>
  <c r="X650"/>
  <c r="S650"/>
  <c r="U650" s="1"/>
  <c r="BD650"/>
  <c r="BC661"/>
  <c r="X661"/>
  <c r="Z661"/>
  <c r="S661"/>
  <c r="U661" s="1"/>
  <c r="BD661"/>
  <c r="BE661"/>
  <c r="V661"/>
  <c r="W661" s="1"/>
  <c r="AB625"/>
  <c r="AE610"/>
  <c r="AA610"/>
  <c r="Y620"/>
  <c r="BF620" s="1"/>
  <c r="BG620" s="1"/>
  <c r="CH620" s="1"/>
  <c r="BI620" s="1"/>
  <c r="BJ620" s="1"/>
  <c r="AC620"/>
  <c r="AD620"/>
  <c r="Y632"/>
  <c r="AV632" s="1"/>
  <c r="AD632"/>
  <c r="AC632"/>
  <c r="AE623"/>
  <c r="AA623"/>
  <c r="BD634"/>
  <c r="S634"/>
  <c r="U634" s="1"/>
  <c r="BC634"/>
  <c r="BE634"/>
  <c r="Z634"/>
  <c r="V634"/>
  <c r="W634" s="1"/>
  <c r="X634"/>
  <c r="Y631"/>
  <c r="AF631" s="1"/>
  <c r="AC631"/>
  <c r="AD631"/>
  <c r="V662"/>
  <c r="W662" s="1"/>
  <c r="BE662"/>
  <c r="BD662"/>
  <c r="X662"/>
  <c r="S662"/>
  <c r="U662" s="1"/>
  <c r="BC662"/>
  <c r="Z662"/>
  <c r="BC638"/>
  <c r="BD638"/>
  <c r="BE638"/>
  <c r="CI638" s="1"/>
  <c r="X638"/>
  <c r="Z638"/>
  <c r="V638"/>
  <c r="W638" s="1"/>
  <c r="S638"/>
  <c r="U638" s="1"/>
  <c r="BH666"/>
  <c r="Q666"/>
  <c r="AE622"/>
  <c r="AA622"/>
  <c r="Y622"/>
  <c r="AC622"/>
  <c r="AD622"/>
  <c r="Q648"/>
  <c r="BH648"/>
  <c r="Y613"/>
  <c r="AF613" s="1"/>
  <c r="AD613"/>
  <c r="AC613"/>
  <c r="X655"/>
  <c r="S655"/>
  <c r="U655" s="1"/>
  <c r="BE655"/>
  <c r="CI655" s="1"/>
  <c r="Z655"/>
  <c r="BC655"/>
  <c r="BD655"/>
  <c r="V655"/>
  <c r="W655" s="1"/>
  <c r="Z635"/>
  <c r="S635"/>
  <c r="U635" s="1"/>
  <c r="BD635"/>
  <c r="X635"/>
  <c r="BE635"/>
  <c r="BC635"/>
  <c r="V635"/>
  <c r="W635" s="1"/>
  <c r="AB614"/>
  <c r="CI614"/>
  <c r="AB626"/>
  <c r="AG630"/>
  <c r="BI630"/>
  <c r="BJ630" s="1"/>
  <c r="CI618"/>
  <c r="CI606"/>
  <c r="AB609"/>
  <c r="AA86"/>
  <c r="AB86" s="1"/>
  <c r="V363"/>
  <c r="W363" s="1"/>
  <c r="Z425"/>
  <c r="AE425" s="1"/>
  <c r="V341"/>
  <c r="W341" s="1"/>
  <c r="Z357"/>
  <c r="AE357" s="1"/>
  <c r="Z348"/>
  <c r="AE348" s="1"/>
  <c r="X352"/>
  <c r="AD352" s="1"/>
  <c r="X358"/>
  <c r="Y358" s="1"/>
  <c r="BF358" s="1"/>
  <c r="X426"/>
  <c r="Y426" s="1"/>
  <c r="AV426" s="1"/>
  <c r="S371"/>
  <c r="U371" s="1"/>
  <c r="AB371" s="1"/>
  <c r="X349"/>
  <c r="Y349" s="1"/>
  <c r="S409"/>
  <c r="U409" s="1"/>
  <c r="AB409" s="1"/>
  <c r="BD425"/>
  <c r="BC354"/>
  <c r="BE352"/>
  <c r="CI352" s="1"/>
  <c r="BC358"/>
  <c r="BE363"/>
  <c r="CI363" s="1"/>
  <c r="BD426"/>
  <c r="BE371"/>
  <c r="CI371" s="1"/>
  <c r="BD348"/>
  <c r="BE530"/>
  <c r="CI530" s="1"/>
  <c r="BE349"/>
  <c r="CI349" s="1"/>
  <c r="BE409"/>
  <c r="CI409" s="1"/>
  <c r="AV310"/>
  <c r="AW310" s="1"/>
  <c r="AG633"/>
  <c r="G541"/>
  <c r="G639" s="1"/>
  <c r="A639"/>
  <c r="Q428"/>
  <c r="BD428" s="1"/>
  <c r="BH428"/>
  <c r="Q531"/>
  <c r="V531" s="1"/>
  <c r="W531" s="1"/>
  <c r="BH531"/>
  <c r="Q563"/>
  <c r="BE563" s="1"/>
  <c r="CI563" s="1"/>
  <c r="BH563"/>
  <c r="Q417"/>
  <c r="X417" s="1"/>
  <c r="Y417" s="1"/>
  <c r="BH417"/>
  <c r="Q427"/>
  <c r="BE427" s="1"/>
  <c r="CI427" s="1"/>
  <c r="BH427"/>
  <c r="Q545"/>
  <c r="BC545" s="1"/>
  <c r="BH545"/>
  <c r="AF310"/>
  <c r="AF334"/>
  <c r="AF320"/>
  <c r="AV334"/>
  <c r="AX334" s="1"/>
  <c r="AV529"/>
  <c r="AX529" s="1"/>
  <c r="BF320"/>
  <c r="BG320" s="1"/>
  <c r="CH320" s="1"/>
  <c r="BI320" s="1"/>
  <c r="BJ320" s="1"/>
  <c r="X363"/>
  <c r="Y363" s="1"/>
  <c r="V360"/>
  <c r="W360" s="1"/>
  <c r="X425"/>
  <c r="Y425" s="1"/>
  <c r="X368"/>
  <c r="Y368" s="1"/>
  <c r="X344"/>
  <c r="Y344" s="1"/>
  <c r="Z341"/>
  <c r="AA341" s="1"/>
  <c r="Z346"/>
  <c r="AE346" s="1"/>
  <c r="AA325"/>
  <c r="AG325" s="1"/>
  <c r="AC334"/>
  <c r="V537"/>
  <c r="W537" s="1"/>
  <c r="S555"/>
  <c r="U555" s="1"/>
  <c r="S369"/>
  <c r="U369" s="1"/>
  <c r="AB369" s="1"/>
  <c r="S342"/>
  <c r="U342" s="1"/>
  <c r="S357"/>
  <c r="U357" s="1"/>
  <c r="AB357" s="1"/>
  <c r="S364"/>
  <c r="U364" s="1"/>
  <c r="S356"/>
  <c r="U356" s="1"/>
  <c r="AB356" s="1"/>
  <c r="S530"/>
  <c r="U530" s="1"/>
  <c r="AB530" s="1"/>
  <c r="S352"/>
  <c r="U352" s="1"/>
  <c r="AB352" s="1"/>
  <c r="X340"/>
  <c r="AC340" s="1"/>
  <c r="V359"/>
  <c r="W359" s="1"/>
  <c r="Z412"/>
  <c r="AE412" s="1"/>
  <c r="S370"/>
  <c r="U370" s="1"/>
  <c r="Z411"/>
  <c r="AE411" s="1"/>
  <c r="Z367"/>
  <c r="AA367" s="1"/>
  <c r="X409"/>
  <c r="Y409" s="1"/>
  <c r="V365"/>
  <c r="W365" s="1"/>
  <c r="V519"/>
  <c r="W519" s="1"/>
  <c r="BE412"/>
  <c r="CI412" s="1"/>
  <c r="BF310"/>
  <c r="BG310" s="1"/>
  <c r="CH310" s="1"/>
  <c r="BI310" s="1"/>
  <c r="BJ310" s="1"/>
  <c r="AB310"/>
  <c r="BE537"/>
  <c r="CI537" s="1"/>
  <c r="BD365"/>
  <c r="BF315"/>
  <c r="BG315" s="1"/>
  <c r="CH315" s="1"/>
  <c r="BI315" s="1"/>
  <c r="BJ315" s="1"/>
  <c r="BE411"/>
  <c r="CI411" s="1"/>
  <c r="G542"/>
  <c r="G640" s="1"/>
  <c r="A640"/>
  <c r="Q414"/>
  <c r="BE414" s="1"/>
  <c r="CI414" s="1"/>
  <c r="BH414"/>
  <c r="Q413"/>
  <c r="BD413" s="1"/>
  <c r="BH413"/>
  <c r="Q372"/>
  <c r="BC372" s="1"/>
  <c r="BH372"/>
  <c r="Q506"/>
  <c r="V506" s="1"/>
  <c r="W506" s="1"/>
  <c r="BH506"/>
  <c r="Q445"/>
  <c r="S445" s="1"/>
  <c r="U445" s="1"/>
  <c r="BH445"/>
  <c r="Q556"/>
  <c r="BD556" s="1"/>
  <c r="BH556"/>
  <c r="Q431"/>
  <c r="BD431" s="1"/>
  <c r="BH431"/>
  <c r="AC529"/>
  <c r="AD334"/>
  <c r="AU209"/>
  <c r="AV209" s="1"/>
  <c r="G207" i="3" s="1"/>
  <c r="AA84" i="1"/>
  <c r="AB84" s="1"/>
  <c r="AC83"/>
  <c r="AC96"/>
  <c r="S96"/>
  <c r="V96" s="1"/>
  <c r="T96" s="1"/>
  <c r="Y96" s="1"/>
  <c r="Z96" s="1"/>
  <c r="AN96" s="1"/>
  <c r="D94" i="3" s="1"/>
  <c r="R84" i="1"/>
  <c r="U84" s="1"/>
  <c r="W84"/>
  <c r="S83"/>
  <c r="V83" s="1"/>
  <c r="T83" s="1"/>
  <c r="Y83" s="1"/>
  <c r="Z83" s="1"/>
  <c r="AN83" s="1"/>
  <c r="D81" i="3" s="1"/>
  <c r="AC80" i="1"/>
  <c r="AC86"/>
  <c r="AX503"/>
  <c r="BA503" s="1"/>
  <c r="E207" i="3" s="1"/>
  <c r="S79" i="1"/>
  <c r="V79" s="1"/>
  <c r="T79" s="1"/>
  <c r="Y79" s="1"/>
  <c r="Z79" s="1"/>
  <c r="AN79" s="1"/>
  <c r="D77" i="3" s="1"/>
  <c r="S80" i="1"/>
  <c r="V80" s="1"/>
  <c r="T80" s="1"/>
  <c r="Y80" s="1"/>
  <c r="Z80" s="1"/>
  <c r="AN80" s="1"/>
  <c r="D78" i="3" s="1"/>
  <c r="R86" i="1"/>
  <c r="U86" s="1"/>
  <c r="AB348"/>
  <c r="AB426"/>
  <c r="AV328"/>
  <c r="AV324"/>
  <c r="X34"/>
  <c r="AP34" s="1"/>
  <c r="AV312"/>
  <c r="AW504"/>
  <c r="AX504"/>
  <c r="AW325"/>
  <c r="AX325"/>
  <c r="AA87"/>
  <c r="AB87" s="1"/>
  <c r="BF312"/>
  <c r="BG312" s="1"/>
  <c r="CH312" s="1"/>
  <c r="BI312" s="1"/>
  <c r="BJ312" s="1"/>
  <c r="S92"/>
  <c r="V92" s="1"/>
  <c r="T92" s="1"/>
  <c r="Y92" s="1"/>
  <c r="Z92" s="1"/>
  <c r="AH503"/>
  <c r="AI503" s="1"/>
  <c r="AJ503" s="1"/>
  <c r="R109"/>
  <c r="U109" s="1"/>
  <c r="S102"/>
  <c r="V102" s="1"/>
  <c r="T102" s="1"/>
  <c r="Y102" s="1"/>
  <c r="Z102" s="1"/>
  <c r="AC87"/>
  <c r="R106"/>
  <c r="U106" s="1"/>
  <c r="AC97"/>
  <c r="S98"/>
  <c r="V98" s="1"/>
  <c r="T98" s="1"/>
  <c r="Y98" s="1"/>
  <c r="Z98" s="1"/>
  <c r="AA106"/>
  <c r="AB106" s="1"/>
  <c r="S97"/>
  <c r="V97" s="1"/>
  <c r="T97" s="1"/>
  <c r="Y97" s="1"/>
  <c r="Z97" s="1"/>
  <c r="R94"/>
  <c r="U94" s="1"/>
  <c r="W94"/>
  <c r="W88"/>
  <c r="X20"/>
  <c r="AP20" s="1"/>
  <c r="X23"/>
  <c r="AP23" s="1"/>
  <c r="AA109"/>
  <c r="AB109" s="1"/>
  <c r="R87"/>
  <c r="U87" s="1"/>
  <c r="AA94"/>
  <c r="AB94" s="1"/>
  <c r="W98"/>
  <c r="AC79"/>
  <c r="Y16"/>
  <c r="Z16" s="1"/>
  <c r="AN16" s="1"/>
  <c r="D14" i="3" s="1"/>
  <c r="AA96" i="1"/>
  <c r="AB96" s="1"/>
  <c r="S95"/>
  <c r="V95" s="1"/>
  <c r="T95" s="1"/>
  <c r="X95" s="1"/>
  <c r="S84"/>
  <c r="V84" s="1"/>
  <c r="T84" s="1"/>
  <c r="Y84" s="1"/>
  <c r="Z84" s="1"/>
  <c r="AA83"/>
  <c r="AB83" s="1"/>
  <c r="R83"/>
  <c r="U83" s="1"/>
  <c r="AA80"/>
  <c r="AB80" s="1"/>
  <c r="W86"/>
  <c r="W95"/>
  <c r="X26"/>
  <c r="AP26" s="1"/>
  <c r="R96"/>
  <c r="U96" s="1"/>
  <c r="R80"/>
  <c r="U80" s="1"/>
  <c r="T410"/>
  <c r="T527"/>
  <c r="T444"/>
  <c r="T417"/>
  <c r="T431"/>
  <c r="Y39"/>
  <c r="Z39" s="1"/>
  <c r="AN39" s="1"/>
  <c r="D37" i="3" s="1"/>
  <c r="AA79" i="1"/>
  <c r="AB79" s="1"/>
  <c r="R79"/>
  <c r="U79" s="1"/>
  <c r="X40"/>
  <c r="AP40" s="1"/>
  <c r="X210"/>
  <c r="AP210" s="1"/>
  <c r="W109"/>
  <c r="AC95"/>
  <c r="W87"/>
  <c r="S108"/>
  <c r="V108" s="1"/>
  <c r="T108" s="1"/>
  <c r="Y108" s="1"/>
  <c r="Z108" s="1"/>
  <c r="X37"/>
  <c r="AP37" s="1"/>
  <c r="S94"/>
  <c r="V94" s="1"/>
  <c r="T94" s="1"/>
  <c r="AC98"/>
  <c r="T372"/>
  <c r="T445"/>
  <c r="T520"/>
  <c r="T430"/>
  <c r="T414"/>
  <c r="T538"/>
  <c r="T428"/>
  <c r="T416"/>
  <c r="T513"/>
  <c r="X35"/>
  <c r="AP35" s="1"/>
  <c r="Y33"/>
  <c r="Z33" s="1"/>
  <c r="AN33" s="1"/>
  <c r="D31" i="3" s="1"/>
  <c r="S109" i="1"/>
  <c r="V109" s="1"/>
  <c r="T109" s="1"/>
  <c r="Y109" s="1"/>
  <c r="Z109" s="1"/>
  <c r="AA95"/>
  <c r="AB95" s="1"/>
  <c r="Y24"/>
  <c r="Z24" s="1"/>
  <c r="AN24" s="1"/>
  <c r="D22" i="3" s="1"/>
  <c r="W85" i="1"/>
  <c r="AA98"/>
  <c r="AB98" s="1"/>
  <c r="R433"/>
  <c r="P433"/>
  <c r="R464"/>
  <c r="P464"/>
  <c r="AG328"/>
  <c r="AF328"/>
  <c r="R581"/>
  <c r="P581"/>
  <c r="R388"/>
  <c r="P388"/>
  <c r="R392"/>
  <c r="P392"/>
  <c r="R382"/>
  <c r="P382"/>
  <c r="R393"/>
  <c r="P393"/>
  <c r="AE371"/>
  <c r="AA371"/>
  <c r="X29"/>
  <c r="AP29" s="1"/>
  <c r="R102"/>
  <c r="U102" s="1"/>
  <c r="AA92"/>
  <c r="AB92" s="1"/>
  <c r="R97"/>
  <c r="U97" s="1"/>
  <c r="AD97" s="1"/>
  <c r="AA108"/>
  <c r="AB108" s="1"/>
  <c r="AA85"/>
  <c r="AB85" s="1"/>
  <c r="R399"/>
  <c r="P399"/>
  <c r="R395"/>
  <c r="P395"/>
  <c r="R390"/>
  <c r="P390"/>
  <c r="R383"/>
  <c r="P383"/>
  <c r="R436"/>
  <c r="P436"/>
  <c r="R419"/>
  <c r="P419"/>
  <c r="P110"/>
  <c r="Q110" s="1"/>
  <c r="AC110" s="1"/>
  <c r="O404"/>
  <c r="R376"/>
  <c r="P376"/>
  <c r="P389"/>
  <c r="R401"/>
  <c r="P401"/>
  <c r="R394"/>
  <c r="P394"/>
  <c r="R373"/>
  <c r="P373"/>
  <c r="R378"/>
  <c r="P378"/>
  <c r="R387"/>
  <c r="P387"/>
  <c r="R398"/>
  <c r="P398"/>
  <c r="R397"/>
  <c r="P397"/>
  <c r="R380"/>
  <c r="P380"/>
  <c r="S106"/>
  <c r="V106" s="1"/>
  <c r="T106" s="1"/>
  <c r="AA102"/>
  <c r="AB102" s="1"/>
  <c r="Y25"/>
  <c r="Z25" s="1"/>
  <c r="AN25" s="1"/>
  <c r="D23" i="3" s="1"/>
  <c r="Y27" i="1"/>
  <c r="Z27" s="1"/>
  <c r="AN27" s="1"/>
  <c r="D25" i="3" s="1"/>
  <c r="AC106" i="1"/>
  <c r="W102"/>
  <c r="R92"/>
  <c r="U92" s="1"/>
  <c r="W92"/>
  <c r="W97"/>
  <c r="X38"/>
  <c r="AP38" s="1"/>
  <c r="R108"/>
  <c r="U108" s="1"/>
  <c r="W108"/>
  <c r="X21"/>
  <c r="AP21" s="1"/>
  <c r="Y112"/>
  <c r="Z112" s="1"/>
  <c r="AN112" s="1"/>
  <c r="D110" i="3" s="1"/>
  <c r="R85" i="1"/>
  <c r="U85" s="1"/>
  <c r="AE349"/>
  <c r="AA349"/>
  <c r="R422"/>
  <c r="P422"/>
  <c r="R450"/>
  <c r="P450"/>
  <c r="R447"/>
  <c r="P447"/>
  <c r="R400"/>
  <c r="P400"/>
  <c r="R375"/>
  <c r="P375"/>
  <c r="R396"/>
  <c r="P396"/>
  <c r="R384"/>
  <c r="P384"/>
  <c r="R385"/>
  <c r="P385"/>
  <c r="R402"/>
  <c r="P402"/>
  <c r="R386"/>
  <c r="P386"/>
  <c r="Y30"/>
  <c r="Z30" s="1"/>
  <c r="AN30" s="1"/>
  <c r="D28" i="3" s="1"/>
  <c r="X19" i="1"/>
  <c r="AP19" s="1"/>
  <c r="X31"/>
  <c r="AP31" s="1"/>
  <c r="S85"/>
  <c r="V85" s="1"/>
  <c r="T85" s="1"/>
  <c r="Y85" s="1"/>
  <c r="Z85" s="1"/>
  <c r="AF324"/>
  <c r="AF312"/>
  <c r="AQ18"/>
  <c r="AR18" s="1"/>
  <c r="AS18" s="1"/>
  <c r="AQ42"/>
  <c r="AR42" s="1"/>
  <c r="AS42" s="1"/>
  <c r="AT42"/>
  <c r="AU42" s="1"/>
  <c r="AV42" s="1"/>
  <c r="G40" i="3" s="1"/>
  <c r="AQ235" i="1"/>
  <c r="AR235" s="1"/>
  <c r="AS235" s="1"/>
  <c r="AT235"/>
  <c r="AQ45"/>
  <c r="AR45" s="1"/>
  <c r="AS45" s="1"/>
  <c r="AT45"/>
  <c r="V118"/>
  <c r="T118" s="1"/>
  <c r="Y118" s="1"/>
  <c r="Z118" s="1"/>
  <c r="AN118" s="1"/>
  <c r="D116" i="3" s="1"/>
  <c r="U95" i="1"/>
  <c r="W137"/>
  <c r="S137"/>
  <c r="AC137"/>
  <c r="AA137"/>
  <c r="AB137" s="1"/>
  <c r="R137"/>
  <c r="U74"/>
  <c r="AD74" s="1"/>
  <c r="AE74" s="1"/>
  <c r="AJ74" s="1"/>
  <c r="V115"/>
  <c r="T115" s="1"/>
  <c r="Y115" s="1"/>
  <c r="Z115" s="1"/>
  <c r="AN115" s="1"/>
  <c r="D113" i="3" s="1"/>
  <c r="U52" i="1"/>
  <c r="AD52" s="1"/>
  <c r="AE52" s="1"/>
  <c r="AJ52" s="1"/>
  <c r="V76"/>
  <c r="T76" s="1"/>
  <c r="Y76" s="1"/>
  <c r="Z76" s="1"/>
  <c r="AN76" s="1"/>
  <c r="D74" i="3" s="1"/>
  <c r="V46" i="1"/>
  <c r="T46" s="1"/>
  <c r="Y46" s="1"/>
  <c r="Z46" s="1"/>
  <c r="AN46" s="1"/>
  <c r="D44" i="3" s="1"/>
  <c r="V132" i="1"/>
  <c r="T132" s="1"/>
  <c r="Y132" s="1"/>
  <c r="Z132" s="1"/>
  <c r="AN132" s="1"/>
  <c r="D130" i="3" s="1"/>
  <c r="U62" i="1"/>
  <c r="AD62" s="1"/>
  <c r="AE62" s="1"/>
  <c r="AJ62" s="1"/>
  <c r="A544"/>
  <c r="BE250"/>
  <c r="O189"/>
  <c r="P170"/>
  <c r="Q170" s="1"/>
  <c r="V50"/>
  <c r="T50" s="1"/>
  <c r="Y50" s="1"/>
  <c r="Z50" s="1"/>
  <c r="V70"/>
  <c r="T70" s="1"/>
  <c r="Y70" s="1"/>
  <c r="Z70" s="1"/>
  <c r="AN70" s="1"/>
  <c r="D68" i="3" s="1"/>
  <c r="U64" i="1"/>
  <c r="AD64" s="1"/>
  <c r="AE64" s="1"/>
  <c r="AJ64" s="1"/>
  <c r="U115"/>
  <c r="AD115" s="1"/>
  <c r="AE115" s="1"/>
  <c r="AJ115" s="1"/>
  <c r="V52"/>
  <c r="T52" s="1"/>
  <c r="X52" s="1"/>
  <c r="AP52" s="1"/>
  <c r="I50" i="3" s="1"/>
  <c r="U46" i="1"/>
  <c r="AD46" s="1"/>
  <c r="AE46" s="1"/>
  <c r="AJ46" s="1"/>
  <c r="U132"/>
  <c r="AD132" s="1"/>
  <c r="AE132" s="1"/>
  <c r="AJ132" s="1"/>
  <c r="V66"/>
  <c r="T66" s="1"/>
  <c r="Y66" s="1"/>
  <c r="Z66" s="1"/>
  <c r="AN66" s="1"/>
  <c r="D64" i="3" s="1"/>
  <c r="O147" i="1"/>
  <c r="O441" s="1"/>
  <c r="P128"/>
  <c r="Q128" s="1"/>
  <c r="U47"/>
  <c r="AD47" s="1"/>
  <c r="AE47" s="1"/>
  <c r="AJ47" s="1"/>
  <c r="O158"/>
  <c r="O452" s="1"/>
  <c r="P139"/>
  <c r="Q139" s="1"/>
  <c r="V86"/>
  <c r="T86" s="1"/>
  <c r="R151"/>
  <c r="W151"/>
  <c r="S151"/>
  <c r="AC151"/>
  <c r="AA151"/>
  <c r="AB151" s="1"/>
  <c r="U50"/>
  <c r="O172"/>
  <c r="O466" s="1"/>
  <c r="P153"/>
  <c r="Q153" s="1"/>
  <c r="V68"/>
  <c r="T68" s="1"/>
  <c r="U70"/>
  <c r="V64"/>
  <c r="T64" s="1"/>
  <c r="X64" s="1"/>
  <c r="AP64" s="1"/>
  <c r="I62" i="3" s="1"/>
  <c r="A59" i="1"/>
  <c r="A351"/>
  <c r="G351" s="1"/>
  <c r="BE57"/>
  <c r="A251"/>
  <c r="X32"/>
  <c r="AP32" s="1"/>
  <c r="I30" i="3" s="1"/>
  <c r="Y42" i="1"/>
  <c r="Z42" s="1"/>
  <c r="AN42" s="1"/>
  <c r="D40" i="3" s="1"/>
  <c r="X44" i="1"/>
  <c r="AP44" s="1"/>
  <c r="I42" i="3" s="1"/>
  <c r="Y45" i="1"/>
  <c r="Z45" s="1"/>
  <c r="AN45" s="1"/>
  <c r="D43" i="3" s="1"/>
  <c r="X28" i="1"/>
  <c r="AP28" s="1"/>
  <c r="I26" i="3" s="1"/>
  <c r="Y22" i="1"/>
  <c r="Z22" s="1"/>
  <c r="AN22" s="1"/>
  <c r="D20" i="3" s="1"/>
  <c r="X113" i="1"/>
  <c r="AP113" s="1"/>
  <c r="I111" i="3" s="1"/>
  <c r="Y217" i="1"/>
  <c r="Z217" s="1"/>
  <c r="AN217" s="1"/>
  <c r="D215" i="3" s="1"/>
  <c r="Y36" i="1"/>
  <c r="Z36" s="1"/>
  <c r="AN36" s="1"/>
  <c r="D34" i="3" s="1"/>
  <c r="Y235" i="1"/>
  <c r="Z235" s="1"/>
  <c r="AN235" s="1"/>
  <c r="D233" i="3" s="1"/>
  <c r="Y18" i="1"/>
  <c r="Z18" s="1"/>
  <c r="AN18" s="1"/>
  <c r="D16" i="3" s="1"/>
  <c r="X15" i="1"/>
  <c r="AP15" s="1"/>
  <c r="I13" i="3" s="1"/>
  <c r="Y41" i="1"/>
  <c r="Z41" s="1"/>
  <c r="AN41" s="1"/>
  <c r="D39" i="3" s="1"/>
  <c r="V60" i="1"/>
  <c r="T60" s="1"/>
  <c r="Y60" s="1"/>
  <c r="Z60" s="1"/>
  <c r="AN60" s="1"/>
  <c r="D58" i="3" s="1"/>
  <c r="V72" i="1"/>
  <c r="T72" s="1"/>
  <c r="Y72" s="1"/>
  <c r="Z72" s="1"/>
  <c r="U76"/>
  <c r="AD76" s="1"/>
  <c r="AE76" s="1"/>
  <c r="AJ76" s="1"/>
  <c r="U54"/>
  <c r="AD54" s="1"/>
  <c r="AE54" s="1"/>
  <c r="AJ54" s="1"/>
  <c r="V62"/>
  <c r="T62" s="1"/>
  <c r="X62" s="1"/>
  <c r="AP62" s="1"/>
  <c r="I60" i="3" s="1"/>
  <c r="R123" i="1"/>
  <c r="W123"/>
  <c r="S123"/>
  <c r="AC123"/>
  <c r="AA123"/>
  <c r="AB123" s="1"/>
  <c r="V225"/>
  <c r="T225" s="1"/>
  <c r="R120"/>
  <c r="W120"/>
  <c r="S120"/>
  <c r="AC120"/>
  <c r="AA120"/>
  <c r="AB120" s="1"/>
  <c r="A543"/>
  <c r="BE249"/>
  <c r="U118"/>
  <c r="AD118" s="1"/>
  <c r="AE118" s="1"/>
  <c r="AJ118" s="1"/>
  <c r="U57"/>
  <c r="V47"/>
  <c r="T47" s="1"/>
  <c r="X47" s="1"/>
  <c r="AP47" s="1"/>
  <c r="I45" i="3" s="1"/>
  <c r="AT30" i="1"/>
  <c r="AU30" s="1"/>
  <c r="AV30" s="1"/>
  <c r="G28" i="3" s="1"/>
  <c r="AQ30" i="1"/>
  <c r="AR30" s="1"/>
  <c r="AS30" s="1"/>
  <c r="V87"/>
  <c r="T87" s="1"/>
  <c r="U131"/>
  <c r="U60"/>
  <c r="AD60" s="1"/>
  <c r="AE60" s="1"/>
  <c r="AJ60" s="1"/>
  <c r="V71"/>
  <c r="T71" s="1"/>
  <c r="V54"/>
  <c r="T54" s="1"/>
  <c r="X54" s="1"/>
  <c r="AP54" s="1"/>
  <c r="I52" i="3" s="1"/>
  <c r="U66" i="1"/>
  <c r="AD66" s="1"/>
  <c r="AE66" s="1"/>
  <c r="AJ66" s="1"/>
  <c r="O161"/>
  <c r="O455" s="1"/>
  <c r="P142"/>
  <c r="Q142" s="1"/>
  <c r="W226"/>
  <c r="S226"/>
  <c r="AC226"/>
  <c r="AA226"/>
  <c r="AB226" s="1"/>
  <c r="R226"/>
  <c r="O130"/>
  <c r="O424" s="1"/>
  <c r="O144"/>
  <c r="O438" s="1"/>
  <c r="P125"/>
  <c r="Q125" s="1"/>
  <c r="R78"/>
  <c r="W78"/>
  <c r="S78"/>
  <c r="AC78"/>
  <c r="AA78"/>
  <c r="AB78" s="1"/>
  <c r="A60"/>
  <c r="A252"/>
  <c r="BE58"/>
  <c r="A352"/>
  <c r="G352" s="1"/>
  <c r="O175"/>
  <c r="O469" s="1"/>
  <c r="P156"/>
  <c r="Q156" s="1"/>
  <c r="V218"/>
  <c r="T218" s="1"/>
  <c r="V74"/>
  <c r="T74" s="1"/>
  <c r="X74" s="1"/>
  <c r="AP74" s="1"/>
  <c r="I72" i="3" s="1"/>
  <c r="AC134" i="1"/>
  <c r="AA134"/>
  <c r="AB134" s="1"/>
  <c r="R134"/>
  <c r="W134"/>
  <c r="S134"/>
  <c r="V58"/>
  <c r="T58" s="1"/>
  <c r="Y58" s="1"/>
  <c r="Z58" s="1"/>
  <c r="U98"/>
  <c r="X43"/>
  <c r="AP43" s="1"/>
  <c r="I41" i="3" s="1"/>
  <c r="Y17" i="1"/>
  <c r="Z17" s="1"/>
  <c r="AN17" s="1"/>
  <c r="D15" i="3" s="1"/>
  <c r="AD70" i="1" l="1"/>
  <c r="AE70" s="1"/>
  <c r="AJ70" s="1"/>
  <c r="AC88"/>
  <c r="BE351"/>
  <c r="CI351" s="1"/>
  <c r="AG338"/>
  <c r="BG338"/>
  <c r="CH338" s="1"/>
  <c r="BI338" s="1"/>
  <c r="BJ338" s="1"/>
  <c r="R374"/>
  <c r="T374" s="1"/>
  <c r="R389"/>
  <c r="S88"/>
  <c r="V88" s="1"/>
  <c r="T88" s="1"/>
  <c r="P683"/>
  <c r="Q683" s="1"/>
  <c r="Y615"/>
  <c r="AF615" s="1"/>
  <c r="BF337"/>
  <c r="BG337" s="1"/>
  <c r="CH337" s="1"/>
  <c r="BI337" s="1"/>
  <c r="BJ337" s="1"/>
  <c r="Q520"/>
  <c r="BD520" s="1"/>
  <c r="P374"/>
  <c r="Q374" s="1"/>
  <c r="BD374" s="1"/>
  <c r="AG616"/>
  <c r="AH616" s="1"/>
  <c r="AI616" s="1"/>
  <c r="AJ616" s="1"/>
  <c r="AK616" s="1"/>
  <c r="AF338"/>
  <c r="BF616"/>
  <c r="BG616" s="1"/>
  <c r="CH616" s="1"/>
  <c r="BI616" s="1"/>
  <c r="BJ616" s="1"/>
  <c r="AV616"/>
  <c r="AW616" s="1"/>
  <c r="AT18"/>
  <c r="AU18" s="1"/>
  <c r="AV18" s="1"/>
  <c r="G16" i="3" s="1"/>
  <c r="AD50" i="1"/>
  <c r="AE50" s="1"/>
  <c r="AJ50" s="1"/>
  <c r="O278"/>
  <c r="O572" s="1"/>
  <c r="P572" s="1"/>
  <c r="AD69"/>
  <c r="X218"/>
  <c r="AP218" s="1"/>
  <c r="I216" i="3" s="1"/>
  <c r="AE615" i="1"/>
  <c r="W100"/>
  <c r="AC100"/>
  <c r="AD624"/>
  <c r="AV628"/>
  <c r="AW628" s="1"/>
  <c r="Y624"/>
  <c r="BF624" s="1"/>
  <c r="BG624" s="1"/>
  <c r="CH624" s="1"/>
  <c r="BI624" s="1"/>
  <c r="BJ624" s="1"/>
  <c r="AC329"/>
  <c r="Z366"/>
  <c r="AE366" s="1"/>
  <c r="BC366"/>
  <c r="V366"/>
  <c r="W366" s="1"/>
  <c r="AN50"/>
  <c r="D48" i="3" s="1"/>
  <c r="S366" i="1"/>
  <c r="U366" s="1"/>
  <c r="AB366" s="1"/>
  <c r="AD330"/>
  <c r="P155"/>
  <c r="Q155" s="1"/>
  <c r="AC155" s="1"/>
  <c r="P449"/>
  <c r="BH449" s="1"/>
  <c r="R377"/>
  <c r="T377" s="1"/>
  <c r="S99"/>
  <c r="V99" s="1"/>
  <c r="T99" s="1"/>
  <c r="Y99" s="1"/>
  <c r="Z99" s="1"/>
  <c r="AN99" s="1"/>
  <c r="D97" i="3" s="1"/>
  <c r="AA100" i="1"/>
  <c r="AB100" s="1"/>
  <c r="X366"/>
  <c r="Y366" s="1"/>
  <c r="BF318"/>
  <c r="BG318" s="1"/>
  <c r="CH318" s="1"/>
  <c r="BI318" s="1"/>
  <c r="BJ318" s="1"/>
  <c r="BE366"/>
  <c r="CI366" s="1"/>
  <c r="R100"/>
  <c r="U100" s="1"/>
  <c r="AA82"/>
  <c r="AB82" s="1"/>
  <c r="AD58"/>
  <c r="AE58" s="1"/>
  <c r="AJ58" s="1"/>
  <c r="AD71"/>
  <c r="AE71" s="1"/>
  <c r="AJ71" s="1"/>
  <c r="R122"/>
  <c r="U122" s="1"/>
  <c r="AD122" s="1"/>
  <c r="AA89"/>
  <c r="AB89" s="1"/>
  <c r="P675"/>
  <c r="BH675" s="1"/>
  <c r="P668"/>
  <c r="Q668" s="1"/>
  <c r="R381"/>
  <c r="T381" s="1"/>
  <c r="P381"/>
  <c r="BH381" s="1"/>
  <c r="S89"/>
  <c r="V89" s="1"/>
  <c r="T89" s="1"/>
  <c r="R88"/>
  <c r="U88" s="1"/>
  <c r="AD88" s="1"/>
  <c r="AE69"/>
  <c r="AJ69" s="1"/>
  <c r="I34" i="3"/>
  <c r="AT36" i="1"/>
  <c r="AU36" s="1"/>
  <c r="AV36" s="1"/>
  <c r="G34" i="3" s="1"/>
  <c r="AC91" i="1"/>
  <c r="V362"/>
  <c r="W362" s="1"/>
  <c r="P252"/>
  <c r="Q252" s="1"/>
  <c r="R252" s="1"/>
  <c r="R564"/>
  <c r="T564" s="1"/>
  <c r="R546"/>
  <c r="T546" s="1"/>
  <c r="Q538"/>
  <c r="BE538" s="1"/>
  <c r="CI538" s="1"/>
  <c r="BD362"/>
  <c r="BD646"/>
  <c r="AE624"/>
  <c r="Z362"/>
  <c r="AE362" s="1"/>
  <c r="AD329"/>
  <c r="AE311"/>
  <c r="BF327"/>
  <c r="BG327" s="1"/>
  <c r="CH327" s="1"/>
  <c r="BI327" s="1"/>
  <c r="BJ327" s="1"/>
  <c r="R82"/>
  <c r="U82" s="1"/>
  <c r="AD82" s="1"/>
  <c r="S103"/>
  <c r="V103" s="1"/>
  <c r="T103" s="1"/>
  <c r="Y103" s="1"/>
  <c r="Z103" s="1"/>
  <c r="AN103" s="1"/>
  <c r="D101" i="3" s="1"/>
  <c r="S362" i="1"/>
  <c r="U362" s="1"/>
  <c r="AB362" s="1"/>
  <c r="BC362"/>
  <c r="BC350"/>
  <c r="S244"/>
  <c r="V244" s="1"/>
  <c r="T244" s="1"/>
  <c r="Y244" s="1"/>
  <c r="Z244" s="1"/>
  <c r="AT16"/>
  <c r="AU16" s="1"/>
  <c r="AV16" s="1"/>
  <c r="G14" i="3" s="1"/>
  <c r="X362" i="1"/>
  <c r="Y362" s="1"/>
  <c r="S646"/>
  <c r="U646" s="1"/>
  <c r="AB646" s="1"/>
  <c r="AA330"/>
  <c r="AG330" s="1"/>
  <c r="W89"/>
  <c r="AG628"/>
  <c r="P685"/>
  <c r="Q685" s="1"/>
  <c r="Y629"/>
  <c r="AV629" s="1"/>
  <c r="AW629" s="1"/>
  <c r="S122"/>
  <c r="V122" s="1"/>
  <c r="T122" s="1"/>
  <c r="Y122" s="1"/>
  <c r="Z122" s="1"/>
  <c r="AC122"/>
  <c r="P234"/>
  <c r="Q234" s="1"/>
  <c r="S234" s="1"/>
  <c r="AT24"/>
  <c r="AX24" s="1"/>
  <c r="AQ36"/>
  <c r="AR36" s="1"/>
  <c r="AS36" s="1"/>
  <c r="R391"/>
  <c r="R528"/>
  <c r="T528" s="1"/>
  <c r="S343"/>
  <c r="U343" s="1"/>
  <c r="AB343" s="1"/>
  <c r="AD629"/>
  <c r="Y627"/>
  <c r="AV627" s="1"/>
  <c r="AC337"/>
  <c r="AD337"/>
  <c r="AV330"/>
  <c r="AW330" s="1"/>
  <c r="AG333"/>
  <c r="AD55"/>
  <c r="AE55" s="1"/>
  <c r="AJ55" s="1"/>
  <c r="AD48"/>
  <c r="AE48" s="1"/>
  <c r="AJ48" s="1"/>
  <c r="W122"/>
  <c r="O260"/>
  <c r="O554" s="1"/>
  <c r="P554" s="1"/>
  <c r="AT25"/>
  <c r="AX25" s="1"/>
  <c r="R403"/>
  <c r="T403" s="1"/>
  <c r="R89"/>
  <c r="U89" s="1"/>
  <c r="AC330"/>
  <c r="AQ24"/>
  <c r="AR24" s="1"/>
  <c r="AD327"/>
  <c r="AC327"/>
  <c r="AA627"/>
  <c r="AA607"/>
  <c r="AG337"/>
  <c r="AD218"/>
  <c r="AE218" s="1"/>
  <c r="AJ218" s="1"/>
  <c r="BF330"/>
  <c r="BG330" s="1"/>
  <c r="CH330" s="1"/>
  <c r="BI330" s="1"/>
  <c r="BJ330" s="1"/>
  <c r="S82"/>
  <c r="V82" s="1"/>
  <c r="T82" s="1"/>
  <c r="Z361"/>
  <c r="AA361" s="1"/>
  <c r="BD512"/>
  <c r="Z512"/>
  <c r="AE512" s="1"/>
  <c r="AD63"/>
  <c r="AE63" s="1"/>
  <c r="AJ63" s="1"/>
  <c r="AQ17"/>
  <c r="AR17" s="1"/>
  <c r="AS17" s="1"/>
  <c r="AC82"/>
  <c r="Z646"/>
  <c r="AA646" s="1"/>
  <c r="AC623"/>
  <c r="BC512"/>
  <c r="V361"/>
  <c r="W361" s="1"/>
  <c r="W244"/>
  <c r="O174"/>
  <c r="O468" s="1"/>
  <c r="R468" s="1"/>
  <c r="BE646"/>
  <c r="CI646" s="1"/>
  <c r="BC660"/>
  <c r="AD623"/>
  <c r="AD339"/>
  <c r="X69"/>
  <c r="AP69" s="1"/>
  <c r="I67" i="3" s="1"/>
  <c r="AV333" i="1"/>
  <c r="AW333" s="1"/>
  <c r="AQ16"/>
  <c r="AR16" s="1"/>
  <c r="P377"/>
  <c r="Q377" s="1"/>
  <c r="BD377" s="1"/>
  <c r="AA244"/>
  <c r="AB244" s="1"/>
  <c r="R244"/>
  <c r="U244" s="1"/>
  <c r="X63"/>
  <c r="AP63" s="1"/>
  <c r="I61" i="3" s="1"/>
  <c r="P270" i="1"/>
  <c r="Q270" s="1"/>
  <c r="S270" s="1"/>
  <c r="X68"/>
  <c r="AP68" s="1"/>
  <c r="I66" i="3" s="1"/>
  <c r="AT17" i="1"/>
  <c r="AX17" s="1"/>
  <c r="AA91"/>
  <c r="AB91" s="1"/>
  <c r="AD91" s="1"/>
  <c r="S91"/>
  <c r="V91" s="1"/>
  <c r="T91" s="1"/>
  <c r="X91" s="1"/>
  <c r="X353"/>
  <c r="Y353" s="1"/>
  <c r="BC353"/>
  <c r="X646"/>
  <c r="Y646" s="1"/>
  <c r="BF646" s="1"/>
  <c r="BC646"/>
  <c r="S353"/>
  <c r="U353" s="1"/>
  <c r="AV353" s="1"/>
  <c r="AW353" s="1"/>
  <c r="AA605"/>
  <c r="P671"/>
  <c r="Q671" s="1"/>
  <c r="V353"/>
  <c r="W353" s="1"/>
  <c r="Q355"/>
  <c r="BE355" s="1"/>
  <c r="CI355" s="1"/>
  <c r="Z353"/>
  <c r="AE353" s="1"/>
  <c r="AE333"/>
  <c r="AA511"/>
  <c r="AG511" s="1"/>
  <c r="V345"/>
  <c r="W345" s="1"/>
  <c r="BH353"/>
  <c r="X211"/>
  <c r="AP211" s="1"/>
  <c r="I209" i="3" s="1"/>
  <c r="BF333" i="1"/>
  <c r="BG333" s="1"/>
  <c r="CH333" s="1"/>
  <c r="BI333" s="1"/>
  <c r="BJ333" s="1"/>
  <c r="AN117"/>
  <c r="D115" i="3" s="1"/>
  <c r="X55" i="1"/>
  <c r="AP55" s="1"/>
  <c r="I53" i="3" s="1"/>
  <c r="AE53" i="1"/>
  <c r="AJ53" s="1"/>
  <c r="AV327"/>
  <c r="AW327" s="1"/>
  <c r="AF511"/>
  <c r="AD604"/>
  <c r="AC333"/>
  <c r="O296"/>
  <c r="O590" s="1"/>
  <c r="AN114"/>
  <c r="D112" i="3" s="1"/>
  <c r="S512" i="1"/>
  <c r="U512" s="1"/>
  <c r="AB512" s="1"/>
  <c r="AV337"/>
  <c r="AW337" s="1"/>
  <c r="AC604"/>
  <c r="BD353"/>
  <c r="AD333"/>
  <c r="AF330"/>
  <c r="Z408"/>
  <c r="AE408" s="1"/>
  <c r="AC331"/>
  <c r="S408"/>
  <c r="U408" s="1"/>
  <c r="AB408" s="1"/>
  <c r="AA629"/>
  <c r="AC627"/>
  <c r="AA604"/>
  <c r="AG604" s="1"/>
  <c r="AD605"/>
  <c r="BD408"/>
  <c r="AC318"/>
  <c r="BE408"/>
  <c r="CI408" s="1"/>
  <c r="V408"/>
  <c r="W408" s="1"/>
  <c r="AD51"/>
  <c r="AE51" s="1"/>
  <c r="AJ51" s="1"/>
  <c r="AT41"/>
  <c r="AU41" s="1"/>
  <c r="AV41" s="1"/>
  <c r="G39" i="3" s="1"/>
  <c r="AQ25" i="1"/>
  <c r="AR25" s="1"/>
  <c r="AS25" s="1"/>
  <c r="R379"/>
  <c r="T379" s="1"/>
  <c r="W91"/>
  <c r="S347"/>
  <c r="U347" s="1"/>
  <c r="AB347" s="1"/>
  <c r="V512"/>
  <c r="W512" s="1"/>
  <c r="AE329"/>
  <c r="X512"/>
  <c r="Y512" s="1"/>
  <c r="X408"/>
  <c r="Y408" s="1"/>
  <c r="AV339"/>
  <c r="AW339" s="1"/>
  <c r="AN65"/>
  <c r="D63" i="3" s="1"/>
  <c r="P391" i="1"/>
  <c r="BH391" s="1"/>
  <c r="P532"/>
  <c r="BH532" s="1"/>
  <c r="BI628"/>
  <c r="BJ628" s="1"/>
  <c r="Y607"/>
  <c r="BF607" s="1"/>
  <c r="BG607" s="1"/>
  <c r="CH607" s="1"/>
  <c r="BI607" s="1"/>
  <c r="BJ607" s="1"/>
  <c r="BC343"/>
  <c r="BD343"/>
  <c r="AG311"/>
  <c r="AD75"/>
  <c r="AE75" s="1"/>
  <c r="AJ75" s="1"/>
  <c r="AE117"/>
  <c r="AJ117" s="1"/>
  <c r="AD68"/>
  <c r="AE68" s="1"/>
  <c r="AJ68" s="1"/>
  <c r="X645"/>
  <c r="AC645" s="1"/>
  <c r="AC607"/>
  <c r="AF628"/>
  <c r="V343"/>
  <c r="W343" s="1"/>
  <c r="AB339"/>
  <c r="O221"/>
  <c r="O515" s="1"/>
  <c r="R515" s="1"/>
  <c r="AA99"/>
  <c r="AB99" s="1"/>
  <c r="AC104"/>
  <c r="X343"/>
  <c r="Y343" s="1"/>
  <c r="AE323"/>
  <c r="Z343"/>
  <c r="AE343" s="1"/>
  <c r="I31" i="3"/>
  <c r="AQ33" i="1"/>
  <c r="AR33" s="1"/>
  <c r="AS33" s="1"/>
  <c r="AC105"/>
  <c r="S105"/>
  <c r="V105" s="1"/>
  <c r="T105" s="1"/>
  <c r="Y105" s="1"/>
  <c r="Z105" s="1"/>
  <c r="AF333"/>
  <c r="BF311"/>
  <c r="BG311" s="1"/>
  <c r="CH311" s="1"/>
  <c r="BI311" s="1"/>
  <c r="BJ311" s="1"/>
  <c r="BC351"/>
  <c r="AV311"/>
  <c r="AW311" s="1"/>
  <c r="AF406"/>
  <c r="X71"/>
  <c r="AP71" s="1"/>
  <c r="I69" i="3" s="1"/>
  <c r="AE77" i="1"/>
  <c r="AJ77" s="1"/>
  <c r="O264"/>
  <c r="O558" s="1"/>
  <c r="R558" s="1"/>
  <c r="AQ22"/>
  <c r="AR22" s="1"/>
  <c r="AS22" s="1"/>
  <c r="S81"/>
  <c r="V81" s="1"/>
  <c r="T81" s="1"/>
  <c r="Y81" s="1"/>
  <c r="Z81" s="1"/>
  <c r="AN81" s="1"/>
  <c r="D79" i="3" s="1"/>
  <c r="R99" i="1"/>
  <c r="U99" s="1"/>
  <c r="AA103"/>
  <c r="AB103" s="1"/>
  <c r="AX511"/>
  <c r="BA511" s="1"/>
  <c r="E215" i="3" s="1"/>
  <c r="BC347" i="1"/>
  <c r="BD351"/>
  <c r="Z347"/>
  <c r="AA347" s="1"/>
  <c r="AD511"/>
  <c r="R673"/>
  <c r="T673" s="1"/>
  <c r="BE347"/>
  <c r="CI347" s="1"/>
  <c r="W105"/>
  <c r="Z351"/>
  <c r="AA351" s="1"/>
  <c r="AG406"/>
  <c r="AC406"/>
  <c r="AD331"/>
  <c r="AF339"/>
  <c r="BG329"/>
  <c r="CH329" s="1"/>
  <c r="BI329" s="1"/>
  <c r="BJ329" s="1"/>
  <c r="AD56"/>
  <c r="AE56" s="1"/>
  <c r="AJ56" s="1"/>
  <c r="AD67"/>
  <c r="AE67" s="1"/>
  <c r="AJ67" s="1"/>
  <c r="S107"/>
  <c r="V107" s="1"/>
  <c r="T107" s="1"/>
  <c r="Y107" s="1"/>
  <c r="Z107" s="1"/>
  <c r="Z645"/>
  <c r="AA645" s="1"/>
  <c r="X347"/>
  <c r="Y347" s="1"/>
  <c r="S361"/>
  <c r="U361" s="1"/>
  <c r="AB361" s="1"/>
  <c r="AV331"/>
  <c r="AW331" s="1"/>
  <c r="AD406"/>
  <c r="P238"/>
  <c r="Q238" s="1"/>
  <c r="AC238" s="1"/>
  <c r="AQ41"/>
  <c r="AR41" s="1"/>
  <c r="AS41" s="1"/>
  <c r="AT22"/>
  <c r="AU22" s="1"/>
  <c r="AA81"/>
  <c r="AB81" s="1"/>
  <c r="AC81"/>
  <c r="R103"/>
  <c r="U103" s="1"/>
  <c r="R81"/>
  <c r="U81" s="1"/>
  <c r="AC99"/>
  <c r="AC103"/>
  <c r="BE645"/>
  <c r="CI645" s="1"/>
  <c r="AC511"/>
  <c r="V347"/>
  <c r="W347" s="1"/>
  <c r="S351"/>
  <c r="U351" s="1"/>
  <c r="AB351" s="1"/>
  <c r="Y605"/>
  <c r="AV605" s="1"/>
  <c r="AW605" s="1"/>
  <c r="X351"/>
  <c r="Y351" s="1"/>
  <c r="BF351" s="1"/>
  <c r="BG351" s="1"/>
  <c r="CH351" s="1"/>
  <c r="BI351" s="1"/>
  <c r="BJ351" s="1"/>
  <c r="AD318"/>
  <c r="AC339"/>
  <c r="AE406"/>
  <c r="AV319"/>
  <c r="AX319" s="1"/>
  <c r="BA319" s="1"/>
  <c r="E23" i="3" s="1"/>
  <c r="AG339" i="1"/>
  <c r="AF331"/>
  <c r="BF511"/>
  <c r="BG511" s="1"/>
  <c r="CH511" s="1"/>
  <c r="BI511" s="1"/>
  <c r="BJ511" s="1"/>
  <c r="BF406"/>
  <c r="BG406" s="1"/>
  <c r="CH406" s="1"/>
  <c r="BI406" s="1"/>
  <c r="BJ406" s="1"/>
  <c r="AD59"/>
  <c r="AE59" s="1"/>
  <c r="AJ59" s="1"/>
  <c r="W104"/>
  <c r="S104"/>
  <c r="V104" s="1"/>
  <c r="T104" s="1"/>
  <c r="Y104" s="1"/>
  <c r="Z104" s="1"/>
  <c r="AF311"/>
  <c r="O214"/>
  <c r="O508" s="1"/>
  <c r="P508" s="1"/>
  <c r="AT27"/>
  <c r="AU27" s="1"/>
  <c r="AV27" s="1"/>
  <c r="G25" i="3" s="1"/>
  <c r="P379" i="1"/>
  <c r="BH379" s="1"/>
  <c r="P514"/>
  <c r="BH514" s="1"/>
  <c r="P288"/>
  <c r="Q288" s="1"/>
  <c r="W288" s="1"/>
  <c r="P557"/>
  <c r="Q557" s="1"/>
  <c r="BD557" s="1"/>
  <c r="R507"/>
  <c r="T507" s="1"/>
  <c r="W93"/>
  <c r="S101"/>
  <c r="V101" s="1"/>
  <c r="T101" s="1"/>
  <c r="Y101" s="1"/>
  <c r="Z101" s="1"/>
  <c r="R107"/>
  <c r="U107" s="1"/>
  <c r="AC311"/>
  <c r="Q430"/>
  <c r="BD430" s="1"/>
  <c r="X350"/>
  <c r="Y350" s="1"/>
  <c r="BD645"/>
  <c r="V645"/>
  <c r="W645" s="1"/>
  <c r="Z350"/>
  <c r="AA350" s="1"/>
  <c r="AF337"/>
  <c r="S345"/>
  <c r="U345" s="1"/>
  <c r="AB345" s="1"/>
  <c r="AE339"/>
  <c r="AD316"/>
  <c r="AA331"/>
  <c r="AG331" s="1"/>
  <c r="BF331"/>
  <c r="BG331" s="1"/>
  <c r="CH331" s="1"/>
  <c r="BI331" s="1"/>
  <c r="BJ331" s="1"/>
  <c r="P213"/>
  <c r="Q213" s="1"/>
  <c r="S213" s="1"/>
  <c r="AA101"/>
  <c r="AB101" s="1"/>
  <c r="AD101" s="1"/>
  <c r="AF623"/>
  <c r="BC345"/>
  <c r="X59"/>
  <c r="AP59" s="1"/>
  <c r="I57" i="3" s="1"/>
  <c r="O239" i="1"/>
  <c r="O533" s="1"/>
  <c r="P533" s="1"/>
  <c r="AC251"/>
  <c r="AQ27"/>
  <c r="AR27" s="1"/>
  <c r="AS27" s="1"/>
  <c r="R435"/>
  <c r="T435" s="1"/>
  <c r="W107"/>
  <c r="AA105"/>
  <c r="AB105" s="1"/>
  <c r="AD105" s="1"/>
  <c r="AA107"/>
  <c r="AB107" s="1"/>
  <c r="R104"/>
  <c r="U104" s="1"/>
  <c r="AD104" s="1"/>
  <c r="AC101"/>
  <c r="AD311"/>
  <c r="BC645"/>
  <c r="AE337"/>
  <c r="BD345"/>
  <c r="AG329"/>
  <c r="AF329"/>
  <c r="V350"/>
  <c r="W350" s="1"/>
  <c r="AV329"/>
  <c r="AX329" s="1"/>
  <c r="AY329" s="1"/>
  <c r="AZ329" s="1"/>
  <c r="AE73"/>
  <c r="AJ73" s="1"/>
  <c r="X67"/>
  <c r="AP67" s="1"/>
  <c r="I65" i="3" s="1"/>
  <c r="AT39" i="1"/>
  <c r="AU39" s="1"/>
  <c r="AV39" s="1"/>
  <c r="G37" i="3" s="1"/>
  <c r="AF604" i="1"/>
  <c r="S212"/>
  <c r="V212" s="1"/>
  <c r="T212" s="1"/>
  <c r="AD57"/>
  <c r="AE57" s="1"/>
  <c r="AJ57" s="1"/>
  <c r="X56"/>
  <c r="AP56" s="1"/>
  <c r="I54" i="3" s="1"/>
  <c r="BC209" i="1"/>
  <c r="AT33"/>
  <c r="AU33" s="1"/>
  <c r="AV33" s="1"/>
  <c r="G31" i="3" s="1"/>
  <c r="W101" i="1"/>
  <c r="X345"/>
  <c r="Y345" s="1"/>
  <c r="AF327"/>
  <c r="AG327"/>
  <c r="BD660"/>
  <c r="V660"/>
  <c r="W660" s="1"/>
  <c r="AC319"/>
  <c r="AE327"/>
  <c r="AD61"/>
  <c r="AE61" s="1"/>
  <c r="AJ61" s="1"/>
  <c r="AE319"/>
  <c r="BE660"/>
  <c r="CI660" s="1"/>
  <c r="AC323"/>
  <c r="AD323"/>
  <c r="AD261"/>
  <c r="AE261" s="1"/>
  <c r="AJ261" s="1"/>
  <c r="BF319"/>
  <c r="BG319" s="1"/>
  <c r="CH319" s="1"/>
  <c r="BI319" s="1"/>
  <c r="BJ319" s="1"/>
  <c r="AF323"/>
  <c r="X73"/>
  <c r="AP73" s="1"/>
  <c r="I71" i="3" s="1"/>
  <c r="AQ39" i="1"/>
  <c r="AR39" s="1"/>
  <c r="AS39" s="1"/>
  <c r="AN72"/>
  <c r="D70" i="3" s="1"/>
  <c r="AU45" i="1"/>
  <c r="AV45" s="1"/>
  <c r="G43" i="3" s="1"/>
  <c r="AE318" i="1"/>
  <c r="S660"/>
  <c r="U660" s="1"/>
  <c r="AB660" s="1"/>
  <c r="BF323"/>
  <c r="BG323" s="1"/>
  <c r="CH323" s="1"/>
  <c r="BI323" s="1"/>
  <c r="BJ323" s="1"/>
  <c r="Z345"/>
  <c r="AE345" s="1"/>
  <c r="X261"/>
  <c r="AP261" s="1"/>
  <c r="AV318"/>
  <c r="AW318" s="1"/>
  <c r="AD319"/>
  <c r="P121"/>
  <c r="Q121" s="1"/>
  <c r="AA121" s="1"/>
  <c r="AB121" s="1"/>
  <c r="S136"/>
  <c r="V136" s="1"/>
  <c r="T136" s="1"/>
  <c r="Y136" s="1"/>
  <c r="Z136" s="1"/>
  <c r="AN136" s="1"/>
  <c r="D134" i="3" s="1"/>
  <c r="R119" i="1"/>
  <c r="U119" s="1"/>
  <c r="AN49"/>
  <c r="D47" i="3" s="1"/>
  <c r="O228" i="1"/>
  <c r="O522" s="1"/>
  <c r="P522" s="1"/>
  <c r="Q416"/>
  <c r="X416" s="1"/>
  <c r="Y416" s="1"/>
  <c r="BH410"/>
  <c r="AF318"/>
  <c r="AV323"/>
  <c r="AW323" s="1"/>
  <c r="BG339"/>
  <c r="CH339" s="1"/>
  <c r="BI339" s="1"/>
  <c r="BJ339" s="1"/>
  <c r="BD361"/>
  <c r="AG318"/>
  <c r="BF316"/>
  <c r="BG316" s="1"/>
  <c r="CH316" s="1"/>
  <c r="BI316" s="1"/>
  <c r="BJ316" s="1"/>
  <c r="AE49"/>
  <c r="AJ49" s="1"/>
  <c r="R421"/>
  <c r="T421" s="1"/>
  <c r="BE361"/>
  <c r="CI361" s="1"/>
  <c r="S350"/>
  <c r="U350" s="1"/>
  <c r="AB350" s="1"/>
  <c r="AG323"/>
  <c r="BE350"/>
  <c r="CI350" s="1"/>
  <c r="X361"/>
  <c r="Y361" s="1"/>
  <c r="AN131"/>
  <c r="D129" i="3" s="1"/>
  <c r="AC136" i="1"/>
  <c r="W119"/>
  <c r="P220"/>
  <c r="Q220" s="1"/>
  <c r="S220" s="1"/>
  <c r="AA251"/>
  <c r="AB251" s="1"/>
  <c r="R415"/>
  <c r="T415" s="1"/>
  <c r="AC316"/>
  <c r="O289"/>
  <c r="O583" s="1"/>
  <c r="AC93"/>
  <c r="AD236"/>
  <c r="AE236" s="1"/>
  <c r="AJ236" s="1"/>
  <c r="AA136"/>
  <c r="AB136" s="1"/>
  <c r="R136"/>
  <c r="U136" s="1"/>
  <c r="AA119"/>
  <c r="AB119" s="1"/>
  <c r="O146"/>
  <c r="O440" s="1"/>
  <c r="P440" s="1"/>
  <c r="AN57"/>
  <c r="D55" i="3" s="1"/>
  <c r="W133" i="1"/>
  <c r="S251"/>
  <c r="V251" s="1"/>
  <c r="T251" s="1"/>
  <c r="Y251" s="1"/>
  <c r="Z251" s="1"/>
  <c r="AN251" s="1"/>
  <c r="D249" i="3" s="1"/>
  <c r="O160" i="1"/>
  <c r="O454" s="1"/>
  <c r="R454" s="1"/>
  <c r="AA93"/>
  <c r="AB93" s="1"/>
  <c r="AD93" s="1"/>
  <c r="Q513"/>
  <c r="BC513" s="1"/>
  <c r="AG319"/>
  <c r="O140"/>
  <c r="O434" s="1"/>
  <c r="R434" s="1"/>
  <c r="P127"/>
  <c r="Q127" s="1"/>
  <c r="R127" s="1"/>
  <c r="O246"/>
  <c r="O540" s="1"/>
  <c r="R540" s="1"/>
  <c r="P141"/>
  <c r="Q141" s="1"/>
  <c r="AC141" s="1"/>
  <c r="S93"/>
  <c r="V93" s="1"/>
  <c r="T93" s="1"/>
  <c r="Y93" s="1"/>
  <c r="Z93" s="1"/>
  <c r="AF319"/>
  <c r="X660"/>
  <c r="Y660" s="1"/>
  <c r="AD114"/>
  <c r="AE114" s="1"/>
  <c r="AJ114" s="1"/>
  <c r="AC212"/>
  <c r="AE316"/>
  <c r="AA212"/>
  <c r="AB212" s="1"/>
  <c r="R212"/>
  <c r="U212" s="1"/>
  <c r="AD72"/>
  <c r="AE72" s="1"/>
  <c r="AJ72" s="1"/>
  <c r="AA150"/>
  <c r="AB150" s="1"/>
  <c r="AY209"/>
  <c r="S90"/>
  <c r="V90" s="1"/>
  <c r="T90" s="1"/>
  <c r="X90" s="1"/>
  <c r="O129"/>
  <c r="O423" s="1"/>
  <c r="P423" s="1"/>
  <c r="AZ209"/>
  <c r="BA209" s="1"/>
  <c r="BB209" s="1"/>
  <c r="P259"/>
  <c r="Q259" s="1"/>
  <c r="AC259" s="1"/>
  <c r="AF316"/>
  <c r="AC133"/>
  <c r="O271"/>
  <c r="O565" s="1"/>
  <c r="P565" s="1"/>
  <c r="AT217"/>
  <c r="AU217" s="1"/>
  <c r="AV217" s="1"/>
  <c r="G215" i="3" s="1"/>
  <c r="AB316" i="1"/>
  <c r="AA133"/>
  <c r="AB133" s="1"/>
  <c r="O154"/>
  <c r="O448" s="1"/>
  <c r="P448" s="1"/>
  <c r="AQ217"/>
  <c r="AR217" s="1"/>
  <c r="AS217" s="1"/>
  <c r="R571"/>
  <c r="T571" s="1"/>
  <c r="P418"/>
  <c r="BH418" s="1"/>
  <c r="R429"/>
  <c r="T429" s="1"/>
  <c r="AG316"/>
  <c r="AN58"/>
  <c r="D56" i="3" s="1"/>
  <c r="AV316" i="1"/>
  <c r="AW316" s="1"/>
  <c r="R133"/>
  <c r="U133" s="1"/>
  <c r="P135"/>
  <c r="Q135" s="1"/>
  <c r="W135" s="1"/>
  <c r="S233"/>
  <c r="V233" s="1"/>
  <c r="T233" s="1"/>
  <c r="Y233" s="1"/>
  <c r="Z233" s="1"/>
  <c r="AN233" s="1"/>
  <c r="D231" i="3" s="1"/>
  <c r="AA90" i="1"/>
  <c r="AB90" s="1"/>
  <c r="AD90" s="1"/>
  <c r="W90"/>
  <c r="AC90"/>
  <c r="W287"/>
  <c r="AA287"/>
  <c r="AB287" s="1"/>
  <c r="X505"/>
  <c r="Y505" s="1"/>
  <c r="X236"/>
  <c r="AP236" s="1"/>
  <c r="I234" i="3" s="1"/>
  <c r="P245" i="1"/>
  <c r="Q245" s="1"/>
  <c r="W245" s="1"/>
  <c r="R539"/>
  <c r="T539" s="1"/>
  <c r="O589"/>
  <c r="R589" s="1"/>
  <c r="BE505"/>
  <c r="CI505" s="1"/>
  <c r="S505"/>
  <c r="U505" s="1"/>
  <c r="AB505" s="1"/>
  <c r="V505"/>
  <c r="W505" s="1"/>
  <c r="BC505"/>
  <c r="Z505"/>
  <c r="AE505" s="1"/>
  <c r="R219"/>
  <c r="U219" s="1"/>
  <c r="AD219" s="1"/>
  <c r="S262"/>
  <c r="V262" s="1"/>
  <c r="T262" s="1"/>
  <c r="Y262" s="1"/>
  <c r="Z262" s="1"/>
  <c r="AN262" s="1"/>
  <c r="D260" i="3" s="1"/>
  <c r="W219" i="1"/>
  <c r="R463"/>
  <c r="T463" s="1"/>
  <c r="AD131"/>
  <c r="AE131" s="1"/>
  <c r="AJ131" s="1"/>
  <c r="O157"/>
  <c r="O451" s="1"/>
  <c r="P451" s="1"/>
  <c r="P169"/>
  <c r="Q169" s="1"/>
  <c r="W169" s="1"/>
  <c r="S219"/>
  <c r="V219" s="1"/>
  <c r="T219" s="1"/>
  <c r="AC219"/>
  <c r="P432"/>
  <c r="Q432" s="1"/>
  <c r="BD432" s="1"/>
  <c r="P521"/>
  <c r="Q521" s="1"/>
  <c r="BD521" s="1"/>
  <c r="R287"/>
  <c r="U287" s="1"/>
  <c r="S287"/>
  <c r="V287" s="1"/>
  <c r="T287" s="1"/>
  <c r="P124"/>
  <c r="Q124" s="1"/>
  <c r="W124" s="1"/>
  <c r="P138"/>
  <c r="Q138" s="1"/>
  <c r="AA138" s="1"/>
  <c r="AB138" s="1"/>
  <c r="W116"/>
  <c r="O143"/>
  <c r="O437" s="1"/>
  <c r="R437" s="1"/>
  <c r="AD211"/>
  <c r="AE211" s="1"/>
  <c r="AJ211" s="1"/>
  <c r="Q527"/>
  <c r="BC527" s="1"/>
  <c r="O126"/>
  <c r="O420" s="1"/>
  <c r="R420" s="1"/>
  <c r="S119"/>
  <c r="V119" s="1"/>
  <c r="T119" s="1"/>
  <c r="Y119" s="1"/>
  <c r="Z119" s="1"/>
  <c r="R251"/>
  <c r="U251" s="1"/>
  <c r="P263"/>
  <c r="Q263" s="1"/>
  <c r="R263" s="1"/>
  <c r="R553"/>
  <c r="T553" s="1"/>
  <c r="O171"/>
  <c r="O465" s="1"/>
  <c r="P465" s="1"/>
  <c r="R446"/>
  <c r="T446" s="1"/>
  <c r="O188"/>
  <c r="O482" s="1"/>
  <c r="P482" s="1"/>
  <c r="O285"/>
  <c r="P285" s="1"/>
  <c r="Q285" s="1"/>
  <c r="R285" s="1"/>
  <c r="AU235"/>
  <c r="AV235" s="1"/>
  <c r="G233" i="3" s="1"/>
  <c r="AQ112" i="1"/>
  <c r="AR112" s="1"/>
  <c r="AS112" s="1"/>
  <c r="Q444"/>
  <c r="BD444" s="1"/>
  <c r="AC233"/>
  <c r="AA116"/>
  <c r="AB116" s="1"/>
  <c r="R116"/>
  <c r="U116" s="1"/>
  <c r="AA269"/>
  <c r="AB269" s="1"/>
  <c r="S237"/>
  <c r="V237" s="1"/>
  <c r="T237" s="1"/>
  <c r="X237" s="1"/>
  <c r="P227"/>
  <c r="Q227" s="1"/>
  <c r="W227" s="1"/>
  <c r="R150"/>
  <c r="U150" s="1"/>
  <c r="S116"/>
  <c r="V116" s="1"/>
  <c r="T116" s="1"/>
  <c r="Y116" s="1"/>
  <c r="Z116" s="1"/>
  <c r="P152"/>
  <c r="Q152" s="1"/>
  <c r="AC152" s="1"/>
  <c r="O253"/>
  <c r="O547" s="1"/>
  <c r="P547" s="1"/>
  <c r="W269"/>
  <c r="W237"/>
  <c r="AA262"/>
  <c r="AB262" s="1"/>
  <c r="AA237"/>
  <c r="AB237" s="1"/>
  <c r="AE243"/>
  <c r="AJ243" s="1"/>
  <c r="AC237"/>
  <c r="X225"/>
  <c r="AP225" s="1"/>
  <c r="I223" i="3" s="1"/>
  <c r="AC269" i="1"/>
  <c r="R269"/>
  <c r="U269" s="1"/>
  <c r="AC262"/>
  <c r="AT112"/>
  <c r="AU112" s="1"/>
  <c r="AV112" s="1"/>
  <c r="G110" i="3" s="1"/>
  <c r="R262" i="1"/>
  <c r="U262" s="1"/>
  <c r="P277"/>
  <c r="Q277" s="1"/>
  <c r="W277" s="1"/>
  <c r="AW335"/>
  <c r="AA360"/>
  <c r="AG360" s="1"/>
  <c r="W150"/>
  <c r="AA233"/>
  <c r="AB233" s="1"/>
  <c r="R233"/>
  <c r="U233" s="1"/>
  <c r="AD225"/>
  <c r="AE225" s="1"/>
  <c r="AJ225" s="1"/>
  <c r="X243"/>
  <c r="AP243" s="1"/>
  <c r="I241" i="3" s="1"/>
  <c r="S150" i="1"/>
  <c r="V150" s="1"/>
  <c r="T150" s="1"/>
  <c r="O303"/>
  <c r="O597" s="1"/>
  <c r="AD365"/>
  <c r="Y356"/>
  <c r="AF356" s="1"/>
  <c r="AF621"/>
  <c r="AV411"/>
  <c r="AX411" s="1"/>
  <c r="AD411"/>
  <c r="AA519"/>
  <c r="AG519" s="1"/>
  <c r="AX322"/>
  <c r="BA322" s="1"/>
  <c r="E26" i="3" s="1"/>
  <c r="BF412" i="1"/>
  <c r="BG412" s="1"/>
  <c r="CH412" s="1"/>
  <c r="BI412" s="1"/>
  <c r="BJ412" s="1"/>
  <c r="AV342"/>
  <c r="AX342" s="1"/>
  <c r="AX630"/>
  <c r="AY630" s="1"/>
  <c r="AZ630" s="1"/>
  <c r="AD356"/>
  <c r="AX313"/>
  <c r="BA313" s="1"/>
  <c r="E17" i="3" s="1"/>
  <c r="AV612" i="1"/>
  <c r="AW612" s="1"/>
  <c r="AF612"/>
  <c r="AE365"/>
  <c r="AE370"/>
  <c r="AC342"/>
  <c r="AW338"/>
  <c r="BF364"/>
  <c r="BG364" s="1"/>
  <c r="CH364" s="1"/>
  <c r="BI364" s="1"/>
  <c r="BJ364" s="1"/>
  <c r="AV349"/>
  <c r="AW349" s="1"/>
  <c r="AA537"/>
  <c r="AG537" s="1"/>
  <c r="AV537"/>
  <c r="AW537" s="1"/>
  <c r="AV519"/>
  <c r="AX519" s="1"/>
  <c r="AD519"/>
  <c r="AX633"/>
  <c r="AY633" s="1"/>
  <c r="AZ633" s="1"/>
  <c r="AF537"/>
  <c r="AV336"/>
  <c r="AW336" s="1"/>
  <c r="AG612"/>
  <c r="AG336"/>
  <c r="AH633"/>
  <c r="AI633" s="1"/>
  <c r="AJ633" s="1"/>
  <c r="AL633" s="1"/>
  <c r="AM633" s="1"/>
  <c r="L23" i="7"/>
  <c r="N23" s="1"/>
  <c r="L25" s="1"/>
  <c r="L26" s="1"/>
  <c r="M26" s="1"/>
  <c r="N26" s="1"/>
  <c r="Q32"/>
  <c r="R32" s="1"/>
  <c r="S31"/>
  <c r="Q33" s="1"/>
  <c r="S33" s="1"/>
  <c r="BF370" i="1"/>
  <c r="BG370" s="1"/>
  <c r="CH370" s="1"/>
  <c r="BI370" s="1"/>
  <c r="BJ370" s="1"/>
  <c r="AA363"/>
  <c r="AG363" s="1"/>
  <c r="AB519"/>
  <c r="AW309"/>
  <c r="BF411"/>
  <c r="BG411" s="1"/>
  <c r="CH411" s="1"/>
  <c r="BI411" s="1"/>
  <c r="BJ411" s="1"/>
  <c r="BF342"/>
  <c r="BG342" s="1"/>
  <c r="CH342" s="1"/>
  <c r="BI342" s="1"/>
  <c r="BJ342" s="1"/>
  <c r="N31" i="7"/>
  <c r="M32"/>
  <c r="AE342" i="1"/>
  <c r="AC412"/>
  <c r="AC365"/>
  <c r="AE359"/>
  <c r="AD537"/>
  <c r="AD359"/>
  <c r="AC411"/>
  <c r="AX332"/>
  <c r="BA332" s="1"/>
  <c r="E36" i="3" s="1"/>
  <c r="BF555" i="1"/>
  <c r="BG555" s="1"/>
  <c r="CH555" s="1"/>
  <c r="BI555" s="1"/>
  <c r="BJ555" s="1"/>
  <c r="AX317"/>
  <c r="BA317" s="1"/>
  <c r="E21" i="3" s="1"/>
  <c r="AV365" i="1"/>
  <c r="AW365" s="1"/>
  <c r="BF519"/>
  <c r="BG519" s="1"/>
  <c r="CH519" s="1"/>
  <c r="BI519" s="1"/>
  <c r="BJ519" s="1"/>
  <c r="AD360"/>
  <c r="AF336"/>
  <c r="AD342"/>
  <c r="AF412"/>
  <c r="AC360"/>
  <c r="AV412"/>
  <c r="AX412" s="1"/>
  <c r="AE364"/>
  <c r="AX406"/>
  <c r="BA406" s="1"/>
  <c r="E110" i="3" s="1"/>
  <c r="AC370" i="1"/>
  <c r="AC537"/>
  <c r="AC519"/>
  <c r="AD348"/>
  <c r="AD412"/>
  <c r="AC530"/>
  <c r="AC555"/>
  <c r="BE556"/>
  <c r="CI556" s="1"/>
  <c r="AC359"/>
  <c r="AF365"/>
  <c r="BF359"/>
  <c r="BG359" s="1"/>
  <c r="CH359" s="1"/>
  <c r="BI359" s="1"/>
  <c r="BJ359" s="1"/>
  <c r="AF555"/>
  <c r="AH630"/>
  <c r="AI630" s="1"/>
  <c r="AJ630" s="1"/>
  <c r="AL630" s="1"/>
  <c r="AM630" s="1"/>
  <c r="AF617"/>
  <c r="AV367"/>
  <c r="AX367" s="1"/>
  <c r="AV359"/>
  <c r="AX359" s="1"/>
  <c r="AH504"/>
  <c r="AI504" s="1"/>
  <c r="AJ504" s="1"/>
  <c r="J208" i="3" s="1"/>
  <c r="AF346" i="1"/>
  <c r="AW407"/>
  <c r="AE341"/>
  <c r="AH529"/>
  <c r="AI529" s="1"/>
  <c r="AJ529" s="1"/>
  <c r="J233" i="3" s="1"/>
  <c r="AH313" i="1"/>
  <c r="AI313" s="1"/>
  <c r="AJ313" s="1"/>
  <c r="J17" i="3" s="1"/>
  <c r="AH407" i="1"/>
  <c r="AI407" s="1"/>
  <c r="AJ407" s="1"/>
  <c r="J111" i="3" s="1"/>
  <c r="AH338" i="1"/>
  <c r="AI338" s="1"/>
  <c r="AJ338" s="1"/>
  <c r="J42" i="3" s="1"/>
  <c r="AC358" i="1"/>
  <c r="AA344"/>
  <c r="AG344" s="1"/>
  <c r="AW314"/>
  <c r="AC369"/>
  <c r="AA425"/>
  <c r="AG425" s="1"/>
  <c r="AD92"/>
  <c r="AE92" s="1"/>
  <c r="AJ92" s="1"/>
  <c r="AG365"/>
  <c r="AE358"/>
  <c r="AD555"/>
  <c r="AD349"/>
  <c r="V556"/>
  <c r="W556" s="1"/>
  <c r="AC346"/>
  <c r="AD370"/>
  <c r="AW321"/>
  <c r="BE445"/>
  <c r="CI445" s="1"/>
  <c r="AV370"/>
  <c r="AW370" s="1"/>
  <c r="BF608"/>
  <c r="BG608" s="1"/>
  <c r="CH608" s="1"/>
  <c r="BI608" s="1"/>
  <c r="BJ608" s="1"/>
  <c r="AF606"/>
  <c r="AV604"/>
  <c r="AX604" s="1"/>
  <c r="AH332"/>
  <c r="AI332" s="1"/>
  <c r="AJ332" s="1"/>
  <c r="J36" i="3" s="1"/>
  <c r="AF367" i="1"/>
  <c r="AH317"/>
  <c r="AI317" s="1"/>
  <c r="AJ317" s="1"/>
  <c r="J21" i="3" s="1"/>
  <c r="AH335" i="1"/>
  <c r="AI335" s="1"/>
  <c r="AJ335" s="1"/>
  <c r="AL335" s="1"/>
  <c r="AM335" s="1"/>
  <c r="AN335" s="1"/>
  <c r="AH322"/>
  <c r="AI322" s="1"/>
  <c r="AJ322" s="1"/>
  <c r="J26" i="3" s="1"/>
  <c r="AF411" i="1"/>
  <c r="AC367"/>
  <c r="BD531"/>
  <c r="AB411"/>
  <c r="BF367"/>
  <c r="BG367" s="1"/>
  <c r="CH367" s="1"/>
  <c r="BI367" s="1"/>
  <c r="BJ367" s="1"/>
  <c r="AH309"/>
  <c r="AI309" s="1"/>
  <c r="AJ309" s="1"/>
  <c r="J13" i="3" s="1"/>
  <c r="Z431" i="1"/>
  <c r="AA431" s="1"/>
  <c r="AD346"/>
  <c r="AF519"/>
  <c r="AD363"/>
  <c r="BF346"/>
  <c r="BG346" s="1"/>
  <c r="CH346" s="1"/>
  <c r="BI346" s="1"/>
  <c r="BJ346" s="1"/>
  <c r="AB359"/>
  <c r="AV346"/>
  <c r="AW346" s="1"/>
  <c r="BF425"/>
  <c r="BG425" s="1"/>
  <c r="CH425" s="1"/>
  <c r="BI425" s="1"/>
  <c r="BJ425" s="1"/>
  <c r="AA555"/>
  <c r="AG555" s="1"/>
  <c r="AF342"/>
  <c r="Z531"/>
  <c r="AE531" s="1"/>
  <c r="AX310"/>
  <c r="BA310" s="1"/>
  <c r="E14" i="3" s="1"/>
  <c r="AG367" i="1"/>
  <c r="AE340"/>
  <c r="AA356"/>
  <c r="Y340"/>
  <c r="AF340" s="1"/>
  <c r="AC364"/>
  <c r="AD367"/>
  <c r="AA368"/>
  <c r="AG368" s="1"/>
  <c r="AD364"/>
  <c r="V417"/>
  <c r="W417" s="1"/>
  <c r="BF417" s="1"/>
  <c r="V428"/>
  <c r="W428" s="1"/>
  <c r="AD357"/>
  <c r="AW315"/>
  <c r="AB342"/>
  <c r="AV364"/>
  <c r="AW364" s="1"/>
  <c r="AG618"/>
  <c r="AH321"/>
  <c r="AI321" s="1"/>
  <c r="AJ321" s="1"/>
  <c r="AL321" s="1"/>
  <c r="AM321" s="1"/>
  <c r="AN321" s="1"/>
  <c r="BF409"/>
  <c r="BG409" s="1"/>
  <c r="CH409" s="1"/>
  <c r="BI409" s="1"/>
  <c r="BJ409" s="1"/>
  <c r="BF426"/>
  <c r="BG426" s="1"/>
  <c r="CH426" s="1"/>
  <c r="BI426" s="1"/>
  <c r="BJ426" s="1"/>
  <c r="AG359"/>
  <c r="AE367"/>
  <c r="AD369"/>
  <c r="X545"/>
  <c r="Y545" s="1"/>
  <c r="AV369"/>
  <c r="AW369" s="1"/>
  <c r="BE545"/>
  <c r="CI545" s="1"/>
  <c r="BF369"/>
  <c r="BG369" s="1"/>
  <c r="CH369" s="1"/>
  <c r="BI369" s="1"/>
  <c r="BJ369" s="1"/>
  <c r="AF608"/>
  <c r="BF349"/>
  <c r="BG349" s="1"/>
  <c r="CH349" s="1"/>
  <c r="BI349" s="1"/>
  <c r="BJ349" s="1"/>
  <c r="AH312"/>
  <c r="AI312" s="1"/>
  <c r="AJ312" s="1"/>
  <c r="J16" i="3" s="1"/>
  <c r="X372" i="1"/>
  <c r="AD372" s="1"/>
  <c r="BF360"/>
  <c r="BG360" s="1"/>
  <c r="CH360" s="1"/>
  <c r="BI360" s="1"/>
  <c r="BJ360" s="1"/>
  <c r="V563"/>
  <c r="W563" s="1"/>
  <c r="AG358"/>
  <c r="AA357"/>
  <c r="AG357" s="1"/>
  <c r="AC349"/>
  <c r="AV358"/>
  <c r="AX358" s="1"/>
  <c r="AV363"/>
  <c r="AX363" s="1"/>
  <c r="BD427"/>
  <c r="AD86"/>
  <c r="AE86" s="1"/>
  <c r="AJ86" s="1"/>
  <c r="V445"/>
  <c r="W445" s="1"/>
  <c r="AG349"/>
  <c r="S410"/>
  <c r="U410" s="1"/>
  <c r="AB410" s="1"/>
  <c r="AA409"/>
  <c r="AG409" s="1"/>
  <c r="AA369"/>
  <c r="AG369" s="1"/>
  <c r="AD358"/>
  <c r="BD563"/>
  <c r="BF348"/>
  <c r="BG348" s="1"/>
  <c r="CH348" s="1"/>
  <c r="BI348" s="1"/>
  <c r="BJ348" s="1"/>
  <c r="BF617"/>
  <c r="BG617" s="1"/>
  <c r="CH617" s="1"/>
  <c r="BI617" s="1"/>
  <c r="BJ617" s="1"/>
  <c r="AH326"/>
  <c r="AI326" s="1"/>
  <c r="AJ326" s="1"/>
  <c r="J30" i="3" s="1"/>
  <c r="AF348" i="1"/>
  <c r="AH314"/>
  <c r="AI314" s="1"/>
  <c r="AJ314" s="1"/>
  <c r="J18" i="3" s="1"/>
  <c r="Z556" i="1"/>
  <c r="AE556" s="1"/>
  <c r="V372"/>
  <c r="W372" s="1"/>
  <c r="AD371"/>
  <c r="AC371"/>
  <c r="BD445"/>
  <c r="BE372"/>
  <c r="CI372" s="1"/>
  <c r="BF609"/>
  <c r="BG609" s="1"/>
  <c r="CH609" s="1"/>
  <c r="BI609" s="1"/>
  <c r="BJ609" s="1"/>
  <c r="S556"/>
  <c r="U556" s="1"/>
  <c r="AB556" s="1"/>
  <c r="X445"/>
  <c r="Y445" s="1"/>
  <c r="AV445" s="1"/>
  <c r="Z372"/>
  <c r="AE372" s="1"/>
  <c r="AD530"/>
  <c r="AA412"/>
  <c r="AG412" s="1"/>
  <c r="AA354"/>
  <c r="AG354" s="1"/>
  <c r="AF358"/>
  <c r="AG371"/>
  <c r="AW320"/>
  <c r="AX326"/>
  <c r="BA326" s="1"/>
  <c r="E30" i="3" s="1"/>
  <c r="BC445" i="1"/>
  <c r="BD372"/>
  <c r="BE417"/>
  <c r="CI417" s="1"/>
  <c r="AC368"/>
  <c r="AG341"/>
  <c r="AV371"/>
  <c r="AW371" s="1"/>
  <c r="AH320"/>
  <c r="AI320" s="1"/>
  <c r="AJ320" s="1"/>
  <c r="J24" i="3" s="1"/>
  <c r="Z445" i="1"/>
  <c r="AA445" s="1"/>
  <c r="AD368"/>
  <c r="BC556"/>
  <c r="X556"/>
  <c r="Y556" s="1"/>
  <c r="S372"/>
  <c r="U372" s="1"/>
  <c r="AB372" s="1"/>
  <c r="Y352"/>
  <c r="AV352" s="1"/>
  <c r="AX352" s="1"/>
  <c r="AD340"/>
  <c r="AC348"/>
  <c r="BE428"/>
  <c r="CI428" s="1"/>
  <c r="BF365"/>
  <c r="BG365" s="1"/>
  <c r="CH365" s="1"/>
  <c r="BI365" s="1"/>
  <c r="BJ365" s="1"/>
  <c r="AV626"/>
  <c r="AX626" s="1"/>
  <c r="AV621"/>
  <c r="AW621" s="1"/>
  <c r="AG621"/>
  <c r="AA346"/>
  <c r="AG346" s="1"/>
  <c r="AA352"/>
  <c r="AF426"/>
  <c r="BC414"/>
  <c r="AV611"/>
  <c r="AW611" s="1"/>
  <c r="AF610"/>
  <c r="AF357"/>
  <c r="AV341"/>
  <c r="AW341" s="1"/>
  <c r="BG354"/>
  <c r="CH354" s="1"/>
  <c r="BI354" s="1"/>
  <c r="BJ354" s="1"/>
  <c r="AE530"/>
  <c r="X427"/>
  <c r="Y427" s="1"/>
  <c r="AD426"/>
  <c r="BG358"/>
  <c r="CH358" s="1"/>
  <c r="BI358" s="1"/>
  <c r="BJ358" s="1"/>
  <c r="BE410"/>
  <c r="CI410" s="1"/>
  <c r="BF611"/>
  <c r="BG611" s="1"/>
  <c r="CH611" s="1"/>
  <c r="BI611" s="1"/>
  <c r="BJ611" s="1"/>
  <c r="AG610"/>
  <c r="AH325"/>
  <c r="AI325" s="1"/>
  <c r="AJ325" s="1"/>
  <c r="J29" i="3" s="1"/>
  <c r="AG611" i="1"/>
  <c r="AH611" s="1"/>
  <c r="AI611" s="1"/>
  <c r="AJ611" s="1"/>
  <c r="AK611" s="1"/>
  <c r="AF349"/>
  <c r="AC425"/>
  <c r="X410"/>
  <c r="Y410" s="1"/>
  <c r="V427"/>
  <c r="W427" s="1"/>
  <c r="S563"/>
  <c r="U563" s="1"/>
  <c r="AB563" s="1"/>
  <c r="AD425"/>
  <c r="AB370"/>
  <c r="BC410"/>
  <c r="BC427"/>
  <c r="AV409"/>
  <c r="AX409" s="1"/>
  <c r="AV610"/>
  <c r="AW610" s="1"/>
  <c r="AF371"/>
  <c r="AF620"/>
  <c r="AD341"/>
  <c r="AC354"/>
  <c r="AE426"/>
  <c r="V410"/>
  <c r="W410" s="1"/>
  <c r="S427"/>
  <c r="U427" s="1"/>
  <c r="Z563"/>
  <c r="AA563" s="1"/>
  <c r="AD354"/>
  <c r="AF425"/>
  <c r="AD409"/>
  <c r="AC352"/>
  <c r="BC563"/>
  <c r="AX327"/>
  <c r="BA327" s="1"/>
  <c r="E31" i="3" s="1"/>
  <c r="BF371" i="1"/>
  <c r="BG371" s="1"/>
  <c r="CH371" s="1"/>
  <c r="BI371" s="1"/>
  <c r="BJ371" s="1"/>
  <c r="AV357"/>
  <c r="AX357" s="1"/>
  <c r="AB555"/>
  <c r="AW529"/>
  <c r="BF604"/>
  <c r="BG604" s="1"/>
  <c r="CH604" s="1"/>
  <c r="BI604" s="1"/>
  <c r="BJ604" s="1"/>
  <c r="AG622"/>
  <c r="AV623"/>
  <c r="AX623" s="1"/>
  <c r="BF623"/>
  <c r="BG623" s="1"/>
  <c r="CH623" s="1"/>
  <c r="BI623" s="1"/>
  <c r="BJ623" s="1"/>
  <c r="AH310"/>
  <c r="AI310" s="1"/>
  <c r="AJ310" s="1"/>
  <c r="J14" i="3" s="1"/>
  <c r="AF609" i="1"/>
  <c r="AC341"/>
  <c r="X413"/>
  <c r="Y413" s="1"/>
  <c r="Z410"/>
  <c r="AE410" s="1"/>
  <c r="Z427"/>
  <c r="AE427" s="1"/>
  <c r="X563"/>
  <c r="Y563" s="1"/>
  <c r="AC409"/>
  <c r="AC357"/>
  <c r="BF363"/>
  <c r="BG363" s="1"/>
  <c r="CH363" s="1"/>
  <c r="BI363" s="1"/>
  <c r="BJ363" s="1"/>
  <c r="AF341"/>
  <c r="AH315"/>
  <c r="AI315" s="1"/>
  <c r="AJ315" s="1"/>
  <c r="J19" i="3" s="1"/>
  <c r="BF357" i="1"/>
  <c r="BG357" s="1"/>
  <c r="CH357" s="1"/>
  <c r="BI357" s="1"/>
  <c r="BJ357" s="1"/>
  <c r="AV354"/>
  <c r="AX354" s="1"/>
  <c r="AV606"/>
  <c r="AX606" s="1"/>
  <c r="BF618"/>
  <c r="BG618" s="1"/>
  <c r="CH618" s="1"/>
  <c r="BI618" s="1"/>
  <c r="BJ618" s="1"/>
  <c r="AX629"/>
  <c r="AW625"/>
  <c r="AX625"/>
  <c r="Y635"/>
  <c r="AF635" s="1"/>
  <c r="AC635"/>
  <c r="AD635"/>
  <c r="Q682"/>
  <c r="BH682"/>
  <c r="BH669"/>
  <c r="Q669"/>
  <c r="AX619"/>
  <c r="AW619"/>
  <c r="Y639"/>
  <c r="AV639" s="1"/>
  <c r="AD639"/>
  <c r="AC639"/>
  <c r="Y657"/>
  <c r="BF657" s="1"/>
  <c r="BG657" s="1"/>
  <c r="CH657" s="1"/>
  <c r="AD657"/>
  <c r="AC657"/>
  <c r="AA642"/>
  <c r="AE642"/>
  <c r="AX632"/>
  <c r="AW632"/>
  <c r="Y651"/>
  <c r="AF651" s="1"/>
  <c r="AD651"/>
  <c r="AC651"/>
  <c r="AW608"/>
  <c r="AX608"/>
  <c r="AB653"/>
  <c r="AB643"/>
  <c r="CI635"/>
  <c r="AE635"/>
  <c r="AA635"/>
  <c r="AA655"/>
  <c r="AE655"/>
  <c r="V666"/>
  <c r="W666" s="1"/>
  <c r="S666"/>
  <c r="U666" s="1"/>
  <c r="BD666"/>
  <c r="X666"/>
  <c r="BE666"/>
  <c r="CI666" s="1"/>
  <c r="BC666"/>
  <c r="Z666"/>
  <c r="AB638"/>
  <c r="CI662"/>
  <c r="AV631"/>
  <c r="AG631"/>
  <c r="AH631" s="1"/>
  <c r="AI631" s="1"/>
  <c r="AJ631" s="1"/>
  <c r="CI634"/>
  <c r="AE661"/>
  <c r="AA661"/>
  <c r="AB640"/>
  <c r="BH681"/>
  <c r="Q681"/>
  <c r="Q690"/>
  <c r="BH690"/>
  <c r="AA639"/>
  <c r="AE639"/>
  <c r="BF626"/>
  <c r="BG626" s="1"/>
  <c r="CH626" s="1"/>
  <c r="BI626" s="1"/>
  <c r="BJ626" s="1"/>
  <c r="AG626"/>
  <c r="AH626" s="1"/>
  <c r="AI626" s="1"/>
  <c r="AJ626" s="1"/>
  <c r="AB664"/>
  <c r="BC602"/>
  <c r="BE602"/>
  <c r="CI602" s="1"/>
  <c r="Z602"/>
  <c r="S602"/>
  <c r="U602" s="1"/>
  <c r="BD602"/>
  <c r="X602"/>
  <c r="V602"/>
  <c r="W602" s="1"/>
  <c r="AB651"/>
  <c r="AA663"/>
  <c r="AE663"/>
  <c r="AA656"/>
  <c r="AE656"/>
  <c r="AX617"/>
  <c r="AW617"/>
  <c r="AB641"/>
  <c r="AA665"/>
  <c r="AE665"/>
  <c r="Y652"/>
  <c r="AF652" s="1"/>
  <c r="AD652"/>
  <c r="AC652"/>
  <c r="BH680"/>
  <c r="Q680"/>
  <c r="CI643"/>
  <c r="Y643"/>
  <c r="AV643" s="1"/>
  <c r="AD643"/>
  <c r="AC643"/>
  <c r="Y658"/>
  <c r="AV658" s="1"/>
  <c r="AC658"/>
  <c r="AD658"/>
  <c r="AG614"/>
  <c r="AH614" s="1"/>
  <c r="AI614" s="1"/>
  <c r="AJ614" s="1"/>
  <c r="AF409"/>
  <c r="X431"/>
  <c r="Y431" s="1"/>
  <c r="V413"/>
  <c r="W413" s="1"/>
  <c r="AF370"/>
  <c r="BF341"/>
  <c r="BG341" s="1"/>
  <c r="CH341" s="1"/>
  <c r="BI341" s="1"/>
  <c r="BJ341" s="1"/>
  <c r="AV425"/>
  <c r="AW425" s="1"/>
  <c r="BE506"/>
  <c r="CI506" s="1"/>
  <c r="BC413"/>
  <c r="AB354"/>
  <c r="AV555"/>
  <c r="AX555" s="1"/>
  <c r="AH334"/>
  <c r="AI334" s="1"/>
  <c r="AJ334" s="1"/>
  <c r="J38" i="3" s="1"/>
  <c r="AV614" i="1"/>
  <c r="AG632"/>
  <c r="BF622"/>
  <c r="BG622" s="1"/>
  <c r="CH622" s="1"/>
  <c r="BI622" s="1"/>
  <c r="BJ622" s="1"/>
  <c r="BF632"/>
  <c r="BG632" s="1"/>
  <c r="CH632" s="1"/>
  <c r="BI632" s="1"/>
  <c r="BJ632" s="1"/>
  <c r="AG606"/>
  <c r="AF618"/>
  <c r="BF625"/>
  <c r="BG625" s="1"/>
  <c r="CH625" s="1"/>
  <c r="BI625" s="1"/>
  <c r="BJ625" s="1"/>
  <c r="AG619"/>
  <c r="BF613"/>
  <c r="BG613" s="1"/>
  <c r="CH613" s="1"/>
  <c r="BI613" s="1"/>
  <c r="BJ613" s="1"/>
  <c r="AV618"/>
  <c r="AG623"/>
  <c r="Y634"/>
  <c r="AV634" s="1"/>
  <c r="AC634"/>
  <c r="AD634"/>
  <c r="CI661"/>
  <c r="AE650"/>
  <c r="AA650"/>
  <c r="AA637"/>
  <c r="AE637"/>
  <c r="Q676"/>
  <c r="BH676"/>
  <c r="BH667"/>
  <c r="Q667"/>
  <c r="Q694"/>
  <c r="BH694"/>
  <c r="AA659"/>
  <c r="AE659"/>
  <c r="AB663"/>
  <c r="Y641"/>
  <c r="AV641" s="1"/>
  <c r="AC641"/>
  <c r="AD641"/>
  <c r="AW609"/>
  <c r="AX609"/>
  <c r="AB635"/>
  <c r="Y655"/>
  <c r="AV655" s="1"/>
  <c r="AD655"/>
  <c r="AC655"/>
  <c r="Y638"/>
  <c r="AF638" s="1"/>
  <c r="AC638"/>
  <c r="AD638"/>
  <c r="AE662"/>
  <c r="AA662"/>
  <c r="AE634"/>
  <c r="AA634"/>
  <c r="AB661"/>
  <c r="Y650"/>
  <c r="AV650" s="1"/>
  <c r="AD650"/>
  <c r="AC650"/>
  <c r="Q673"/>
  <c r="BH673"/>
  <c r="BH679"/>
  <c r="Q679"/>
  <c r="BH687"/>
  <c r="Q687"/>
  <c r="Q686"/>
  <c r="BH686"/>
  <c r="Q688"/>
  <c r="BH688"/>
  <c r="CI639"/>
  <c r="CI657"/>
  <c r="AB657"/>
  <c r="Y642"/>
  <c r="AV642" s="1"/>
  <c r="AC642"/>
  <c r="AD642"/>
  <c r="Y654"/>
  <c r="BF654" s="1"/>
  <c r="BG654" s="1"/>
  <c r="CH654" s="1"/>
  <c r="AC654"/>
  <c r="AD654"/>
  <c r="Y636"/>
  <c r="AC636"/>
  <c r="AD636"/>
  <c r="AA636"/>
  <c r="AE636"/>
  <c r="Y663"/>
  <c r="AF663" s="1"/>
  <c r="AD663"/>
  <c r="AC663"/>
  <c r="AE644"/>
  <c r="AA644"/>
  <c r="Y656"/>
  <c r="BF656" s="1"/>
  <c r="BG656" s="1"/>
  <c r="CH656" s="1"/>
  <c r="BI656" s="1"/>
  <c r="BJ656" s="1"/>
  <c r="AC656"/>
  <c r="AD656"/>
  <c r="CI641"/>
  <c r="BH692"/>
  <c r="Q692"/>
  <c r="BH684"/>
  <c r="Q684"/>
  <c r="BH670"/>
  <c r="Q670"/>
  <c r="AB665"/>
  <c r="BC649"/>
  <c r="Z649"/>
  <c r="X649"/>
  <c r="S649"/>
  <c r="U649" s="1"/>
  <c r="BD649"/>
  <c r="V649"/>
  <c r="W649" s="1"/>
  <c r="BE649"/>
  <c r="AB652"/>
  <c r="AE653"/>
  <c r="AA653"/>
  <c r="BH674"/>
  <c r="Q674"/>
  <c r="Q672"/>
  <c r="BH672"/>
  <c r="AG617"/>
  <c r="AE643"/>
  <c r="AA643"/>
  <c r="AB658"/>
  <c r="CI658"/>
  <c r="AV622"/>
  <c r="Z506"/>
  <c r="AA506" s="1"/>
  <c r="AG426"/>
  <c r="V414"/>
  <c r="W414" s="1"/>
  <c r="AA348"/>
  <c r="AG348" s="1"/>
  <c r="AF354"/>
  <c r="AF364"/>
  <c r="BC506"/>
  <c r="AB364"/>
  <c r="AF622"/>
  <c r="AF632"/>
  <c r="AG609"/>
  <c r="AG625"/>
  <c r="AV613"/>
  <c r="AV620"/>
  <c r="AF625"/>
  <c r="BF619"/>
  <c r="BG619" s="1"/>
  <c r="CH619" s="1"/>
  <c r="BI619" s="1"/>
  <c r="BJ619" s="1"/>
  <c r="BF614"/>
  <c r="BG614" s="1"/>
  <c r="CH614" s="1"/>
  <c r="BI614" s="1"/>
  <c r="BJ614" s="1"/>
  <c r="AB662"/>
  <c r="Y661"/>
  <c r="AC661"/>
  <c r="AD661"/>
  <c r="AB637"/>
  <c r="BH678"/>
  <c r="Q678"/>
  <c r="AB645"/>
  <c r="AA660"/>
  <c r="AE660"/>
  <c r="Y664"/>
  <c r="AV664" s="1"/>
  <c r="AD664"/>
  <c r="AC664"/>
  <c r="AE654"/>
  <c r="AA654"/>
  <c r="AE651"/>
  <c r="AA651"/>
  <c r="AB644"/>
  <c r="Q677"/>
  <c r="BH677"/>
  <c r="Q693"/>
  <c r="BH693"/>
  <c r="CI665"/>
  <c r="AA652"/>
  <c r="AE652"/>
  <c r="AB655"/>
  <c r="Z648"/>
  <c r="V648"/>
  <c r="W648" s="1"/>
  <c r="BE648"/>
  <c r="X648"/>
  <c r="S648"/>
  <c r="U648" s="1"/>
  <c r="BD648"/>
  <c r="BC648"/>
  <c r="AE638"/>
  <c r="AA638"/>
  <c r="Y662"/>
  <c r="AF662" s="1"/>
  <c r="AC662"/>
  <c r="AD662"/>
  <c r="AB634"/>
  <c r="AB650"/>
  <c r="CI637"/>
  <c r="Y637"/>
  <c r="AV637" s="1"/>
  <c r="AD637"/>
  <c r="AC637"/>
  <c r="X696"/>
  <c r="Y696" s="1"/>
  <c r="Z696"/>
  <c r="V696"/>
  <c r="W696" s="1"/>
  <c r="S696"/>
  <c r="U696" s="1"/>
  <c r="AB696" s="1"/>
  <c r="AE640"/>
  <c r="AA640"/>
  <c r="Y640"/>
  <c r="AV640" s="1"/>
  <c r="AD640"/>
  <c r="AC640"/>
  <c r="BH691"/>
  <c r="Q691"/>
  <c r="BH689"/>
  <c r="Q689"/>
  <c r="BH695"/>
  <c r="Q695"/>
  <c r="BE603"/>
  <c r="CI603" s="1"/>
  <c r="S603"/>
  <c r="U603" s="1"/>
  <c r="BD603"/>
  <c r="BC603"/>
  <c r="V603"/>
  <c r="W603" s="1"/>
  <c r="X603"/>
  <c r="Z603"/>
  <c r="AB639"/>
  <c r="AA657"/>
  <c r="AE657"/>
  <c r="Y659"/>
  <c r="AV659" s="1"/>
  <c r="AC659"/>
  <c r="AD659"/>
  <c r="AB659"/>
  <c r="AA664"/>
  <c r="AE664"/>
  <c r="Z647"/>
  <c r="BE647"/>
  <c r="V647"/>
  <c r="W647" s="1"/>
  <c r="S647"/>
  <c r="U647" s="1"/>
  <c r="BD647"/>
  <c r="BC647"/>
  <c r="X647"/>
  <c r="AB642"/>
  <c r="AB636"/>
  <c r="Y644"/>
  <c r="AC644"/>
  <c r="AD644"/>
  <c r="AB656"/>
  <c r="AE641"/>
  <c r="AA641"/>
  <c r="Y665"/>
  <c r="AC665"/>
  <c r="AD665"/>
  <c r="V601"/>
  <c r="W601" s="1"/>
  <c r="X601"/>
  <c r="BE601"/>
  <c r="CI601" s="1"/>
  <c r="BC601"/>
  <c r="S601"/>
  <c r="U601" s="1"/>
  <c r="AB601" s="1"/>
  <c r="BD601"/>
  <c r="Z601"/>
  <c r="Y653"/>
  <c r="AD653"/>
  <c r="AC653"/>
  <c r="AE658"/>
  <c r="AA658"/>
  <c r="AG615"/>
  <c r="S520"/>
  <c r="U520" s="1"/>
  <c r="X506"/>
  <c r="Y506" s="1"/>
  <c r="BF506" s="1"/>
  <c r="AG364"/>
  <c r="Z414"/>
  <c r="AA414" s="1"/>
  <c r="AG370"/>
  <c r="AC426"/>
  <c r="BE431"/>
  <c r="CI431" s="1"/>
  <c r="BF615"/>
  <c r="BG615" s="1"/>
  <c r="CH615" s="1"/>
  <c r="BI615" s="1"/>
  <c r="BJ615" s="1"/>
  <c r="BF631"/>
  <c r="BG631" s="1"/>
  <c r="CH631" s="1"/>
  <c r="BI631" s="1"/>
  <c r="BJ631" s="1"/>
  <c r="AG613"/>
  <c r="AH613" s="1"/>
  <c r="AI613" s="1"/>
  <c r="AJ613" s="1"/>
  <c r="AG620"/>
  <c r="AF619"/>
  <c r="AG608"/>
  <c r="BF368"/>
  <c r="BG368" s="1"/>
  <c r="CH368" s="1"/>
  <c r="BI368" s="1"/>
  <c r="BJ368" s="1"/>
  <c r="AV344"/>
  <c r="AX344" s="1"/>
  <c r="Q386"/>
  <c r="BD386" s="1"/>
  <c r="BH386"/>
  <c r="Q385"/>
  <c r="BE385" s="1"/>
  <c r="CI385" s="1"/>
  <c r="BH385"/>
  <c r="Q396"/>
  <c r="BD396" s="1"/>
  <c r="BH396"/>
  <c r="Q571"/>
  <c r="BC571" s="1"/>
  <c r="BH571"/>
  <c r="Q553"/>
  <c r="BE553" s="1"/>
  <c r="CI553" s="1"/>
  <c r="BH553"/>
  <c r="Q380"/>
  <c r="V380" s="1"/>
  <c r="W380" s="1"/>
  <c r="BH380"/>
  <c r="Q419"/>
  <c r="BE419" s="1"/>
  <c r="CI419" s="1"/>
  <c r="BH419"/>
  <c r="Q463"/>
  <c r="X463" s="1"/>
  <c r="Y463" s="1"/>
  <c r="BH463"/>
  <c r="Q395"/>
  <c r="BE395" s="1"/>
  <c r="CI395" s="1"/>
  <c r="BH395"/>
  <c r="Q382"/>
  <c r="BC382" s="1"/>
  <c r="BH382"/>
  <c r="G543"/>
  <c r="G641" s="1"/>
  <c r="A641"/>
  <c r="Q402"/>
  <c r="BE402" s="1"/>
  <c r="CI402" s="1"/>
  <c r="BH402"/>
  <c r="Q384"/>
  <c r="BC384" s="1"/>
  <c r="BH384"/>
  <c r="Q375"/>
  <c r="Z375" s="1"/>
  <c r="BH375"/>
  <c r="Q400"/>
  <c r="BD400" s="1"/>
  <c r="BH400"/>
  <c r="Q450"/>
  <c r="V450" s="1"/>
  <c r="W450" s="1"/>
  <c r="BH450"/>
  <c r="Q528"/>
  <c r="BE528" s="1"/>
  <c r="CI528" s="1"/>
  <c r="BH528"/>
  <c r="S545"/>
  <c r="U545" s="1"/>
  <c r="AB545" s="1"/>
  <c r="S417"/>
  <c r="U417" s="1"/>
  <c r="AB417" s="1"/>
  <c r="AF359"/>
  <c r="BC531"/>
  <c r="BC417"/>
  <c r="V431"/>
  <c r="W431" s="1"/>
  <c r="S506"/>
  <c r="U506" s="1"/>
  <c r="AB506" s="1"/>
  <c r="S413"/>
  <c r="U413" s="1"/>
  <c r="AB413" s="1"/>
  <c r="S414"/>
  <c r="U414" s="1"/>
  <c r="AB414" s="1"/>
  <c r="AA411"/>
  <c r="AG411" s="1"/>
  <c r="AG342"/>
  <c r="V545"/>
  <c r="W545" s="1"/>
  <c r="Z417"/>
  <c r="AE417" s="1"/>
  <c r="X531"/>
  <c r="Y531" s="1"/>
  <c r="AD344"/>
  <c r="Z428"/>
  <c r="AE428" s="1"/>
  <c r="AC344"/>
  <c r="AF363"/>
  <c r="AW334"/>
  <c r="BE531"/>
  <c r="CI531" s="1"/>
  <c r="BC431"/>
  <c r="BD506"/>
  <c r="BE413"/>
  <c r="CI413" s="1"/>
  <c r="BD414"/>
  <c r="BF537"/>
  <c r="BG537" s="1"/>
  <c r="CH537" s="1"/>
  <c r="BI537" s="1"/>
  <c r="BJ537" s="1"/>
  <c r="BD545"/>
  <c r="BD417"/>
  <c r="G544"/>
  <c r="G642" s="1"/>
  <c r="A642"/>
  <c r="Q447"/>
  <c r="BC447" s="1"/>
  <c r="BH447"/>
  <c r="Q422"/>
  <c r="Z422" s="1"/>
  <c r="BH422"/>
  <c r="Q397"/>
  <c r="BC397" s="1"/>
  <c r="BH397"/>
  <c r="Q398"/>
  <c r="BC398" s="1"/>
  <c r="BH398"/>
  <c r="Q378"/>
  <c r="BD378" s="1"/>
  <c r="BH378"/>
  <c r="Q394"/>
  <c r="S394" s="1"/>
  <c r="U394" s="1"/>
  <c r="BH394"/>
  <c r="Q389"/>
  <c r="V389" s="1"/>
  <c r="W389" s="1"/>
  <c r="BH389"/>
  <c r="Q383"/>
  <c r="BE383" s="1"/>
  <c r="CI383" s="1"/>
  <c r="BH383"/>
  <c r="Q564"/>
  <c r="BE564" s="1"/>
  <c r="CI564" s="1"/>
  <c r="BH564"/>
  <c r="Q393"/>
  <c r="BC393" s="1"/>
  <c r="BH393"/>
  <c r="Q388"/>
  <c r="BD388" s="1"/>
  <c r="BH388"/>
  <c r="Q581"/>
  <c r="BE581" s="1"/>
  <c r="CI581" s="1"/>
  <c r="BH581"/>
  <c r="Q507"/>
  <c r="BD507" s="1"/>
  <c r="BH507"/>
  <c r="Q433"/>
  <c r="X433" s="1"/>
  <c r="Y433" s="1"/>
  <c r="BH433"/>
  <c r="Q546"/>
  <c r="BC546" s="1"/>
  <c r="BH546"/>
  <c r="Q387"/>
  <c r="X387" s="1"/>
  <c r="Y387" s="1"/>
  <c r="BH387"/>
  <c r="Q373"/>
  <c r="BE373" s="1"/>
  <c r="CI373" s="1"/>
  <c r="BH373"/>
  <c r="Q401"/>
  <c r="BC401" s="1"/>
  <c r="BH401"/>
  <c r="Q376"/>
  <c r="BD376" s="1"/>
  <c r="BH376"/>
  <c r="Q539"/>
  <c r="BE539" s="1"/>
  <c r="CI539" s="1"/>
  <c r="BH539"/>
  <c r="Q421"/>
  <c r="Z421" s="1"/>
  <c r="BH421"/>
  <c r="Q415"/>
  <c r="BD415" s="1"/>
  <c r="BH415"/>
  <c r="Q436"/>
  <c r="BE436" s="1"/>
  <c r="CI436" s="1"/>
  <c r="BH436"/>
  <c r="Q390"/>
  <c r="BC390" s="1"/>
  <c r="BH390"/>
  <c r="Q399"/>
  <c r="BD399" s="1"/>
  <c r="BH399"/>
  <c r="Q403"/>
  <c r="BD403" s="1"/>
  <c r="BH403"/>
  <c r="Q392"/>
  <c r="BD392" s="1"/>
  <c r="BH392"/>
  <c r="Q446"/>
  <c r="BC446" s="1"/>
  <c r="BH446"/>
  <c r="Q464"/>
  <c r="BE464" s="1"/>
  <c r="CI464" s="1"/>
  <c r="BH464"/>
  <c r="Q429"/>
  <c r="BD429" s="1"/>
  <c r="BH429"/>
  <c r="Q435"/>
  <c r="V435" s="1"/>
  <c r="W435" s="1"/>
  <c r="BH435"/>
  <c r="S531"/>
  <c r="U531" s="1"/>
  <c r="AB531" s="1"/>
  <c r="S428"/>
  <c r="U428" s="1"/>
  <c r="AB428" s="1"/>
  <c r="BC428"/>
  <c r="S431"/>
  <c r="U431" s="1"/>
  <c r="AB431" s="1"/>
  <c r="X520"/>
  <c r="Y520" s="1"/>
  <c r="Z413"/>
  <c r="AE413" s="1"/>
  <c r="X414"/>
  <c r="Y414" s="1"/>
  <c r="AC363"/>
  <c r="Z545"/>
  <c r="AA545" s="1"/>
  <c r="X428"/>
  <c r="Y428" s="1"/>
  <c r="AF369"/>
  <c r="AW209"/>
  <c r="AD84"/>
  <c r="AE84" s="1"/>
  <c r="AJ84" s="1"/>
  <c r="AD96"/>
  <c r="AE96" s="1"/>
  <c r="AJ96" s="1"/>
  <c r="BH209"/>
  <c r="AL209" s="1"/>
  <c r="AM209" s="1"/>
  <c r="AT21"/>
  <c r="AU21" s="1"/>
  <c r="AV21" s="1"/>
  <c r="G19" i="3" s="1"/>
  <c r="I19"/>
  <c r="AQ210" i="1"/>
  <c r="AR210" s="1"/>
  <c r="AS210" s="1"/>
  <c r="I208" i="3"/>
  <c r="AT19" i="1"/>
  <c r="AU19" s="1"/>
  <c r="AV19" s="1"/>
  <c r="G17" i="3" s="1"/>
  <c r="I17"/>
  <c r="AT20" i="1"/>
  <c r="AU20" s="1"/>
  <c r="AV20" s="1"/>
  <c r="G18" i="3" s="1"/>
  <c r="I18"/>
  <c r="AQ34" i="1"/>
  <c r="AR34" s="1"/>
  <c r="AS34" s="1"/>
  <c r="I32" i="3"/>
  <c r="AT38" i="1"/>
  <c r="AU38" s="1"/>
  <c r="AV38" s="1"/>
  <c r="G36" i="3" s="1"/>
  <c r="I36"/>
  <c r="AT26" i="1"/>
  <c r="AU26" s="1"/>
  <c r="AV26" s="1"/>
  <c r="G24" i="3" s="1"/>
  <c r="I24"/>
  <c r="AQ31" i="1"/>
  <c r="AR31" s="1"/>
  <c r="AS31" s="1"/>
  <c r="I29" i="3"/>
  <c r="AQ29" i="1"/>
  <c r="AR29" s="1"/>
  <c r="AS29" s="1"/>
  <c r="I27" i="3"/>
  <c r="AT35" i="1"/>
  <c r="AU35" s="1"/>
  <c r="AV35" s="1"/>
  <c r="G33" i="3" s="1"/>
  <c r="I33"/>
  <c r="AQ37" i="1"/>
  <c r="AR37" s="1"/>
  <c r="AS37" s="1"/>
  <c r="I35" i="3"/>
  <c r="AQ40" i="1"/>
  <c r="AR40" s="1"/>
  <c r="I38" i="3"/>
  <c r="AT23" i="1"/>
  <c r="AU23" s="1"/>
  <c r="AV23" s="1"/>
  <c r="G21" i="3" s="1"/>
  <c r="I21"/>
  <c r="AK503" i="1"/>
  <c r="BM503" s="1"/>
  <c r="J207" i="3"/>
  <c r="AT34" i="1"/>
  <c r="AU34" s="1"/>
  <c r="AD87"/>
  <c r="AE87" s="1"/>
  <c r="AJ87" s="1"/>
  <c r="AT40"/>
  <c r="AU40" s="1"/>
  <c r="AQ35"/>
  <c r="AR35" s="1"/>
  <c r="AS35" s="1"/>
  <c r="AQ23"/>
  <c r="AR23" s="1"/>
  <c r="AS23" s="1"/>
  <c r="AL503"/>
  <c r="AM503" s="1"/>
  <c r="AN503" s="1"/>
  <c r="AD94"/>
  <c r="AE94" s="1"/>
  <c r="AJ94" s="1"/>
  <c r="AA295"/>
  <c r="AB295" s="1"/>
  <c r="AD109"/>
  <c r="AE109" s="1"/>
  <c r="AJ109" s="1"/>
  <c r="AQ38"/>
  <c r="AR38" s="1"/>
  <c r="AS38" s="1"/>
  <c r="AX45"/>
  <c r="X86"/>
  <c r="AP86" s="1"/>
  <c r="X132"/>
  <c r="AP132" s="1"/>
  <c r="AT210"/>
  <c r="AU210" s="1"/>
  <c r="X94"/>
  <c r="AP94" s="1"/>
  <c r="AY503"/>
  <c r="AZ503" s="1"/>
  <c r="X66"/>
  <c r="AP66" s="1"/>
  <c r="AE97"/>
  <c r="AJ97" s="1"/>
  <c r="AN84"/>
  <c r="D82" i="3" s="1"/>
  <c r="AV360" i="1"/>
  <c r="AX360" s="1"/>
  <c r="AX324"/>
  <c r="AW324"/>
  <c r="AY334"/>
  <c r="AZ334" s="1"/>
  <c r="BA334"/>
  <c r="E38" i="3" s="1"/>
  <c r="BA504" i="1"/>
  <c r="E208" i="3" s="1"/>
  <c r="AY504" i="1"/>
  <c r="AZ504" s="1"/>
  <c r="BA320"/>
  <c r="E24" i="3" s="1"/>
  <c r="AY320" i="1"/>
  <c r="AZ320" s="1"/>
  <c r="AX348"/>
  <c r="AW348"/>
  <c r="AY529"/>
  <c r="AZ529" s="1"/>
  <c r="BA529"/>
  <c r="E233" i="3" s="1"/>
  <c r="AD95" i="1"/>
  <c r="AE95" s="1"/>
  <c r="AJ95" s="1"/>
  <c r="AD83"/>
  <c r="AE83" s="1"/>
  <c r="AJ83" s="1"/>
  <c r="AN92"/>
  <c r="D90" i="3" s="1"/>
  <c r="BF344" i="1"/>
  <c r="BG344" s="1"/>
  <c r="CH344" s="1"/>
  <c r="BI344" s="1"/>
  <c r="BJ344" s="1"/>
  <c r="BF530"/>
  <c r="BG530" s="1"/>
  <c r="CH530" s="1"/>
  <c r="BI530" s="1"/>
  <c r="BJ530" s="1"/>
  <c r="AV530"/>
  <c r="AV368"/>
  <c r="AY325"/>
  <c r="AZ325" s="1"/>
  <c r="BA325"/>
  <c r="E29" i="3" s="1"/>
  <c r="AY314" i="1"/>
  <c r="AZ314" s="1"/>
  <c r="BA314"/>
  <c r="E18" i="3" s="1"/>
  <c r="AY309" i="1"/>
  <c r="AZ309" s="1"/>
  <c r="BA309"/>
  <c r="E13" i="3" s="1"/>
  <c r="AX328" i="1"/>
  <c r="AW328"/>
  <c r="AY335"/>
  <c r="AZ335" s="1"/>
  <c r="BA335"/>
  <c r="E39" i="3" s="1"/>
  <c r="Y67" i="1"/>
  <c r="Z67" s="1"/>
  <c r="AN67" s="1"/>
  <c r="D65" i="3" s="1"/>
  <c r="AT31" i="1"/>
  <c r="AU31" s="1"/>
  <c r="AY338"/>
  <c r="AZ338" s="1"/>
  <c r="BA338"/>
  <c r="E42" i="3" s="1"/>
  <c r="AB445" i="1"/>
  <c r="AY315"/>
  <c r="AZ315" s="1"/>
  <c r="BA315"/>
  <c r="E19" i="3" s="1"/>
  <c r="AY321" i="1"/>
  <c r="AZ321" s="1"/>
  <c r="BA321"/>
  <c r="E25" i="3" s="1"/>
  <c r="AX312" i="1"/>
  <c r="AW312"/>
  <c r="AY407"/>
  <c r="AZ407" s="1"/>
  <c r="BA407"/>
  <c r="E111" i="3" s="1"/>
  <c r="AX426" i="1"/>
  <c r="AW426"/>
  <c r="AP95"/>
  <c r="AD98"/>
  <c r="AE98" s="1"/>
  <c r="AJ98" s="1"/>
  <c r="Y218"/>
  <c r="Z218" s="1"/>
  <c r="AN218" s="1"/>
  <c r="D216" i="3" s="1"/>
  <c r="W295" i="1"/>
  <c r="X51"/>
  <c r="AP51" s="1"/>
  <c r="AD106"/>
  <c r="AE106" s="1"/>
  <c r="AJ106" s="1"/>
  <c r="Y68"/>
  <c r="Z68" s="1"/>
  <c r="AN68" s="1"/>
  <c r="D66" i="3" s="1"/>
  <c r="Y86" i="1"/>
  <c r="Z86" s="1"/>
  <c r="AN86" s="1"/>
  <c r="D84" i="3" s="1"/>
  <c r="Y74" i="1"/>
  <c r="Z74" s="1"/>
  <c r="AN74" s="1"/>
  <c r="D72" i="3" s="1"/>
  <c r="R295" i="1"/>
  <c r="U295" s="1"/>
  <c r="AC295"/>
  <c r="AQ20"/>
  <c r="AR20" s="1"/>
  <c r="AX235"/>
  <c r="AD85"/>
  <c r="AE85" s="1"/>
  <c r="AJ85" s="1"/>
  <c r="Y77"/>
  <c r="Z77" s="1"/>
  <c r="AN77" s="1"/>
  <c r="D75" i="3" s="1"/>
  <c r="AD80" i="1"/>
  <c r="AE80" s="1"/>
  <c r="AJ80" s="1"/>
  <c r="AQ19"/>
  <c r="AR19" s="1"/>
  <c r="AS19" s="1"/>
  <c r="X131"/>
  <c r="AP131" s="1"/>
  <c r="X87"/>
  <c r="AP87" s="1"/>
  <c r="X48"/>
  <c r="AP48" s="1"/>
  <c r="Y64"/>
  <c r="Z64" s="1"/>
  <c r="AN64" s="1"/>
  <c r="D62" i="3" s="1"/>
  <c r="Y69" i="1"/>
  <c r="Z69" s="1"/>
  <c r="AN69" s="1"/>
  <c r="D67" i="3" s="1"/>
  <c r="X70" i="1"/>
  <c r="AP70" s="1"/>
  <c r="X60"/>
  <c r="AP60" s="1"/>
  <c r="AN98"/>
  <c r="D96" i="3" s="1"/>
  <c r="X46" i="1"/>
  <c r="AP46" s="1"/>
  <c r="Y94"/>
  <c r="Z94" s="1"/>
  <c r="AN94" s="1"/>
  <c r="D92" i="3" s="1"/>
  <c r="AD79" i="1"/>
  <c r="AE79" s="1"/>
  <c r="AJ79" s="1"/>
  <c r="AT37"/>
  <c r="AU37" s="1"/>
  <c r="X75"/>
  <c r="AP75" s="1"/>
  <c r="AQ26"/>
  <c r="AR26" s="1"/>
  <c r="AS26" s="1"/>
  <c r="X76"/>
  <c r="AP76" s="1"/>
  <c r="R110"/>
  <c r="U110" s="1"/>
  <c r="AN108"/>
  <c r="D106" i="3" s="1"/>
  <c r="AN102" i="1"/>
  <c r="D100" i="3" s="1"/>
  <c r="AD108" i="1"/>
  <c r="AE108" s="1"/>
  <c r="AJ108" s="1"/>
  <c r="X102"/>
  <c r="AP102" s="1"/>
  <c r="AC417"/>
  <c r="AH328"/>
  <c r="AI328" s="1"/>
  <c r="AJ328" s="1"/>
  <c r="AN109"/>
  <c r="D107" i="3" s="1"/>
  <c r="X49" i="1"/>
  <c r="AP49" s="1"/>
  <c r="AN97"/>
  <c r="D95" i="3" s="1"/>
  <c r="X72" i="1"/>
  <c r="AP72" s="1"/>
  <c r="Y62"/>
  <c r="Z62" s="1"/>
  <c r="AN62" s="1"/>
  <c r="D60" i="3" s="1"/>
  <c r="X117" i="1"/>
  <c r="AP117" s="1"/>
  <c r="AA110"/>
  <c r="AB110" s="1"/>
  <c r="AN85"/>
  <c r="D83" i="3" s="1"/>
  <c r="Y106" i="1"/>
  <c r="Z106" s="1"/>
  <c r="AN106" s="1"/>
  <c r="D104" i="3" s="1"/>
  <c r="X106" i="1"/>
  <c r="AP106" s="1"/>
  <c r="T402"/>
  <c r="T384"/>
  <c r="T401"/>
  <c r="T390"/>
  <c r="T399"/>
  <c r="T375"/>
  <c r="T400"/>
  <c r="T382"/>
  <c r="T418"/>
  <c r="T386"/>
  <c r="T385"/>
  <c r="T514"/>
  <c r="T380"/>
  <c r="T397"/>
  <c r="T398"/>
  <c r="T378"/>
  <c r="T394"/>
  <c r="T389"/>
  <c r="T532"/>
  <c r="T432"/>
  <c r="T419"/>
  <c r="T383"/>
  <c r="T395"/>
  <c r="AH324"/>
  <c r="AI324" s="1"/>
  <c r="AJ324" s="1"/>
  <c r="J28" i="3" s="1"/>
  <c r="AQ21" i="1"/>
  <c r="AR21" s="1"/>
  <c r="AS21" s="1"/>
  <c r="W110"/>
  <c r="Y236"/>
  <c r="Z236" s="1"/>
  <c r="AN236" s="1"/>
  <c r="D234" i="3" s="1"/>
  <c r="Y59" i="1"/>
  <c r="Z59" s="1"/>
  <c r="AN59" s="1"/>
  <c r="D57" i="3" s="1"/>
  <c r="X57" i="1"/>
  <c r="AP57" s="1"/>
  <c r="I55" i="3" s="1"/>
  <c r="Y225" i="1"/>
  <c r="Z225" s="1"/>
  <c r="AN225" s="1"/>
  <c r="D223" i="3" s="1"/>
  <c r="S110" i="1"/>
  <c r="V110" s="1"/>
  <c r="T110" s="1"/>
  <c r="AG530"/>
  <c r="T387"/>
  <c r="T373"/>
  <c r="T376"/>
  <c r="T436"/>
  <c r="T450"/>
  <c r="T449"/>
  <c r="T393"/>
  <c r="T388"/>
  <c r="T581"/>
  <c r="T464"/>
  <c r="T396"/>
  <c r="T391"/>
  <c r="T447"/>
  <c r="T422"/>
  <c r="T392"/>
  <c r="T521"/>
  <c r="T557"/>
  <c r="T433"/>
  <c r="X83"/>
  <c r="AP83" s="1"/>
  <c r="AF344"/>
  <c r="X96"/>
  <c r="AP96" s="1"/>
  <c r="Y55"/>
  <c r="Z55" s="1"/>
  <c r="AN55" s="1"/>
  <c r="D53" i="3" s="1"/>
  <c r="Y63" i="1"/>
  <c r="Z63" s="1"/>
  <c r="AN63" s="1"/>
  <c r="D61" i="3" s="1"/>
  <c r="X108" i="1"/>
  <c r="AP108" s="1"/>
  <c r="Y88"/>
  <c r="Z88" s="1"/>
  <c r="AN88" s="1"/>
  <c r="D86" i="3" s="1"/>
  <c r="X79" i="1"/>
  <c r="AP79" s="1"/>
  <c r="R424"/>
  <c r="P424"/>
  <c r="P189"/>
  <c r="Q189" s="1"/>
  <c r="AC189" s="1"/>
  <c r="O483"/>
  <c r="R466"/>
  <c r="P466"/>
  <c r="R452"/>
  <c r="P452"/>
  <c r="R572"/>
  <c r="AF360"/>
  <c r="Y95"/>
  <c r="Z95" s="1"/>
  <c r="AN95" s="1"/>
  <c r="D93" i="3" s="1"/>
  <c r="AT29" i="1"/>
  <c r="AU29" s="1"/>
  <c r="Y87"/>
  <c r="Z87" s="1"/>
  <c r="AN87" s="1"/>
  <c r="D85" i="3" s="1"/>
  <c r="Y47" i="1"/>
  <c r="Z47" s="1"/>
  <c r="AN47" s="1"/>
  <c r="D45" i="3" s="1"/>
  <c r="Y100" i="1"/>
  <c r="Z100" s="1"/>
  <c r="Y56"/>
  <c r="Z56" s="1"/>
  <c r="AN56" s="1"/>
  <c r="D54" i="3" s="1"/>
  <c r="X58" i="1"/>
  <c r="AP58" s="1"/>
  <c r="AD417"/>
  <c r="R469"/>
  <c r="P469"/>
  <c r="R441"/>
  <c r="P441"/>
  <c r="AD102"/>
  <c r="AE102" s="1"/>
  <c r="AJ102" s="1"/>
  <c r="X92"/>
  <c r="AP92" s="1"/>
  <c r="X115"/>
  <c r="AP115" s="1"/>
  <c r="X109"/>
  <c r="AP109" s="1"/>
  <c r="R455"/>
  <c r="P455"/>
  <c r="R582"/>
  <c r="P582"/>
  <c r="R438"/>
  <c r="P438"/>
  <c r="R404"/>
  <c r="P404"/>
  <c r="AF368"/>
  <c r="X50"/>
  <c r="AP50" s="1"/>
  <c r="Y52"/>
  <c r="Z52" s="1"/>
  <c r="AN52" s="1"/>
  <c r="D50" i="3" s="1"/>
  <c r="AF530" i="1"/>
  <c r="AT52"/>
  <c r="AU52" s="1"/>
  <c r="AV52" s="1"/>
  <c r="G50" i="3" s="1"/>
  <c r="AQ52" i="1"/>
  <c r="AR52" s="1"/>
  <c r="AS52" s="1"/>
  <c r="AT47"/>
  <c r="AU47" s="1"/>
  <c r="AV47" s="1"/>
  <c r="G45" i="3" s="1"/>
  <c r="AQ47" i="1"/>
  <c r="AR47" s="1"/>
  <c r="AS47" s="1"/>
  <c r="AQ54"/>
  <c r="AR54" s="1"/>
  <c r="AS54" s="1"/>
  <c r="AT54"/>
  <c r="AU54" s="1"/>
  <c r="AV54" s="1"/>
  <c r="G52" i="3" s="1"/>
  <c r="AT62" i="1"/>
  <c r="AU62" s="1"/>
  <c r="AV62" s="1"/>
  <c r="G60" i="3" s="1"/>
  <c r="AQ62" i="1"/>
  <c r="AR62" s="1"/>
  <c r="AS62" s="1"/>
  <c r="BH30"/>
  <c r="AL30" s="1"/>
  <c r="AM30" s="1"/>
  <c r="AW30"/>
  <c r="AQ74"/>
  <c r="AR74" s="1"/>
  <c r="AS74" s="1"/>
  <c r="AT74"/>
  <c r="AU74" s="1"/>
  <c r="AV74" s="1"/>
  <c r="G72" i="3" s="1"/>
  <c r="V134" i="1"/>
  <c r="T134" s="1"/>
  <c r="Y134" s="1"/>
  <c r="Z134" s="1"/>
  <c r="AN134" s="1"/>
  <c r="D132" i="3" s="1"/>
  <c r="A62" i="1"/>
  <c r="A354"/>
  <c r="G354" s="1"/>
  <c r="A254"/>
  <c r="BE60"/>
  <c r="U226"/>
  <c r="AD226" s="1"/>
  <c r="AE226" s="1"/>
  <c r="AJ226" s="1"/>
  <c r="V120"/>
  <c r="T120" s="1"/>
  <c r="Y120" s="1"/>
  <c r="Z120" s="1"/>
  <c r="AN120" s="1"/>
  <c r="D118" i="3" s="1"/>
  <c r="U123" i="1"/>
  <c r="AD123" s="1"/>
  <c r="AE123" s="1"/>
  <c r="AJ123" s="1"/>
  <c r="AT28"/>
  <c r="AQ28"/>
  <c r="AR28" s="1"/>
  <c r="O191"/>
  <c r="P172"/>
  <c r="Q172" s="1"/>
  <c r="U151"/>
  <c r="AD151" s="1"/>
  <c r="AE151" s="1"/>
  <c r="AJ151" s="1"/>
  <c r="O166"/>
  <c r="O460" s="1"/>
  <c r="P147"/>
  <c r="Q147" s="1"/>
  <c r="U237"/>
  <c r="P278"/>
  <c r="Q278" s="1"/>
  <c r="U137"/>
  <c r="AD137" s="1"/>
  <c r="AE137" s="1"/>
  <c r="AJ137" s="1"/>
  <c r="X80"/>
  <c r="AP80" s="1"/>
  <c r="I78" i="3" s="1"/>
  <c r="X98" i="1"/>
  <c r="AP98" s="1"/>
  <c r="I96" i="3" s="1"/>
  <c r="X53" i="1"/>
  <c r="AP53" s="1"/>
  <c r="I51" i="3" s="1"/>
  <c r="X84" i="1"/>
  <c r="AP84" s="1"/>
  <c r="I82" i="3" s="1"/>
  <c r="X61" i="1"/>
  <c r="AP61" s="1"/>
  <c r="I59" i="3" s="1"/>
  <c r="Y211" i="1"/>
  <c r="Z211" s="1"/>
  <c r="AN211" s="1"/>
  <c r="D209" i="3" s="1"/>
  <c r="X118" i="1"/>
  <c r="AP118" s="1"/>
  <c r="I116" i="3" s="1"/>
  <c r="Y243" i="1"/>
  <c r="Z243" s="1"/>
  <c r="AN243" s="1"/>
  <c r="D241" i="3" s="1"/>
  <c r="X97" i="1"/>
  <c r="AP97" s="1"/>
  <c r="I95" i="3" s="1"/>
  <c r="X85" i="1"/>
  <c r="AP85" s="1"/>
  <c r="I83" i="3" s="1"/>
  <c r="AX30" i="1"/>
  <c r="K28" i="3" s="1"/>
  <c r="O194" i="1"/>
  <c r="P175"/>
  <c r="Q175" s="1"/>
  <c r="AC142"/>
  <c r="AA142"/>
  <c r="AB142" s="1"/>
  <c r="R142"/>
  <c r="W142"/>
  <c r="S142"/>
  <c r="AQ77"/>
  <c r="AR77" s="1"/>
  <c r="AS77" s="1"/>
  <c r="AT77"/>
  <c r="AT32"/>
  <c r="AQ32"/>
  <c r="AR32" s="1"/>
  <c r="AT64"/>
  <c r="AU64" s="1"/>
  <c r="AV64" s="1"/>
  <c r="G62" i="3" s="1"/>
  <c r="AQ64" i="1"/>
  <c r="AR64" s="1"/>
  <c r="AT43"/>
  <c r="AQ43"/>
  <c r="AR43" s="1"/>
  <c r="AS43" s="1"/>
  <c r="U134"/>
  <c r="AD134" s="1"/>
  <c r="AE134" s="1"/>
  <c r="AJ134" s="1"/>
  <c r="A546"/>
  <c r="BE252"/>
  <c r="V78"/>
  <c r="T78" s="1"/>
  <c r="Y78" s="1"/>
  <c r="Z78" s="1"/>
  <c r="AN78" s="1"/>
  <c r="D76" i="3" s="1"/>
  <c r="O149" i="1"/>
  <c r="O443" s="1"/>
  <c r="P130"/>
  <c r="Q130" s="1"/>
  <c r="V226"/>
  <c r="T226" s="1"/>
  <c r="Y226" s="1"/>
  <c r="Z226" s="1"/>
  <c r="AN226" s="1"/>
  <c r="D224" i="3" s="1"/>
  <c r="O180" i="1"/>
  <c r="O474" s="1"/>
  <c r="P161"/>
  <c r="Q161" s="1"/>
  <c r="U120"/>
  <c r="AD120" s="1"/>
  <c r="AE120" s="1"/>
  <c r="AJ120" s="1"/>
  <c r="A545"/>
  <c r="BE251"/>
  <c r="W153"/>
  <c r="S153"/>
  <c r="AC153"/>
  <c r="AA153"/>
  <c r="AB153" s="1"/>
  <c r="R153"/>
  <c r="R128"/>
  <c r="W128"/>
  <c r="S128"/>
  <c r="AC128"/>
  <c r="AA128"/>
  <c r="AB128" s="1"/>
  <c r="V269"/>
  <c r="T269" s="1"/>
  <c r="AC170"/>
  <c r="AA170"/>
  <c r="AB170" s="1"/>
  <c r="R170"/>
  <c r="W170"/>
  <c r="S170"/>
  <c r="V137"/>
  <c r="T137" s="1"/>
  <c r="Y137" s="1"/>
  <c r="Z137" s="1"/>
  <c r="AN137" s="1"/>
  <c r="D135" i="3" s="1"/>
  <c r="Y261" i="1"/>
  <c r="Z261" s="1"/>
  <c r="AN261" s="1"/>
  <c r="D259" i="3" s="1"/>
  <c r="X114" i="1"/>
  <c r="AP114" s="1"/>
  <c r="I112" i="3" s="1"/>
  <c r="Y54" i="1"/>
  <c r="Z54" s="1"/>
  <c r="AN54" s="1"/>
  <c r="D52" i="3" s="1"/>
  <c r="Y71" i="1"/>
  <c r="Z71" s="1"/>
  <c r="AN71" s="1"/>
  <c r="D69" i="3" s="1"/>
  <c r="Y73" i="1"/>
  <c r="Z73" s="1"/>
  <c r="AN73" s="1"/>
  <c r="D71" i="3" s="1"/>
  <c r="X65" i="1"/>
  <c r="AP65" s="1"/>
  <c r="I63" i="3" s="1"/>
  <c r="AX42" i="1"/>
  <c r="K40" i="3" s="1"/>
  <c r="U78" i="1"/>
  <c r="AD78" s="1"/>
  <c r="AE78" s="1"/>
  <c r="AJ78" s="1"/>
  <c r="O163"/>
  <c r="O457" s="1"/>
  <c r="P144"/>
  <c r="Q144" s="1"/>
  <c r="AT15"/>
  <c r="AQ15"/>
  <c r="AT44"/>
  <c r="AQ44"/>
  <c r="AR44" s="1"/>
  <c r="AS44" s="1"/>
  <c r="V133"/>
  <c r="T133" s="1"/>
  <c r="A61"/>
  <c r="A353"/>
  <c r="G353" s="1"/>
  <c r="A253"/>
  <c r="BE59"/>
  <c r="O177"/>
  <c r="O471" s="1"/>
  <c r="P158"/>
  <c r="Q158" s="1"/>
  <c r="BH42"/>
  <c r="AL42" s="1"/>
  <c r="AM42" s="1"/>
  <c r="AW42"/>
  <c r="R156"/>
  <c r="W156"/>
  <c r="S156"/>
  <c r="AC156"/>
  <c r="AA156"/>
  <c r="AB156" s="1"/>
  <c r="W125"/>
  <c r="S125"/>
  <c r="AC125"/>
  <c r="AA125"/>
  <c r="AB125" s="1"/>
  <c r="R125"/>
  <c r="V295"/>
  <c r="T295" s="1"/>
  <c r="V123"/>
  <c r="T123" s="1"/>
  <c r="X123" s="1"/>
  <c r="AP123" s="1"/>
  <c r="I121" i="3" s="1"/>
  <c r="AT113" i="1"/>
  <c r="AQ113"/>
  <c r="AR113" s="1"/>
  <c r="AS113" s="1"/>
  <c r="V151"/>
  <c r="T151" s="1"/>
  <c r="Y151" s="1"/>
  <c r="Z151" s="1"/>
  <c r="AN151" s="1"/>
  <c r="D149" i="3" s="1"/>
  <c r="R139" i="1"/>
  <c r="W139"/>
  <c r="S139"/>
  <c r="AC139"/>
  <c r="AA139"/>
  <c r="AB139" s="1"/>
  <c r="R155" l="1"/>
  <c r="AC362"/>
  <c r="W155"/>
  <c r="AX18"/>
  <c r="BH374"/>
  <c r="BH683"/>
  <c r="AV615"/>
  <c r="AW615" s="1"/>
  <c r="AA155"/>
  <c r="AB155" s="1"/>
  <c r="AE88"/>
  <c r="AJ88" s="1"/>
  <c r="AA141"/>
  <c r="AB141" s="1"/>
  <c r="BC520"/>
  <c r="BE520"/>
  <c r="CI520" s="1"/>
  <c r="Z520"/>
  <c r="AA520" s="1"/>
  <c r="AG520" s="1"/>
  <c r="V520"/>
  <c r="W520" s="1"/>
  <c r="AF520" s="1"/>
  <c r="S155"/>
  <c r="V155" s="1"/>
  <c r="T155" s="1"/>
  <c r="Y155" s="1"/>
  <c r="Z155" s="1"/>
  <c r="AN155" s="1"/>
  <c r="D153" i="3" s="1"/>
  <c r="AD362" i="1"/>
  <c r="AF624"/>
  <c r="O304"/>
  <c r="O598" s="1"/>
  <c r="AV624"/>
  <c r="AW624" s="1"/>
  <c r="AX616"/>
  <c r="BA616" s="1"/>
  <c r="Q449"/>
  <c r="BD449" s="1"/>
  <c r="Q381"/>
  <c r="BC381" s="1"/>
  <c r="S538"/>
  <c r="U538" s="1"/>
  <c r="AB538" s="1"/>
  <c r="BC538"/>
  <c r="W252"/>
  <c r="AD366"/>
  <c r="S252"/>
  <c r="V252" s="1"/>
  <c r="T252" s="1"/>
  <c r="Y252" s="1"/>
  <c r="Z252" s="1"/>
  <c r="AC366"/>
  <c r="AX615"/>
  <c r="BA615" s="1"/>
  <c r="R533"/>
  <c r="T533" s="1"/>
  <c r="AN100"/>
  <c r="D98" i="3" s="1"/>
  <c r="R554" i="1"/>
  <c r="T554" s="1"/>
  <c r="BH377"/>
  <c r="AD100"/>
  <c r="AE100" s="1"/>
  <c r="AJ100" s="1"/>
  <c r="BF366"/>
  <c r="BG366" s="1"/>
  <c r="CH366" s="1"/>
  <c r="BI366" s="1"/>
  <c r="BJ366" s="1"/>
  <c r="X103"/>
  <c r="AP103" s="1"/>
  <c r="AT103" s="1"/>
  <c r="AD244"/>
  <c r="AE244" s="1"/>
  <c r="AJ244" s="1"/>
  <c r="AA270"/>
  <c r="AB270" s="1"/>
  <c r="P468"/>
  <c r="BH468" s="1"/>
  <c r="AX628"/>
  <c r="AY628" s="1"/>
  <c r="AZ628" s="1"/>
  <c r="X100"/>
  <c r="AP100" s="1"/>
  <c r="AT100" s="1"/>
  <c r="AX605"/>
  <c r="BA605" s="1"/>
  <c r="AG624"/>
  <c r="AV362"/>
  <c r="AX362" s="1"/>
  <c r="AY362" s="1"/>
  <c r="AZ362" s="1"/>
  <c r="AE82"/>
  <c r="AJ82" s="1"/>
  <c r="AA353"/>
  <c r="AG353" s="1"/>
  <c r="AD350"/>
  <c r="AA366"/>
  <c r="AG366" s="1"/>
  <c r="AA362"/>
  <c r="AG362" s="1"/>
  <c r="AN116"/>
  <c r="D114" i="3" s="1"/>
  <c r="AC234" i="1"/>
  <c r="BH18"/>
  <c r="AL18" s="1"/>
  <c r="AM18" s="1"/>
  <c r="Q675"/>
  <c r="V675" s="1"/>
  <c r="W675" s="1"/>
  <c r="AQ55"/>
  <c r="AR55" s="1"/>
  <c r="AS55" s="1"/>
  <c r="AQ63"/>
  <c r="AR63" s="1"/>
  <c r="AS63" s="1"/>
  <c r="X88"/>
  <c r="AP88" s="1"/>
  <c r="AT88" s="1"/>
  <c r="Q391"/>
  <c r="BD391" s="1"/>
  <c r="AV607"/>
  <c r="AW607" s="1"/>
  <c r="BH668"/>
  <c r="AD646"/>
  <c r="AE646"/>
  <c r="AV366"/>
  <c r="AW366" s="1"/>
  <c r="AN101"/>
  <c r="D99" i="3" s="1"/>
  <c r="AU24" i="1"/>
  <c r="AV24" s="1"/>
  <c r="G22" i="3" s="1"/>
  <c r="AF366" i="1"/>
  <c r="Y89"/>
  <c r="Z89" s="1"/>
  <c r="AN89" s="1"/>
  <c r="D87" i="3" s="1"/>
  <c r="AA288" i="1"/>
  <c r="AB288" s="1"/>
  <c r="AF627"/>
  <c r="AC350"/>
  <c r="AC345"/>
  <c r="AF629"/>
  <c r="BF362"/>
  <c r="BG362" s="1"/>
  <c r="CH362" s="1"/>
  <c r="BI362" s="1"/>
  <c r="BJ362" s="1"/>
  <c r="AE122"/>
  <c r="AJ122" s="1"/>
  <c r="AS24"/>
  <c r="AW16"/>
  <c r="P296"/>
  <c r="Q296" s="1"/>
  <c r="W296" s="1"/>
  <c r="AF362"/>
  <c r="AU25"/>
  <c r="AV25" s="1"/>
  <c r="G23" i="3" s="1"/>
  <c r="AC252" i="1"/>
  <c r="BH16"/>
  <c r="AL16" s="1"/>
  <c r="AM16" s="1"/>
  <c r="V538"/>
  <c r="W538" s="1"/>
  <c r="AD89"/>
  <c r="AE89" s="1"/>
  <c r="AJ89" s="1"/>
  <c r="AX16"/>
  <c r="K14" i="3" s="1"/>
  <c r="AA252" i="1"/>
  <c r="AB252" s="1"/>
  <c r="AC270"/>
  <c r="O193"/>
  <c r="P193" s="1"/>
  <c r="Q193" s="1"/>
  <c r="S193" s="1"/>
  <c r="AQ218"/>
  <c r="AR218" s="1"/>
  <c r="AS218" s="1"/>
  <c r="X538"/>
  <c r="AC538" s="1"/>
  <c r="BD538"/>
  <c r="Z538"/>
  <c r="AE538" s="1"/>
  <c r="AD269"/>
  <c r="AE269" s="1"/>
  <c r="AJ269" s="1"/>
  <c r="AH330"/>
  <c r="AI330" s="1"/>
  <c r="AJ330" s="1"/>
  <c r="J34" i="3" s="1"/>
  <c r="AA234" i="1"/>
  <c r="AB234" s="1"/>
  <c r="AW18"/>
  <c r="BH685"/>
  <c r="AX330"/>
  <c r="BA330" s="1"/>
  <c r="E34" i="3" s="1"/>
  <c r="R234" i="1"/>
  <c r="U234" s="1"/>
  <c r="AD234" s="1"/>
  <c r="W234"/>
  <c r="BH36"/>
  <c r="AL36" s="1"/>
  <c r="AM36" s="1"/>
  <c r="AW36"/>
  <c r="AT218"/>
  <c r="AU218" s="1"/>
  <c r="AV218" s="1"/>
  <c r="G216" i="3" s="1"/>
  <c r="BF627" i="1"/>
  <c r="BG627" s="1"/>
  <c r="CH627" s="1"/>
  <c r="BI627" s="1"/>
  <c r="BJ627" s="1"/>
  <c r="BF629"/>
  <c r="BG629" s="1"/>
  <c r="CH629" s="1"/>
  <c r="BI629" s="1"/>
  <c r="BJ629" s="1"/>
  <c r="AX36"/>
  <c r="K34" i="3" s="1"/>
  <c r="AG347" i="1"/>
  <c r="AV408"/>
  <c r="AW408" s="1"/>
  <c r="AP91"/>
  <c r="AT91" s="1"/>
  <c r="X82"/>
  <c r="AP82" s="1"/>
  <c r="I80" i="3" s="1"/>
  <c r="AQ73" i="1"/>
  <c r="AR73" s="1"/>
  <c r="AS73" s="1"/>
  <c r="X89"/>
  <c r="AP89" s="1"/>
  <c r="AQ89" s="1"/>
  <c r="AR89" s="1"/>
  <c r="AS89" s="1"/>
  <c r="AB353"/>
  <c r="AE104"/>
  <c r="AJ104" s="1"/>
  <c r="AG629"/>
  <c r="AE91"/>
  <c r="AJ91" s="1"/>
  <c r="AG627"/>
  <c r="AH627" s="1"/>
  <c r="AI627" s="1"/>
  <c r="AJ627" s="1"/>
  <c r="AK627" s="1"/>
  <c r="AN122"/>
  <c r="D120" i="3" s="1"/>
  <c r="AC646" i="1"/>
  <c r="AL616"/>
  <c r="AM616" s="1"/>
  <c r="AN616" s="1"/>
  <c r="AD343"/>
  <c r="R270"/>
  <c r="U270" s="1"/>
  <c r="W270"/>
  <c r="P174"/>
  <c r="Q174" s="1"/>
  <c r="W174" s="1"/>
  <c r="AN244"/>
  <c r="D242" i="3" s="1"/>
  <c r="O286" i="1"/>
  <c r="O580" s="1"/>
  <c r="BH671"/>
  <c r="AA512"/>
  <c r="AG512" s="1"/>
  <c r="AX337"/>
  <c r="BA337" s="1"/>
  <c r="E41" i="3" s="1"/>
  <c r="BF350" i="1"/>
  <c r="BG350" s="1"/>
  <c r="CH350" s="1"/>
  <c r="BI350" s="1"/>
  <c r="BJ350" s="1"/>
  <c r="AH337"/>
  <c r="AI337" s="1"/>
  <c r="AJ337" s="1"/>
  <c r="J41" i="3" s="1"/>
  <c r="AN104" i="1"/>
  <c r="D102" i="3" s="1"/>
  <c r="AN105" i="1"/>
  <c r="D103" i="3" s="1"/>
  <c r="AD99" i="1"/>
  <c r="AE99" s="1"/>
  <c r="AJ99" s="1"/>
  <c r="AH628"/>
  <c r="AI628" s="1"/>
  <c r="AJ628" s="1"/>
  <c r="AL628" s="1"/>
  <c r="BF353"/>
  <c r="BG353" s="1"/>
  <c r="CH353" s="1"/>
  <c r="BI353" s="1"/>
  <c r="BJ353" s="1"/>
  <c r="AS16"/>
  <c r="Y82"/>
  <c r="Z82" s="1"/>
  <c r="AN82" s="1"/>
  <c r="D80" i="3" s="1"/>
  <c r="P260" i="1"/>
  <c r="Q260" s="1"/>
  <c r="AC260" s="1"/>
  <c r="AT63"/>
  <c r="AU63" s="1"/>
  <c r="AV63" s="1"/>
  <c r="G61" i="3" s="1"/>
  <c r="Y91" i="1"/>
  <c r="Z91" s="1"/>
  <c r="AN91" s="1"/>
  <c r="D89" i="3" s="1"/>
  <c r="BH557" i="1"/>
  <c r="AF607"/>
  <c r="AG607"/>
  <c r="Y645"/>
  <c r="BF645" s="1"/>
  <c r="BG645" s="1"/>
  <c r="CH645" s="1"/>
  <c r="BI645" s="1"/>
  <c r="BJ645" s="1"/>
  <c r="AD103"/>
  <c r="AE103" s="1"/>
  <c r="AJ103" s="1"/>
  <c r="BF512"/>
  <c r="BG512" s="1"/>
  <c r="CH512" s="1"/>
  <c r="BI512" s="1"/>
  <c r="BJ512" s="1"/>
  <c r="AQ59"/>
  <c r="AR59" s="1"/>
  <c r="AS59" s="1"/>
  <c r="R141"/>
  <c r="U141" s="1"/>
  <c r="AA238"/>
  <c r="AB238" s="1"/>
  <c r="AQ69"/>
  <c r="AR69" s="1"/>
  <c r="AS69" s="1"/>
  <c r="AC288"/>
  <c r="R288"/>
  <c r="U288" s="1"/>
  <c r="V355"/>
  <c r="W355" s="1"/>
  <c r="BF605"/>
  <c r="BG605" s="1"/>
  <c r="CH605" s="1"/>
  <c r="BI605" s="1"/>
  <c r="BJ605" s="1"/>
  <c r="AV361"/>
  <c r="AW361" s="1"/>
  <c r="BF347"/>
  <c r="BG347" s="1"/>
  <c r="CH347" s="1"/>
  <c r="BI347" s="1"/>
  <c r="BJ347" s="1"/>
  <c r="AH333"/>
  <c r="AI333" s="1"/>
  <c r="AJ333" s="1"/>
  <c r="J37" i="3" s="1"/>
  <c r="AQ67" i="1"/>
  <c r="AR67" s="1"/>
  <c r="AS67" s="1"/>
  <c r="X101"/>
  <c r="AP101" s="1"/>
  <c r="I99" i="3" s="1"/>
  <c r="S288" i="1"/>
  <c r="V288" s="1"/>
  <c r="T288" s="1"/>
  <c r="Y288" s="1"/>
  <c r="Z288" s="1"/>
  <c r="AN288" s="1"/>
  <c r="D286" i="3" s="1"/>
  <c r="AE361" i="1"/>
  <c r="BG646"/>
  <c r="CH646" s="1"/>
  <c r="BI646" s="1"/>
  <c r="BJ646" s="1"/>
  <c r="AG605"/>
  <c r="AF605"/>
  <c r="AE347"/>
  <c r="S355"/>
  <c r="U355" s="1"/>
  <c r="AB355" s="1"/>
  <c r="AW329"/>
  <c r="BF343"/>
  <c r="BG343" s="1"/>
  <c r="CH343" s="1"/>
  <c r="BI343" s="1"/>
  <c r="BJ343" s="1"/>
  <c r="AT68"/>
  <c r="AU68" s="1"/>
  <c r="P515"/>
  <c r="Q515" s="1"/>
  <c r="BC515" s="1"/>
  <c r="X355"/>
  <c r="AD355" s="1"/>
  <c r="BD355"/>
  <c r="O229"/>
  <c r="O523" s="1"/>
  <c r="R523" s="1"/>
  <c r="AA135"/>
  <c r="AB135" s="1"/>
  <c r="AC127"/>
  <c r="AQ68"/>
  <c r="AR68" s="1"/>
  <c r="AS68" s="1"/>
  <c r="AT67"/>
  <c r="AU67" s="1"/>
  <c r="AT73"/>
  <c r="AX73" s="1"/>
  <c r="AF408"/>
  <c r="X104"/>
  <c r="AP104" s="1"/>
  <c r="AQ104" s="1"/>
  <c r="AR104" s="1"/>
  <c r="AS104" s="1"/>
  <c r="Q532"/>
  <c r="BE532" s="1"/>
  <c r="CI532" s="1"/>
  <c r="AF353"/>
  <c r="Z355"/>
  <c r="AE355" s="1"/>
  <c r="AC347"/>
  <c r="AX333"/>
  <c r="AY333" s="1"/>
  <c r="AZ333" s="1"/>
  <c r="BF345"/>
  <c r="BG345" s="1"/>
  <c r="CH345" s="1"/>
  <c r="BI345" s="1"/>
  <c r="BJ345" s="1"/>
  <c r="AU17"/>
  <c r="AX41"/>
  <c r="K39" i="3" s="1"/>
  <c r="AC121" i="1"/>
  <c r="P221"/>
  <c r="Q221" s="1"/>
  <c r="S221" s="1"/>
  <c r="BH41"/>
  <c r="AL41" s="1"/>
  <c r="AM41" s="1"/>
  <c r="AD212"/>
  <c r="AE212" s="1"/>
  <c r="AJ212" s="1"/>
  <c r="AT59"/>
  <c r="AX59" s="1"/>
  <c r="AT69"/>
  <c r="AU69" s="1"/>
  <c r="AV69" s="1"/>
  <c r="G67" i="3" s="1"/>
  <c r="AT55" i="1"/>
  <c r="AU55" s="1"/>
  <c r="AV55" s="1"/>
  <c r="G53" i="3" s="1"/>
  <c r="P558" i="1"/>
  <c r="Q558" s="1"/>
  <c r="BE558" s="1"/>
  <c r="CI558" s="1"/>
  <c r="BC355"/>
  <c r="AC353"/>
  <c r="BF408"/>
  <c r="BG408" s="1"/>
  <c r="CH408" s="1"/>
  <c r="BI408" s="1"/>
  <c r="BJ408" s="1"/>
  <c r="BC416"/>
  <c r="AD353"/>
  <c r="AC408"/>
  <c r="AE105"/>
  <c r="AJ105" s="1"/>
  <c r="AH511"/>
  <c r="AI511" s="1"/>
  <c r="AJ511" s="1"/>
  <c r="J215" i="3" s="1"/>
  <c r="AD81" i="1"/>
  <c r="AE81" s="1"/>
  <c r="AJ81" s="1"/>
  <c r="AF512"/>
  <c r="AY511"/>
  <c r="AZ511" s="1"/>
  <c r="AF343"/>
  <c r="AE351"/>
  <c r="AV512"/>
  <c r="AW512" s="1"/>
  <c r="AC343"/>
  <c r="AD512"/>
  <c r="AU77"/>
  <c r="AV77" s="1"/>
  <c r="G75" i="3" s="1"/>
  <c r="AY319" i="1"/>
  <c r="AZ319" s="1"/>
  <c r="AD645"/>
  <c r="AE645"/>
  <c r="AV343"/>
  <c r="AW343" s="1"/>
  <c r="AA408"/>
  <c r="AG408" s="1"/>
  <c r="AD408"/>
  <c r="AD136"/>
  <c r="AE136" s="1"/>
  <c r="AJ136" s="1"/>
  <c r="AH331"/>
  <c r="AI331" s="1"/>
  <c r="AJ331" s="1"/>
  <c r="J35" i="3" s="1"/>
  <c r="AV347" i="1"/>
  <c r="AX347" s="1"/>
  <c r="AY347" s="1"/>
  <c r="AZ347" s="1"/>
  <c r="AX22"/>
  <c r="K20" i="3" s="1"/>
  <c r="O247" i="1"/>
  <c r="O541" s="1"/>
  <c r="R541" s="1"/>
  <c r="AW41"/>
  <c r="AC512"/>
  <c r="AN107"/>
  <c r="D105" i="3" s="1"/>
  <c r="R238" i="1"/>
  <c r="U238" s="1"/>
  <c r="W238"/>
  <c r="O215"/>
  <c r="O509" s="1"/>
  <c r="R509" s="1"/>
  <c r="R213"/>
  <c r="U213" s="1"/>
  <c r="R522"/>
  <c r="T522" s="1"/>
  <c r="R508"/>
  <c r="T508" s="1"/>
  <c r="AX33"/>
  <c r="AZ33" s="1"/>
  <c r="BA33" s="1"/>
  <c r="BB33" s="1"/>
  <c r="BE430"/>
  <c r="CI430" s="1"/>
  <c r="AA343"/>
  <c r="AG343" s="1"/>
  <c r="O240"/>
  <c r="O534" s="1"/>
  <c r="P534" s="1"/>
  <c r="X93"/>
  <c r="AP93" s="1"/>
  <c r="I91" i="3" s="1"/>
  <c r="O290" i="1"/>
  <c r="O584" s="1"/>
  <c r="P228"/>
  <c r="Q228" s="1"/>
  <c r="S228" s="1"/>
  <c r="R440"/>
  <c r="T440" s="1"/>
  <c r="X105"/>
  <c r="AP105" s="1"/>
  <c r="AT105" s="1"/>
  <c r="AF351"/>
  <c r="AX311"/>
  <c r="BA311" s="1"/>
  <c r="E15" i="3" s="1"/>
  <c r="AX339" i="1"/>
  <c r="BA339" s="1"/>
  <c r="E43" i="3" s="1"/>
  <c r="AE101" i="1"/>
  <c r="AJ101" s="1"/>
  <c r="S238"/>
  <c r="V238" s="1"/>
  <c r="T238" s="1"/>
  <c r="Y238" s="1"/>
  <c r="Z238" s="1"/>
  <c r="AC213"/>
  <c r="P264"/>
  <c r="Q264" s="1"/>
  <c r="W264" s="1"/>
  <c r="AA213"/>
  <c r="AB213" s="1"/>
  <c r="S121"/>
  <c r="V121" s="1"/>
  <c r="T121" s="1"/>
  <c r="P454"/>
  <c r="Q454" s="1"/>
  <c r="BD454" s="1"/>
  <c r="X99"/>
  <c r="AP99" s="1"/>
  <c r="I97" i="3" s="1"/>
  <c r="AE350" i="1"/>
  <c r="AD347"/>
  <c r="AA345"/>
  <c r="AG345" s="1"/>
  <c r="AH323"/>
  <c r="AI323" s="1"/>
  <c r="AJ323" s="1"/>
  <c r="J27" i="3" s="1"/>
  <c r="AH327" i="1"/>
  <c r="AI327" s="1"/>
  <c r="AJ327" s="1"/>
  <c r="J31" i="3" s="1"/>
  <c r="AH329" i="1"/>
  <c r="AI329" s="1"/>
  <c r="AJ329" s="1"/>
  <c r="J33" i="3" s="1"/>
  <c r="AF347" i="1"/>
  <c r="AH406"/>
  <c r="AI406" s="1"/>
  <c r="AJ406" s="1"/>
  <c r="J110" i="3" s="1"/>
  <c r="AV22" i="1"/>
  <c r="G20" i="3" s="1"/>
  <c r="BH22" i="1"/>
  <c r="AL22" s="1"/>
  <c r="AM22" s="1"/>
  <c r="AW22"/>
  <c r="I259" i="3"/>
  <c r="AQ261" i="1"/>
  <c r="AR261" s="1"/>
  <c r="AS261" s="1"/>
  <c r="X107"/>
  <c r="AP107" s="1"/>
  <c r="I105" i="3" s="1"/>
  <c r="BE416" i="1"/>
  <c r="CI416" s="1"/>
  <c r="AH339"/>
  <c r="AI339" s="1"/>
  <c r="AJ339" s="1"/>
  <c r="J43" i="3" s="1"/>
  <c r="AW27" i="1"/>
  <c r="R220"/>
  <c r="U220" s="1"/>
  <c r="O265"/>
  <c r="O559" s="1"/>
  <c r="P559" s="1"/>
  <c r="AX27"/>
  <c r="K25" i="3" s="1"/>
  <c r="AT56" i="1"/>
  <c r="AU56" s="1"/>
  <c r="AV56" s="1"/>
  <c r="G54" i="3" s="1"/>
  <c r="AA220" i="1"/>
  <c r="AB220" s="1"/>
  <c r="P239"/>
  <c r="Q239" s="1"/>
  <c r="AA239" s="1"/>
  <c r="AB239" s="1"/>
  <c r="S127"/>
  <c r="V127" s="1"/>
  <c r="T127" s="1"/>
  <c r="Y127" s="1"/>
  <c r="Z127" s="1"/>
  <c r="AQ71"/>
  <c r="AR71" s="1"/>
  <c r="AS71" s="1"/>
  <c r="R482"/>
  <c r="T482" s="1"/>
  <c r="P289"/>
  <c r="Q289" s="1"/>
  <c r="AC289" s="1"/>
  <c r="BA329"/>
  <c r="E33" i="3" s="1"/>
  <c r="AC351" i="1"/>
  <c r="AF345"/>
  <c r="AX331"/>
  <c r="AY331" s="1"/>
  <c r="AZ331" s="1"/>
  <c r="BH27"/>
  <c r="AL27" s="1"/>
  <c r="AM27" s="1"/>
  <c r="AG351"/>
  <c r="AH311"/>
  <c r="AI311" s="1"/>
  <c r="AJ311" s="1"/>
  <c r="J15" i="3" s="1"/>
  <c r="AT71" i="1"/>
  <c r="AU71" s="1"/>
  <c r="AV71" s="1"/>
  <c r="G69" i="3" s="1"/>
  <c r="X81" i="1"/>
  <c r="AP81" s="1"/>
  <c r="AQ81" s="1"/>
  <c r="AR81" s="1"/>
  <c r="AS81" s="1"/>
  <c r="AD351"/>
  <c r="AV350"/>
  <c r="AX350" s="1"/>
  <c r="BA350" s="1"/>
  <c r="E54" i="3" s="1"/>
  <c r="AV351" i="1"/>
  <c r="AX351" s="1"/>
  <c r="BA351" s="1"/>
  <c r="E55" i="3" s="1"/>
  <c r="AW319" i="1"/>
  <c r="AD107"/>
  <c r="AE107" s="1"/>
  <c r="AJ107" s="1"/>
  <c r="Z513"/>
  <c r="AE513" s="1"/>
  <c r="V444"/>
  <c r="W444" s="1"/>
  <c r="R135"/>
  <c r="U135" s="1"/>
  <c r="O222"/>
  <c r="O516" s="1"/>
  <c r="R516" s="1"/>
  <c r="AW45"/>
  <c r="W213"/>
  <c r="O145"/>
  <c r="O439" s="1"/>
  <c r="P439" s="1"/>
  <c r="V513"/>
  <c r="W513" s="1"/>
  <c r="BD513"/>
  <c r="Q514"/>
  <c r="BE514" s="1"/>
  <c r="CI514" s="1"/>
  <c r="Q379"/>
  <c r="BE379" s="1"/>
  <c r="CI379" s="1"/>
  <c r="S513"/>
  <c r="U513" s="1"/>
  <c r="AB513" s="1"/>
  <c r="AH623"/>
  <c r="AI623" s="1"/>
  <c r="AJ623" s="1"/>
  <c r="AL623" s="1"/>
  <c r="AM623" s="1"/>
  <c r="AN623" s="1"/>
  <c r="Z430"/>
  <c r="AA430" s="1"/>
  <c r="V430"/>
  <c r="W430" s="1"/>
  <c r="BC430"/>
  <c r="AN93"/>
  <c r="D91" i="3" s="1"/>
  <c r="AG350" i="1"/>
  <c r="S277"/>
  <c r="V277" s="1"/>
  <c r="T277" s="1"/>
  <c r="Y277" s="1"/>
  <c r="Z277" s="1"/>
  <c r="AN277" s="1"/>
  <c r="D275" i="3" s="1"/>
  <c r="AC135" i="1"/>
  <c r="P214"/>
  <c r="Q214" s="1"/>
  <c r="AC214" s="1"/>
  <c r="BH45"/>
  <c r="AL45" s="1"/>
  <c r="AM45" s="1"/>
  <c r="S263"/>
  <c r="V263" s="1"/>
  <c r="T263" s="1"/>
  <c r="Y263" s="1"/>
  <c r="Z263" s="1"/>
  <c r="AX217"/>
  <c r="AY217" s="1"/>
  <c r="AY616"/>
  <c r="AZ616" s="1"/>
  <c r="S430"/>
  <c r="U430" s="1"/>
  <c r="AB430" s="1"/>
  <c r="X430"/>
  <c r="Y430" s="1"/>
  <c r="AD251"/>
  <c r="AE251" s="1"/>
  <c r="AJ251" s="1"/>
  <c r="AX39"/>
  <c r="K37" i="3" s="1"/>
  <c r="W220" i="1"/>
  <c r="AT261"/>
  <c r="AU261" s="1"/>
  <c r="AV261" s="1"/>
  <c r="G259" i="3" s="1"/>
  <c r="AD416" i="1"/>
  <c r="AC416"/>
  <c r="AF361"/>
  <c r="X212"/>
  <c r="AP212" s="1"/>
  <c r="I210" i="3" s="1"/>
  <c r="AC245" i="1"/>
  <c r="AC220"/>
  <c r="AW39"/>
  <c r="W127"/>
  <c r="P434"/>
  <c r="BH434" s="1"/>
  <c r="BM209"/>
  <c r="BO209" s="1"/>
  <c r="BP209" s="1"/>
  <c r="BQ209" s="1"/>
  <c r="BE513"/>
  <c r="CI513" s="1"/>
  <c r="AH604"/>
  <c r="AI604" s="1"/>
  <c r="AJ604" s="1"/>
  <c r="AL604" s="1"/>
  <c r="AM604" s="1"/>
  <c r="AN604" s="1"/>
  <c r="AD345"/>
  <c r="AD361"/>
  <c r="BF361"/>
  <c r="BG361" s="1"/>
  <c r="CH361" s="1"/>
  <c r="BI361" s="1"/>
  <c r="BJ361" s="1"/>
  <c r="AH318"/>
  <c r="AI318" s="1"/>
  <c r="AJ318" s="1"/>
  <c r="J22" i="3" s="1"/>
  <c r="O159" i="1"/>
  <c r="O453" s="1"/>
  <c r="P453" s="1"/>
  <c r="AQ56"/>
  <c r="AR56" s="1"/>
  <c r="S416"/>
  <c r="U416" s="1"/>
  <c r="AB416" s="1"/>
  <c r="BD416"/>
  <c r="AG361"/>
  <c r="V416"/>
  <c r="W416" s="1"/>
  <c r="BF416" s="1"/>
  <c r="AV345"/>
  <c r="AX345" s="1"/>
  <c r="AY345" s="1"/>
  <c r="AZ345" s="1"/>
  <c r="P140"/>
  <c r="Q140" s="1"/>
  <c r="R140" s="1"/>
  <c r="BH39"/>
  <c r="AL39" s="1"/>
  <c r="AM39" s="1"/>
  <c r="AA127"/>
  <c r="AB127" s="1"/>
  <c r="X513"/>
  <c r="Y513" s="1"/>
  <c r="AF350"/>
  <c r="Z416"/>
  <c r="AE416" s="1"/>
  <c r="AX318"/>
  <c r="BA318" s="1"/>
  <c r="E22" i="3" s="1"/>
  <c r="AX323" i="1"/>
  <c r="BA323" s="1"/>
  <c r="E27" i="3" s="1"/>
  <c r="AC361" i="1"/>
  <c r="AV660"/>
  <c r="AW660" s="1"/>
  <c r="AH319"/>
  <c r="AI319" s="1"/>
  <c r="AJ319" s="1"/>
  <c r="J23" i="3" s="1"/>
  <c r="W141" i="1"/>
  <c r="O272"/>
  <c r="O566" s="1"/>
  <c r="R566" s="1"/>
  <c r="BH33"/>
  <c r="AL33" s="1"/>
  <c r="AM33" s="1"/>
  <c r="S135"/>
  <c r="V135" s="1"/>
  <c r="T135" s="1"/>
  <c r="Y135" s="1"/>
  <c r="Z135" s="1"/>
  <c r="AN135" s="1"/>
  <c r="D133" i="3" s="1"/>
  <c r="R259" i="1"/>
  <c r="U259" s="1"/>
  <c r="O297"/>
  <c r="O591" s="1"/>
  <c r="O254"/>
  <c r="O548" s="1"/>
  <c r="P548" s="1"/>
  <c r="R121"/>
  <c r="U121" s="1"/>
  <c r="AD121" s="1"/>
  <c r="W121"/>
  <c r="P160"/>
  <c r="Q160" s="1"/>
  <c r="S160" s="1"/>
  <c r="P589"/>
  <c r="Q589" s="1"/>
  <c r="BC589" s="1"/>
  <c r="S527"/>
  <c r="U527" s="1"/>
  <c r="AB527" s="1"/>
  <c r="BE527"/>
  <c r="CI527" s="1"/>
  <c r="AD660"/>
  <c r="X150"/>
  <c r="AP150" s="1"/>
  <c r="I148" i="3" s="1"/>
  <c r="R138" i="1"/>
  <c r="U138" s="1"/>
  <c r="AD138" s="1"/>
  <c r="BE444"/>
  <c r="CI444" s="1"/>
  <c r="W138"/>
  <c r="AW33"/>
  <c r="AD119"/>
  <c r="AE119" s="1"/>
  <c r="AJ119" s="1"/>
  <c r="AA259"/>
  <c r="AB259" s="1"/>
  <c r="O179"/>
  <c r="O473" s="1"/>
  <c r="R473" s="1"/>
  <c r="R448"/>
  <c r="T448" s="1"/>
  <c r="AE93"/>
  <c r="AJ93" s="1"/>
  <c r="BH521"/>
  <c r="O279"/>
  <c r="O573" s="1"/>
  <c r="S141"/>
  <c r="V141" s="1"/>
  <c r="T141" s="1"/>
  <c r="Y141" s="1"/>
  <c r="Z141" s="1"/>
  <c r="O165"/>
  <c r="O459" s="1"/>
  <c r="P459" s="1"/>
  <c r="S169"/>
  <c r="V169" s="1"/>
  <c r="T169" s="1"/>
  <c r="W259"/>
  <c r="AC263"/>
  <c r="P540"/>
  <c r="Q540" s="1"/>
  <c r="BC540" s="1"/>
  <c r="BA633"/>
  <c r="AD505"/>
  <c r="Z444"/>
  <c r="AE444" s="1"/>
  <c r="P246"/>
  <c r="Q246" s="1"/>
  <c r="AC246" s="1"/>
  <c r="AC660"/>
  <c r="P146"/>
  <c r="Q146" s="1"/>
  <c r="W146" s="1"/>
  <c r="AC169"/>
  <c r="S259"/>
  <c r="V259" s="1"/>
  <c r="T259" s="1"/>
  <c r="W263"/>
  <c r="R565"/>
  <c r="T565" s="1"/>
  <c r="S444"/>
  <c r="U444" s="1"/>
  <c r="AB444" s="1"/>
  <c r="BC444"/>
  <c r="AN119"/>
  <c r="D117" i="3" s="1"/>
  <c r="AH316" i="1"/>
  <c r="AI316" s="1"/>
  <c r="AJ316" s="1"/>
  <c r="J20" i="3" s="1"/>
  <c r="R423" i="1"/>
  <c r="T423" s="1"/>
  <c r="S245"/>
  <c r="V245" s="1"/>
  <c r="T245" s="1"/>
  <c r="Y245" s="1"/>
  <c r="Z245" s="1"/>
  <c r="AN245" s="1"/>
  <c r="D243" i="3" s="1"/>
  <c r="P129" i="1"/>
  <c r="Q129" s="1"/>
  <c r="S129" s="1"/>
  <c r="AC124"/>
  <c r="BH112"/>
  <c r="AL112" s="1"/>
  <c r="AM112" s="1"/>
  <c r="AA245"/>
  <c r="AB245" s="1"/>
  <c r="R245"/>
  <c r="U245" s="1"/>
  <c r="AF505"/>
  <c r="O148"/>
  <c r="O442" s="1"/>
  <c r="R442" s="1"/>
  <c r="Q418"/>
  <c r="BC418" s="1"/>
  <c r="AD150"/>
  <c r="AE150" s="1"/>
  <c r="AJ150" s="1"/>
  <c r="AD133"/>
  <c r="AE133" s="1"/>
  <c r="AJ133" s="1"/>
  <c r="AV505"/>
  <c r="AX505" s="1"/>
  <c r="AY505" s="1"/>
  <c r="AZ505" s="1"/>
  <c r="AD287"/>
  <c r="AE287" s="1"/>
  <c r="AJ287" s="1"/>
  <c r="AE90"/>
  <c r="AJ90" s="1"/>
  <c r="P253"/>
  <c r="Q253" s="1"/>
  <c r="AC253" s="1"/>
  <c r="AC227"/>
  <c r="AW112"/>
  <c r="S138"/>
  <c r="V138" s="1"/>
  <c r="T138" s="1"/>
  <c r="AC138"/>
  <c r="AA169"/>
  <c r="AB169" s="1"/>
  <c r="AA227"/>
  <c r="AB227" s="1"/>
  <c r="P271"/>
  <c r="Q271" s="1"/>
  <c r="W271" s="1"/>
  <c r="O173"/>
  <c r="O467" s="1"/>
  <c r="P467" s="1"/>
  <c r="O207"/>
  <c r="O501" s="1"/>
  <c r="AA263"/>
  <c r="AB263" s="1"/>
  <c r="R547"/>
  <c r="T547" s="1"/>
  <c r="AP90"/>
  <c r="I88" i="3" s="1"/>
  <c r="Z527" i="1"/>
  <c r="AE527" s="1"/>
  <c r="BF505"/>
  <c r="BG505" s="1"/>
  <c r="CH505" s="1"/>
  <c r="BI505" s="1"/>
  <c r="BJ505" s="1"/>
  <c r="AC505"/>
  <c r="BD527"/>
  <c r="AX316"/>
  <c r="AY316" s="1"/>
  <c r="AZ316" s="1"/>
  <c r="X219"/>
  <c r="AP219" s="1"/>
  <c r="I217" i="3" s="1"/>
  <c r="R451" i="1"/>
  <c r="T451" s="1"/>
  <c r="BH432"/>
  <c r="X133"/>
  <c r="AP133" s="1"/>
  <c r="I131" i="3" s="1"/>
  <c r="R169" i="1"/>
  <c r="U169" s="1"/>
  <c r="S124"/>
  <c r="V124" s="1"/>
  <c r="T124" s="1"/>
  <c r="Y124" s="1"/>
  <c r="Z124" s="1"/>
  <c r="AN124" s="1"/>
  <c r="D122" i="3" s="1"/>
  <c r="S227" i="1"/>
  <c r="V227" s="1"/>
  <c r="T227" s="1"/>
  <c r="Y227" s="1"/>
  <c r="Z227" s="1"/>
  <c r="AN227" s="1"/>
  <c r="D225" i="3" s="1"/>
  <c r="AD237" i="1"/>
  <c r="AE237" s="1"/>
  <c r="AJ237" s="1"/>
  <c r="P154"/>
  <c r="Q154" s="1"/>
  <c r="R154" s="1"/>
  <c r="P188"/>
  <c r="Q188" s="1"/>
  <c r="R188" s="1"/>
  <c r="V527"/>
  <c r="W527" s="1"/>
  <c r="X444"/>
  <c r="Y444" s="1"/>
  <c r="X527"/>
  <c r="Y527" s="1"/>
  <c r="AP237"/>
  <c r="I235" i="3" s="1"/>
  <c r="AA505" i="1"/>
  <c r="AG505" s="1"/>
  <c r="X287"/>
  <c r="AP287" s="1"/>
  <c r="I285" i="3" s="1"/>
  <c r="AQ236" i="1"/>
  <c r="AR236" s="1"/>
  <c r="AT236"/>
  <c r="AU236" s="1"/>
  <c r="AV236" s="1"/>
  <c r="G234" i="3" s="1"/>
  <c r="P420" i="1"/>
  <c r="BH420" s="1"/>
  <c r="O162"/>
  <c r="O456" s="1"/>
  <c r="P456" s="1"/>
  <c r="P437"/>
  <c r="BH437" s="1"/>
  <c r="R465"/>
  <c r="T465" s="1"/>
  <c r="Y287"/>
  <c r="Z287" s="1"/>
  <c r="AN287" s="1"/>
  <c r="D285" i="3" s="1"/>
  <c r="O176" i="1"/>
  <c r="O470" s="1"/>
  <c r="R470" s="1"/>
  <c r="W152"/>
  <c r="AA124"/>
  <c r="AB124" s="1"/>
  <c r="R124"/>
  <c r="U124" s="1"/>
  <c r="R227"/>
  <c r="U227" s="1"/>
  <c r="AE219"/>
  <c r="AJ219" s="1"/>
  <c r="AT243"/>
  <c r="AX243" s="1"/>
  <c r="O190"/>
  <c r="O484" s="1"/>
  <c r="P143"/>
  <c r="Q143" s="1"/>
  <c r="S143" s="1"/>
  <c r="P157"/>
  <c r="Q157" s="1"/>
  <c r="AC157" s="1"/>
  <c r="AW235"/>
  <c r="AA152"/>
  <c r="AB152" s="1"/>
  <c r="AX112"/>
  <c r="K110" i="3" s="1"/>
  <c r="BH217" i="1"/>
  <c r="AL217" s="1"/>
  <c r="AM217" s="1"/>
  <c r="AD116"/>
  <c r="AE116" s="1"/>
  <c r="AJ116" s="1"/>
  <c r="AQ243"/>
  <c r="AR243" s="1"/>
  <c r="AS243" s="1"/>
  <c r="R152"/>
  <c r="U152" s="1"/>
  <c r="AQ211"/>
  <c r="AR211" s="1"/>
  <c r="AS211" s="1"/>
  <c r="O579"/>
  <c r="R579" s="1"/>
  <c r="P126"/>
  <c r="Q126" s="1"/>
  <c r="AC126" s="1"/>
  <c r="BH235"/>
  <c r="AL235" s="1"/>
  <c r="AM235" s="1"/>
  <c r="P171"/>
  <c r="Q171" s="1"/>
  <c r="S171" s="1"/>
  <c r="X269"/>
  <c r="AP269" s="1"/>
  <c r="I267" i="3" s="1"/>
  <c r="AC277" i="1"/>
  <c r="S152"/>
  <c r="V152" s="1"/>
  <c r="T152" s="1"/>
  <c r="X152" s="1"/>
  <c r="R277"/>
  <c r="U277" s="1"/>
  <c r="AU243"/>
  <c r="AV243" s="1"/>
  <c r="G241" i="3" s="1"/>
  <c r="AA277" i="1"/>
  <c r="AB277" s="1"/>
  <c r="AT211"/>
  <c r="AU211" s="1"/>
  <c r="AV211" s="1"/>
  <c r="G209" i="3" s="1"/>
  <c r="AQ225" i="1"/>
  <c r="AR225" s="1"/>
  <c r="AS225" s="1"/>
  <c r="AD262"/>
  <c r="AE262" s="1"/>
  <c r="AJ262" s="1"/>
  <c r="AW217"/>
  <c r="AD233"/>
  <c r="AE233" s="1"/>
  <c r="AJ233" s="1"/>
  <c r="AT225"/>
  <c r="AU225" s="1"/>
  <c r="AV225" s="1"/>
  <c r="G223" i="3" s="1"/>
  <c r="P303" i="1"/>
  <c r="Q303" s="1"/>
  <c r="S303" s="1"/>
  <c r="V303" s="1"/>
  <c r="T303" s="1"/>
  <c r="Y303" s="1"/>
  <c r="Z303" s="1"/>
  <c r="AW411"/>
  <c r="AY322"/>
  <c r="AZ322" s="1"/>
  <c r="BA630"/>
  <c r="AK504"/>
  <c r="BM504" s="1"/>
  <c r="Z564"/>
  <c r="AE564" s="1"/>
  <c r="AX612"/>
  <c r="AY612" s="1"/>
  <c r="AZ612" s="1"/>
  <c r="V377"/>
  <c r="W377" s="1"/>
  <c r="BF356"/>
  <c r="BG356" s="1"/>
  <c r="CH356" s="1"/>
  <c r="BI356" s="1"/>
  <c r="BJ356" s="1"/>
  <c r="AG356"/>
  <c r="AH356" s="1"/>
  <c r="AI356" s="1"/>
  <c r="AJ356" s="1"/>
  <c r="AW342"/>
  <c r="AV356"/>
  <c r="AX356" s="1"/>
  <c r="AY356" s="1"/>
  <c r="AZ356" s="1"/>
  <c r="AW519"/>
  <c r="AY313"/>
  <c r="AZ313" s="1"/>
  <c r="AH612"/>
  <c r="AI612" s="1"/>
  <c r="AJ612" s="1"/>
  <c r="AK612" s="1"/>
  <c r="BM612" s="1"/>
  <c r="AC372"/>
  <c r="AW363"/>
  <c r="AH621"/>
  <c r="AI621" s="1"/>
  <c r="AJ621" s="1"/>
  <c r="AK621" s="1"/>
  <c r="AP621" s="1"/>
  <c r="X436"/>
  <c r="Y436" s="1"/>
  <c r="AK633"/>
  <c r="BM633" s="1"/>
  <c r="AX365"/>
  <c r="BA365" s="1"/>
  <c r="E69" i="3" s="1"/>
  <c r="AX537" i="1"/>
  <c r="BA537" s="1"/>
  <c r="E241" i="3" s="1"/>
  <c r="AX349" i="1"/>
  <c r="BA349" s="1"/>
  <c r="E53" i="3" s="1"/>
  <c r="S450" i="1"/>
  <c r="U450" s="1"/>
  <c r="AB450" s="1"/>
  <c r="AL338"/>
  <c r="AM338" s="1"/>
  <c r="AN338" s="1"/>
  <c r="AW412"/>
  <c r="AX336"/>
  <c r="AY336" s="1"/>
  <c r="AZ336" s="1"/>
  <c r="BC392"/>
  <c r="Z435"/>
  <c r="AA435" s="1"/>
  <c r="AH615"/>
  <c r="AI615" s="1"/>
  <c r="AJ615" s="1"/>
  <c r="AK615" s="1"/>
  <c r="X394"/>
  <c r="Y394" s="1"/>
  <c r="AV394" s="1"/>
  <c r="AH519"/>
  <c r="AI519" s="1"/>
  <c r="AJ519" s="1"/>
  <c r="AK519" s="1"/>
  <c r="BM519" s="1"/>
  <c r="AH336"/>
  <c r="AI336" s="1"/>
  <c r="AJ336" s="1"/>
  <c r="J40" i="3" s="1"/>
  <c r="AL313" i="1"/>
  <c r="AM313" s="1"/>
  <c r="AN313" s="1"/>
  <c r="AK321"/>
  <c r="BM321" s="1"/>
  <c r="AX346"/>
  <c r="AY346" s="1"/>
  <c r="AZ346" s="1"/>
  <c r="AV410"/>
  <c r="AW410" s="1"/>
  <c r="AK313"/>
  <c r="BM313" s="1"/>
  <c r="AW367"/>
  <c r="AL322"/>
  <c r="AM322" s="1"/>
  <c r="AN322" s="1"/>
  <c r="Q35" i="7"/>
  <c r="N25"/>
  <c r="L28" s="1"/>
  <c r="AK320" i="1"/>
  <c r="BM320" s="1"/>
  <c r="L35" i="7"/>
  <c r="M3" i="6" s="1"/>
  <c r="M44" i="10" s="1"/>
  <c r="Q44" s="1"/>
  <c r="L34" i="7"/>
  <c r="M34" s="1"/>
  <c r="X376" i="1"/>
  <c r="AC376" s="1"/>
  <c r="S432"/>
  <c r="U432" s="1"/>
  <c r="AB432" s="1"/>
  <c r="Z398"/>
  <c r="AE398" s="1"/>
  <c r="AK529"/>
  <c r="BM529" s="1"/>
  <c r="AL326"/>
  <c r="AM326" s="1"/>
  <c r="AN326" s="1"/>
  <c r="BD564"/>
  <c r="AC506"/>
  <c r="X388"/>
  <c r="Y388" s="1"/>
  <c r="S375"/>
  <c r="U375" s="1"/>
  <c r="AB375" s="1"/>
  <c r="V521"/>
  <c r="W521" s="1"/>
  <c r="X422"/>
  <c r="Y422" s="1"/>
  <c r="AY317"/>
  <c r="AZ317" s="1"/>
  <c r="AF643"/>
  <c r="AK630"/>
  <c r="BM630" s="1"/>
  <c r="AW626"/>
  <c r="S32" i="7"/>
  <c r="R34"/>
  <c r="Q28"/>
  <c r="V546" i="1"/>
  <c r="W546" s="1"/>
  <c r="S435"/>
  <c r="U435" s="1"/>
  <c r="AB435" s="1"/>
  <c r="BC399"/>
  <c r="BE422"/>
  <c r="CI422" s="1"/>
  <c r="AG643"/>
  <c r="AG340"/>
  <c r="AH340" s="1"/>
  <c r="AI340" s="1"/>
  <c r="AJ340" s="1"/>
  <c r="J44" i="3" s="1"/>
  <c r="V382" i="1"/>
  <c r="W382" s="1"/>
  <c r="X521"/>
  <c r="Y521" s="1"/>
  <c r="AK407"/>
  <c r="BM407" s="1"/>
  <c r="BC388"/>
  <c r="AH606"/>
  <c r="AI606" s="1"/>
  <c r="AJ606" s="1"/>
  <c r="AK606" s="1"/>
  <c r="AK317"/>
  <c r="BM317" s="1"/>
  <c r="AY332"/>
  <c r="AZ332" s="1"/>
  <c r="AW359"/>
  <c r="AK335"/>
  <c r="BM335" s="1"/>
  <c r="AL317"/>
  <c r="AM317" s="1"/>
  <c r="AN317" s="1"/>
  <c r="AH349"/>
  <c r="AI349" s="1"/>
  <c r="AJ349" s="1"/>
  <c r="J53" i="3" s="1"/>
  <c r="AK309" i="1"/>
  <c r="BM309" s="1"/>
  <c r="AX610"/>
  <c r="BA610" s="1"/>
  <c r="AH537"/>
  <c r="AI537" s="1"/>
  <c r="AJ537" s="1"/>
  <c r="J241" i="3" s="1"/>
  <c r="AX370" i="1"/>
  <c r="BA370" s="1"/>
  <c r="E74" i="3" s="1"/>
  <c r="AY406" i="1"/>
  <c r="AZ406" s="1"/>
  <c r="AH412"/>
  <c r="AI412" s="1"/>
  <c r="AJ412" s="1"/>
  <c r="J116" i="3" s="1"/>
  <c r="AA428" i="1"/>
  <c r="AG428" s="1"/>
  <c r="AK315"/>
  <c r="BM315" s="1"/>
  <c r="BF428"/>
  <c r="BG428" s="1"/>
  <c r="CH428" s="1"/>
  <c r="BI428" s="1"/>
  <c r="BJ428" s="1"/>
  <c r="AG641"/>
  <c r="AE431"/>
  <c r="AK338"/>
  <c r="BM338" s="1"/>
  <c r="BF340"/>
  <c r="BG340" s="1"/>
  <c r="CH340" s="1"/>
  <c r="BI340" s="1"/>
  <c r="BJ340" s="1"/>
  <c r="Y372"/>
  <c r="BF372" s="1"/>
  <c r="BG372" s="1"/>
  <c r="CH372" s="1"/>
  <c r="BI372" s="1"/>
  <c r="BJ372" s="1"/>
  <c r="AL529"/>
  <c r="AM529" s="1"/>
  <c r="AN529" s="1"/>
  <c r="AV506"/>
  <c r="AX506" s="1"/>
  <c r="BD436"/>
  <c r="BD394"/>
  <c r="J39" i="3"/>
  <c r="AH617" i="1"/>
  <c r="AI617" s="1"/>
  <c r="AJ617" s="1"/>
  <c r="AL617" s="1"/>
  <c r="AM617" s="1"/>
  <c r="AW604"/>
  <c r="AH365"/>
  <c r="AI365" s="1"/>
  <c r="AJ365" s="1"/>
  <c r="J69" i="3" s="1"/>
  <c r="AL504" i="1"/>
  <c r="AM504" s="1"/>
  <c r="AN504" s="1"/>
  <c r="AL407"/>
  <c r="AM407" s="1"/>
  <c r="AN407" s="1"/>
  <c r="AL309"/>
  <c r="AM309" s="1"/>
  <c r="AN309" s="1"/>
  <c r="AL325"/>
  <c r="AM325" s="1"/>
  <c r="AN325" s="1"/>
  <c r="AH610"/>
  <c r="AI610" s="1"/>
  <c r="AJ610" s="1"/>
  <c r="AK610" s="1"/>
  <c r="BF556"/>
  <c r="BG556" s="1"/>
  <c r="CH556" s="1"/>
  <c r="BI556" s="1"/>
  <c r="BJ556" s="1"/>
  <c r="BF445"/>
  <c r="BG445" s="1"/>
  <c r="CH445" s="1"/>
  <c r="BI445" s="1"/>
  <c r="BJ445" s="1"/>
  <c r="BF563"/>
  <c r="BG563" s="1"/>
  <c r="CH563" s="1"/>
  <c r="BI563" s="1"/>
  <c r="BJ563" s="1"/>
  <c r="AA417"/>
  <c r="AG417" s="1"/>
  <c r="AW606"/>
  <c r="AK332"/>
  <c r="BM332" s="1"/>
  <c r="AX364"/>
  <c r="BA364" s="1"/>
  <c r="E68" i="3" s="1"/>
  <c r="AX371" i="1"/>
  <c r="BA371" s="1"/>
  <c r="E75" i="3" s="1"/>
  <c r="AY310" i="1"/>
  <c r="AZ310" s="1"/>
  <c r="BF352"/>
  <c r="BG352" s="1"/>
  <c r="CH352" s="1"/>
  <c r="BI352" s="1"/>
  <c r="BJ352" s="1"/>
  <c r="AV340"/>
  <c r="AX340" s="1"/>
  <c r="AY340" s="1"/>
  <c r="AZ340" s="1"/>
  <c r="AK326"/>
  <c r="BM326" s="1"/>
  <c r="AF410"/>
  <c r="AH367"/>
  <c r="AI367" s="1"/>
  <c r="AJ367" s="1"/>
  <c r="AK367" s="1"/>
  <c r="AP367" s="1"/>
  <c r="AH346"/>
  <c r="AI346" s="1"/>
  <c r="AJ346" s="1"/>
  <c r="J50" i="3" s="1"/>
  <c r="J25"/>
  <c r="AE445" i="1"/>
  <c r="AF352"/>
  <c r="AK322"/>
  <c r="BM322" s="1"/>
  <c r="AL332"/>
  <c r="AM332" s="1"/>
  <c r="AN332" s="1"/>
  <c r="AW352"/>
  <c r="AH348"/>
  <c r="AI348" s="1"/>
  <c r="AJ348" s="1"/>
  <c r="J52" i="3" s="1"/>
  <c r="AF657" i="1"/>
  <c r="AV427"/>
  <c r="AW427" s="1"/>
  <c r="AG352"/>
  <c r="AE506"/>
  <c r="AW555"/>
  <c r="AY327"/>
  <c r="AZ327" s="1"/>
  <c r="AW358"/>
  <c r="AH359"/>
  <c r="AI359" s="1"/>
  <c r="AJ359" s="1"/>
  <c r="AL359" s="1"/>
  <c r="AM359" s="1"/>
  <c r="AN359" s="1"/>
  <c r="AC556"/>
  <c r="AA531"/>
  <c r="AG531" s="1"/>
  <c r="AD520"/>
  <c r="AX341"/>
  <c r="AY341" s="1"/>
  <c r="AZ341" s="1"/>
  <c r="AK325"/>
  <c r="BM325" s="1"/>
  <c r="AH369"/>
  <c r="AI369" s="1"/>
  <c r="AJ369" s="1"/>
  <c r="J73" i="3" s="1"/>
  <c r="AH342" i="1"/>
  <c r="AI342" s="1"/>
  <c r="AJ342" s="1"/>
  <c r="J46" i="3" s="1"/>
  <c r="AF634" i="1"/>
  <c r="AG660"/>
  <c r="AF654"/>
  <c r="AL320"/>
  <c r="AM320" s="1"/>
  <c r="AN320" s="1"/>
  <c r="AH411"/>
  <c r="AI411" s="1"/>
  <c r="AJ411" s="1"/>
  <c r="AK411" s="1"/>
  <c r="BM411" s="1"/>
  <c r="BF634"/>
  <c r="BG634" s="1"/>
  <c r="CH634" s="1"/>
  <c r="BI634" s="1"/>
  <c r="BJ634" s="1"/>
  <c r="AD556"/>
  <c r="AX425"/>
  <c r="AY425" s="1"/>
  <c r="AZ425" s="1"/>
  <c r="AH608"/>
  <c r="AI608" s="1"/>
  <c r="AJ608" s="1"/>
  <c r="AK608" s="1"/>
  <c r="AH620"/>
  <c r="AI620" s="1"/>
  <c r="AJ620" s="1"/>
  <c r="AL620" s="1"/>
  <c r="AM620" s="1"/>
  <c r="AN620" s="1"/>
  <c r="BF520"/>
  <c r="BG520" s="1"/>
  <c r="CH520" s="1"/>
  <c r="BI520" s="1"/>
  <c r="BJ520" s="1"/>
  <c r="AH618"/>
  <c r="AI618" s="1"/>
  <c r="AJ618" s="1"/>
  <c r="AL618" s="1"/>
  <c r="AM618" s="1"/>
  <c r="AN618" s="1"/>
  <c r="AF660"/>
  <c r="AV563"/>
  <c r="AW563" s="1"/>
  <c r="AA372"/>
  <c r="AK312"/>
  <c r="BM312" s="1"/>
  <c r="AV556"/>
  <c r="AX556" s="1"/>
  <c r="AX369"/>
  <c r="AY369" s="1"/>
  <c r="AZ369" s="1"/>
  <c r="BF545"/>
  <c r="BG545" s="1"/>
  <c r="CH545" s="1"/>
  <c r="BI545" s="1"/>
  <c r="BJ545" s="1"/>
  <c r="AX611"/>
  <c r="AY611" s="1"/>
  <c r="AZ611" s="1"/>
  <c r="AD545"/>
  <c r="Z436"/>
  <c r="AE436" s="1"/>
  <c r="V373"/>
  <c r="W373" s="1"/>
  <c r="Z446"/>
  <c r="AE446" s="1"/>
  <c r="AA410"/>
  <c r="AG410" s="1"/>
  <c r="V386"/>
  <c r="W386" s="1"/>
  <c r="AC545"/>
  <c r="Z377"/>
  <c r="AA377" s="1"/>
  <c r="AL312"/>
  <c r="AM312" s="1"/>
  <c r="AN312" s="1"/>
  <c r="AL315"/>
  <c r="AM315" s="1"/>
  <c r="AN315" s="1"/>
  <c r="AY326"/>
  <c r="AZ326" s="1"/>
  <c r="AW354"/>
  <c r="BC521"/>
  <c r="BC432"/>
  <c r="AK314"/>
  <c r="BM314" s="1"/>
  <c r="AL314"/>
  <c r="AM314" s="1"/>
  <c r="AN314" s="1"/>
  <c r="BF643"/>
  <c r="BG643" s="1"/>
  <c r="CH643" s="1"/>
  <c r="BI643" s="1"/>
  <c r="BJ643" s="1"/>
  <c r="AX621"/>
  <c r="BA621" s="1"/>
  <c r="AV652"/>
  <c r="AW652" s="1"/>
  <c r="AF639"/>
  <c r="AH357"/>
  <c r="AI357" s="1"/>
  <c r="AJ357" s="1"/>
  <c r="AK357" s="1"/>
  <c r="BM357" s="1"/>
  <c r="AF641"/>
  <c r="AV657"/>
  <c r="AW657" s="1"/>
  <c r="AH371"/>
  <c r="AI371" s="1"/>
  <c r="AJ371" s="1"/>
  <c r="J75" i="3" s="1"/>
  <c r="AH358" i="1"/>
  <c r="AI358" s="1"/>
  <c r="AJ358" s="1"/>
  <c r="J62" i="3" s="1"/>
  <c r="AF445" i="1"/>
  <c r="AC410"/>
  <c r="S539"/>
  <c r="U539" s="1"/>
  <c r="AB539" s="1"/>
  <c r="AK310"/>
  <c r="BM310" s="1"/>
  <c r="AG639"/>
  <c r="AG563"/>
  <c r="AF427"/>
  <c r="AL310"/>
  <c r="AM310" s="1"/>
  <c r="AN310" s="1"/>
  <c r="AX353"/>
  <c r="BA353" s="1"/>
  <c r="E57" i="3" s="1"/>
  <c r="AG644" i="1"/>
  <c r="AL611"/>
  <c r="AM611" s="1"/>
  <c r="AH341"/>
  <c r="AI341" s="1"/>
  <c r="AJ341" s="1"/>
  <c r="J45" i="3" s="1"/>
  <c r="AD427" i="1"/>
  <c r="AC445"/>
  <c r="AD410"/>
  <c r="X429"/>
  <c r="Y429" s="1"/>
  <c r="AC427"/>
  <c r="AD445"/>
  <c r="X396"/>
  <c r="Y396" s="1"/>
  <c r="BC389"/>
  <c r="AB427"/>
  <c r="AG445"/>
  <c r="AA556"/>
  <c r="AG556" s="1"/>
  <c r="Z546"/>
  <c r="AE546" s="1"/>
  <c r="X399"/>
  <c r="AD399" s="1"/>
  <c r="X421"/>
  <c r="Y421" s="1"/>
  <c r="S376"/>
  <c r="U376" s="1"/>
  <c r="AB376" s="1"/>
  <c r="Z373"/>
  <c r="AE373" s="1"/>
  <c r="Z394"/>
  <c r="AE394" s="1"/>
  <c r="AC563"/>
  <c r="S388"/>
  <c r="U388" s="1"/>
  <c r="AB388" s="1"/>
  <c r="X398"/>
  <c r="Y398" s="1"/>
  <c r="V564"/>
  <c r="W564" s="1"/>
  <c r="Z463"/>
  <c r="AA463" s="1"/>
  <c r="X507"/>
  <c r="Y507" s="1"/>
  <c r="V392"/>
  <c r="W392" s="1"/>
  <c r="S422"/>
  <c r="U422" s="1"/>
  <c r="AB422" s="1"/>
  <c r="BD375"/>
  <c r="BD435"/>
  <c r="BC376"/>
  <c r="BF427"/>
  <c r="BG427" s="1"/>
  <c r="CH427" s="1"/>
  <c r="BI427" s="1"/>
  <c r="BJ427" s="1"/>
  <c r="AW409"/>
  <c r="AH632"/>
  <c r="AI632" s="1"/>
  <c r="AJ632" s="1"/>
  <c r="AK632" s="1"/>
  <c r="BF414"/>
  <c r="BG414" s="1"/>
  <c r="CH414" s="1"/>
  <c r="BI414" s="1"/>
  <c r="BJ414" s="1"/>
  <c r="BF639"/>
  <c r="BG639" s="1"/>
  <c r="CH639" s="1"/>
  <c r="BI639" s="1"/>
  <c r="BJ639" s="1"/>
  <c r="BF662"/>
  <c r="BG662" s="1"/>
  <c r="CH662" s="1"/>
  <c r="BI662" s="1"/>
  <c r="BJ662" s="1"/>
  <c r="AH409"/>
  <c r="AI409" s="1"/>
  <c r="AJ409" s="1"/>
  <c r="J113" i="3" s="1"/>
  <c r="AV635" i="1"/>
  <c r="AX635" s="1"/>
  <c r="Z399"/>
  <c r="AA399" s="1"/>
  <c r="S421"/>
  <c r="U421" s="1"/>
  <c r="AB421" s="1"/>
  <c r="AA427"/>
  <c r="AG427" s="1"/>
  <c r="Z432"/>
  <c r="AE432" s="1"/>
  <c r="AF556"/>
  <c r="S446"/>
  <c r="U446" s="1"/>
  <c r="AB446" s="1"/>
  <c r="X382"/>
  <c r="Y382" s="1"/>
  <c r="V507"/>
  <c r="W507" s="1"/>
  <c r="Z392"/>
  <c r="AA392" s="1"/>
  <c r="X553"/>
  <c r="Y553" s="1"/>
  <c r="BE421"/>
  <c r="CI421" s="1"/>
  <c r="BD382"/>
  <c r="BG417"/>
  <c r="CH417" s="1"/>
  <c r="BI417" s="1"/>
  <c r="BJ417" s="1"/>
  <c r="BD385"/>
  <c r="BD373"/>
  <c r="AV531"/>
  <c r="AW531" s="1"/>
  <c r="AW623"/>
  <c r="AH625"/>
  <c r="AI625" s="1"/>
  <c r="AJ625" s="1"/>
  <c r="AL625" s="1"/>
  <c r="AM625" s="1"/>
  <c r="BF660"/>
  <c r="BG660" s="1"/>
  <c r="CH660" s="1"/>
  <c r="BI660" s="1"/>
  <c r="BJ660" s="1"/>
  <c r="BC375"/>
  <c r="BC435"/>
  <c r="BC436"/>
  <c r="BD421"/>
  <c r="BE377"/>
  <c r="CI377" s="1"/>
  <c r="BE546"/>
  <c r="CI546" s="1"/>
  <c r="BE507"/>
  <c r="CI507" s="1"/>
  <c r="BE382"/>
  <c r="CI382" s="1"/>
  <c r="BC564"/>
  <c r="BC463"/>
  <c r="BC394"/>
  <c r="BD398"/>
  <c r="BE446"/>
  <c r="CI446" s="1"/>
  <c r="BD422"/>
  <c r="BC373"/>
  <c r="AV413"/>
  <c r="AW413" s="1"/>
  <c r="X546"/>
  <c r="Y546" s="1"/>
  <c r="V399"/>
  <c r="W399" s="1"/>
  <c r="V436"/>
  <c r="W436" s="1"/>
  <c r="V421"/>
  <c r="W421" s="1"/>
  <c r="V376"/>
  <c r="W376" s="1"/>
  <c r="X373"/>
  <c r="Y373" s="1"/>
  <c r="AE563"/>
  <c r="Z402"/>
  <c r="AE402" s="1"/>
  <c r="X435"/>
  <c r="Y435" s="1"/>
  <c r="X432"/>
  <c r="Y432" s="1"/>
  <c r="V394"/>
  <c r="W394" s="1"/>
  <c r="X446"/>
  <c r="AC446" s="1"/>
  <c r="V388"/>
  <c r="W388" s="1"/>
  <c r="S398"/>
  <c r="U398" s="1"/>
  <c r="X450"/>
  <c r="Y450" s="1"/>
  <c r="X564"/>
  <c r="Y564" s="1"/>
  <c r="S463"/>
  <c r="U463" s="1"/>
  <c r="AV463" s="1"/>
  <c r="S386"/>
  <c r="U386" s="1"/>
  <c r="AB386" s="1"/>
  <c r="Z507"/>
  <c r="AE507" s="1"/>
  <c r="S521"/>
  <c r="U521" s="1"/>
  <c r="X392"/>
  <c r="AC392" s="1"/>
  <c r="S377"/>
  <c r="U377" s="1"/>
  <c r="AB377" s="1"/>
  <c r="V553"/>
  <c r="W553" s="1"/>
  <c r="V422"/>
  <c r="W422" s="1"/>
  <c r="X385"/>
  <c r="Y385" s="1"/>
  <c r="AF545"/>
  <c r="AC414"/>
  <c r="AD414"/>
  <c r="BD450"/>
  <c r="BE435"/>
  <c r="CI435" s="1"/>
  <c r="BE399"/>
  <c r="CI399" s="1"/>
  <c r="BC421"/>
  <c r="BC377"/>
  <c r="BD546"/>
  <c r="BC507"/>
  <c r="BE521"/>
  <c r="CI521" s="1"/>
  <c r="BE388"/>
  <c r="CI388" s="1"/>
  <c r="BD463"/>
  <c r="BE432"/>
  <c r="CI432" s="1"/>
  <c r="BE394"/>
  <c r="CI394" s="1"/>
  <c r="BE398"/>
  <c r="CI398" s="1"/>
  <c r="BD446"/>
  <c r="BE392"/>
  <c r="CI392" s="1"/>
  <c r="BE376"/>
  <c r="CI376" s="1"/>
  <c r="AW357"/>
  <c r="BC422"/>
  <c r="AG545"/>
  <c r="AH363"/>
  <c r="AI363" s="1"/>
  <c r="AJ363" s="1"/>
  <c r="J67" i="3" s="1"/>
  <c r="AV656" i="1"/>
  <c r="AX656" s="1"/>
  <c r="BF652"/>
  <c r="BG652" s="1"/>
  <c r="CH652" s="1"/>
  <c r="BI652" s="1"/>
  <c r="BJ652" s="1"/>
  <c r="AG636"/>
  <c r="AN630"/>
  <c r="AV431"/>
  <c r="AX431" s="1"/>
  <c r="AH555"/>
  <c r="AI555" s="1"/>
  <c r="AJ555" s="1"/>
  <c r="J259" i="3" s="1"/>
  <c r="AH425" i="1"/>
  <c r="AI425" s="1"/>
  <c r="AJ425" s="1"/>
  <c r="J129" i="3" s="1"/>
  <c r="S546" i="1"/>
  <c r="U546" s="1"/>
  <c r="AB546" s="1"/>
  <c r="S399"/>
  <c r="U399" s="1"/>
  <c r="AB399" s="1"/>
  <c r="S436"/>
  <c r="U436" s="1"/>
  <c r="AB436" s="1"/>
  <c r="Z376"/>
  <c r="AA376" s="1"/>
  <c r="S373"/>
  <c r="U373" s="1"/>
  <c r="S402"/>
  <c r="U402" s="1"/>
  <c r="AB402" s="1"/>
  <c r="V432"/>
  <c r="W432" s="1"/>
  <c r="AC520"/>
  <c r="V446"/>
  <c r="W446" s="1"/>
  <c r="Z388"/>
  <c r="AA388" s="1"/>
  <c r="V393"/>
  <c r="W393" s="1"/>
  <c r="V398"/>
  <c r="W398" s="1"/>
  <c r="V375"/>
  <c r="W375" s="1"/>
  <c r="S564"/>
  <c r="U564" s="1"/>
  <c r="AD413"/>
  <c r="S507"/>
  <c r="U507" s="1"/>
  <c r="Z521"/>
  <c r="AE521" s="1"/>
  <c r="S392"/>
  <c r="U392" s="1"/>
  <c r="AB392" s="1"/>
  <c r="V387"/>
  <c r="W387" s="1"/>
  <c r="BF387" s="1"/>
  <c r="X377"/>
  <c r="Y377" s="1"/>
  <c r="V385"/>
  <c r="W385" s="1"/>
  <c r="AK334"/>
  <c r="BM334" s="1"/>
  <c r="AF413"/>
  <c r="BC450"/>
  <c r="BD402"/>
  <c r="BC553"/>
  <c r="BC386"/>
  <c r="AH619"/>
  <c r="AI619" s="1"/>
  <c r="AJ619" s="1"/>
  <c r="AL619" s="1"/>
  <c r="AH426"/>
  <c r="AI426" s="1"/>
  <c r="AJ426" s="1"/>
  <c r="J130" i="3" s="1"/>
  <c r="AG665" i="1"/>
  <c r="AF696"/>
  <c r="BF635"/>
  <c r="BG635" s="1"/>
  <c r="CH635" s="1"/>
  <c r="BI635" s="1"/>
  <c r="BJ635" s="1"/>
  <c r="BF641"/>
  <c r="BG641" s="1"/>
  <c r="CH641" s="1"/>
  <c r="BI641" s="1"/>
  <c r="BJ641" s="1"/>
  <c r="AH622"/>
  <c r="AI622" s="1"/>
  <c r="AJ622" s="1"/>
  <c r="AL622" s="1"/>
  <c r="AM622" s="1"/>
  <c r="AN622" s="1"/>
  <c r="AG635"/>
  <c r="AH635" s="1"/>
  <c r="AI635" s="1"/>
  <c r="AJ635" s="1"/>
  <c r="BF410"/>
  <c r="BG410" s="1"/>
  <c r="CH410" s="1"/>
  <c r="BI410" s="1"/>
  <c r="BJ410" s="1"/>
  <c r="AG414"/>
  <c r="AF637"/>
  <c r="X395"/>
  <c r="Y395" s="1"/>
  <c r="V528"/>
  <c r="W528" s="1"/>
  <c r="AE414"/>
  <c r="BF413"/>
  <c r="BG413" s="1"/>
  <c r="CH413" s="1"/>
  <c r="BI413" s="1"/>
  <c r="BJ413" s="1"/>
  <c r="AC413"/>
  <c r="Z380"/>
  <c r="AE380" s="1"/>
  <c r="S400"/>
  <c r="U400" s="1"/>
  <c r="AB400" s="1"/>
  <c r="AG506"/>
  <c r="V433"/>
  <c r="W433" s="1"/>
  <c r="BF433" s="1"/>
  <c r="AF563"/>
  <c r="BD528"/>
  <c r="BC378"/>
  <c r="BD397"/>
  <c r="AW344"/>
  <c r="BF663"/>
  <c r="BG663" s="1"/>
  <c r="CH663" s="1"/>
  <c r="BI663" s="1"/>
  <c r="BJ663" s="1"/>
  <c r="AG661"/>
  <c r="AH609"/>
  <c r="AI609" s="1"/>
  <c r="AJ609" s="1"/>
  <c r="AK609" s="1"/>
  <c r="Z401"/>
  <c r="AA401" s="1"/>
  <c r="V571"/>
  <c r="W571" s="1"/>
  <c r="BD380"/>
  <c r="BD571"/>
  <c r="BE396"/>
  <c r="CI396" s="1"/>
  <c r="X415"/>
  <c r="Y415" s="1"/>
  <c r="X384"/>
  <c r="Y384" s="1"/>
  <c r="AC431"/>
  <c r="AD431"/>
  <c r="S581"/>
  <c r="U581" s="1"/>
  <c r="AB581" s="1"/>
  <c r="Z397"/>
  <c r="AE397" s="1"/>
  <c r="AG431"/>
  <c r="S419"/>
  <c r="U419" s="1"/>
  <c r="AB419" s="1"/>
  <c r="AF506"/>
  <c r="AD563"/>
  <c r="AD506"/>
  <c r="BC400"/>
  <c r="BC395"/>
  <c r="BC464"/>
  <c r="BD390"/>
  <c r="BF431"/>
  <c r="BG431" s="1"/>
  <c r="CH431" s="1"/>
  <c r="BI431" s="1"/>
  <c r="BJ431" s="1"/>
  <c r="AG653"/>
  <c r="AV644"/>
  <c r="AW644" s="1"/>
  <c r="AV662"/>
  <c r="AX662" s="1"/>
  <c r="AG646"/>
  <c r="AH364"/>
  <c r="AI364" s="1"/>
  <c r="AJ364" s="1"/>
  <c r="J68" i="3" s="1"/>
  <c r="AH354" i="1"/>
  <c r="AI354" s="1"/>
  <c r="AJ354" s="1"/>
  <c r="J58" i="3" s="1"/>
  <c r="AH370" i="1"/>
  <c r="AI370" s="1"/>
  <c r="AJ370" s="1"/>
  <c r="J74" i="3" s="1"/>
  <c r="AF664" i="1"/>
  <c r="AC696"/>
  <c r="AW641"/>
  <c r="AX641"/>
  <c r="AK626"/>
  <c r="AL626"/>
  <c r="AM626" s="1"/>
  <c r="AL631"/>
  <c r="AM631" s="1"/>
  <c r="AK631"/>
  <c r="AX664"/>
  <c r="AW664"/>
  <c r="AW658"/>
  <c r="AX658"/>
  <c r="AX637"/>
  <c r="AW637"/>
  <c r="AL613"/>
  <c r="AM613" s="1"/>
  <c r="AK613"/>
  <c r="Y601"/>
  <c r="AF601" s="1"/>
  <c r="AD601"/>
  <c r="AC601"/>
  <c r="AE647"/>
  <c r="AA647"/>
  <c r="BA606"/>
  <c r="AY606"/>
  <c r="AZ606" s="1"/>
  <c r="BC672"/>
  <c r="S672"/>
  <c r="U672" s="1"/>
  <c r="BD672"/>
  <c r="X672"/>
  <c r="Z672"/>
  <c r="V672"/>
  <c r="W672" s="1"/>
  <c r="BE672"/>
  <c r="CI672" s="1"/>
  <c r="AG642"/>
  <c r="Z679"/>
  <c r="BE679"/>
  <c r="CI679" s="1"/>
  <c r="V679"/>
  <c r="W679" s="1"/>
  <c r="S679"/>
  <c r="U679" s="1"/>
  <c r="X679"/>
  <c r="BC679"/>
  <c r="BD679"/>
  <c r="AL614"/>
  <c r="AM614" s="1"/>
  <c r="AN614" s="1"/>
  <c r="AK614"/>
  <c r="Y602"/>
  <c r="AV602" s="1"/>
  <c r="AC602"/>
  <c r="AD602"/>
  <c r="AW640"/>
  <c r="AX640"/>
  <c r="AW643"/>
  <c r="AX643"/>
  <c r="BD671"/>
  <c r="X671"/>
  <c r="Z671"/>
  <c r="BE671"/>
  <c r="CI671" s="1"/>
  <c r="V671"/>
  <c r="W671" s="1"/>
  <c r="S671"/>
  <c r="U671" s="1"/>
  <c r="BC671"/>
  <c r="AG651"/>
  <c r="AH651" s="1"/>
  <c r="AI651" s="1"/>
  <c r="AJ651" s="1"/>
  <c r="S682"/>
  <c r="U682" s="1"/>
  <c r="BD682"/>
  <c r="V682"/>
  <c r="W682" s="1"/>
  <c r="BC682"/>
  <c r="Z682"/>
  <c r="BE682"/>
  <c r="CI682" s="1"/>
  <c r="X682"/>
  <c r="AA601"/>
  <c r="AE601"/>
  <c r="CI647"/>
  <c r="AW659"/>
  <c r="AX659"/>
  <c r="AG659"/>
  <c r="X695"/>
  <c r="BD695"/>
  <c r="BC695"/>
  <c r="Z695"/>
  <c r="BE695"/>
  <c r="CI695" s="1"/>
  <c r="S695"/>
  <c r="U695" s="1"/>
  <c r="V695"/>
  <c r="W695" s="1"/>
  <c r="V691"/>
  <c r="W691" s="1"/>
  <c r="S691"/>
  <c r="U691" s="1"/>
  <c r="BD691"/>
  <c r="X691"/>
  <c r="BC691"/>
  <c r="BE691"/>
  <c r="CI691" s="1"/>
  <c r="Z691"/>
  <c r="AW634"/>
  <c r="AX634"/>
  <c r="Y648"/>
  <c r="BF648" s="1"/>
  <c r="BG648" s="1"/>
  <c r="CH648" s="1"/>
  <c r="BI648" s="1"/>
  <c r="BJ648" s="1"/>
  <c r="AD648"/>
  <c r="AC648"/>
  <c r="Z677"/>
  <c r="BE677"/>
  <c r="BD677"/>
  <c r="V677"/>
  <c r="W677" s="1"/>
  <c r="S677"/>
  <c r="U677" s="1"/>
  <c r="BC677"/>
  <c r="X677"/>
  <c r="V678"/>
  <c r="W678" s="1"/>
  <c r="BE678"/>
  <c r="CI678" s="1"/>
  <c r="X678"/>
  <c r="S678"/>
  <c r="U678" s="1"/>
  <c r="BD678"/>
  <c r="Z678"/>
  <c r="BC678"/>
  <c r="CI649"/>
  <c r="Y649"/>
  <c r="AV649" s="1"/>
  <c r="AC649"/>
  <c r="AD649"/>
  <c r="AP616"/>
  <c r="BM616"/>
  <c r="BE673"/>
  <c r="CI673" s="1"/>
  <c r="BC673"/>
  <c r="X673"/>
  <c r="V673"/>
  <c r="W673" s="1"/>
  <c r="S673"/>
  <c r="U673" s="1"/>
  <c r="Z673"/>
  <c r="BD673"/>
  <c r="BF638"/>
  <c r="BG638" s="1"/>
  <c r="CH638" s="1"/>
  <c r="BI638" s="1"/>
  <c r="BJ638" s="1"/>
  <c r="AG638"/>
  <c r="AH638" s="1"/>
  <c r="AI638" s="1"/>
  <c r="AJ638" s="1"/>
  <c r="BA609"/>
  <c r="AY609"/>
  <c r="AZ609" s="1"/>
  <c r="BA626"/>
  <c r="AY626"/>
  <c r="AZ626" s="1"/>
  <c r="X680"/>
  <c r="S680"/>
  <c r="U680" s="1"/>
  <c r="Z680"/>
  <c r="BE680"/>
  <c r="CI680" s="1"/>
  <c r="V680"/>
  <c r="W680" s="1"/>
  <c r="BD680"/>
  <c r="BC680"/>
  <c r="AG652"/>
  <c r="AH652" s="1"/>
  <c r="AI652" s="1"/>
  <c r="AJ652" s="1"/>
  <c r="AE602"/>
  <c r="AA602"/>
  <c r="AW631"/>
  <c r="AX631"/>
  <c r="Y666"/>
  <c r="AV666" s="1"/>
  <c r="AC666"/>
  <c r="AD666"/>
  <c r="AY625"/>
  <c r="AZ625" s="1"/>
  <c r="BA625"/>
  <c r="AF665"/>
  <c r="V390"/>
  <c r="W390" s="1"/>
  <c r="S384"/>
  <c r="U384" s="1"/>
  <c r="AB384" s="1"/>
  <c r="V395"/>
  <c r="W395" s="1"/>
  <c r="V383"/>
  <c r="W383" s="1"/>
  <c r="X464"/>
  <c r="Y464" s="1"/>
  <c r="X378"/>
  <c r="Y378" s="1"/>
  <c r="X380"/>
  <c r="Y380" s="1"/>
  <c r="Z528"/>
  <c r="AA528" s="1"/>
  <c r="V400"/>
  <c r="W400" s="1"/>
  <c r="X389"/>
  <c r="Y389" s="1"/>
  <c r="BF389" s="1"/>
  <c r="AF428"/>
  <c r="Z433"/>
  <c r="AE433" s="1"/>
  <c r="Z387"/>
  <c r="AE387" s="1"/>
  <c r="Z571"/>
  <c r="AE571" s="1"/>
  <c r="S396"/>
  <c r="U396" s="1"/>
  <c r="AB396" s="1"/>
  <c r="Z419"/>
  <c r="AE419" s="1"/>
  <c r="AL334"/>
  <c r="AM334" s="1"/>
  <c r="AN334" s="1"/>
  <c r="BC528"/>
  <c r="BE384"/>
  <c r="CI384" s="1"/>
  <c r="BC403"/>
  <c r="BD581"/>
  <c r="BD395"/>
  <c r="BC419"/>
  <c r="BE380"/>
  <c r="CI380" s="1"/>
  <c r="BD401"/>
  <c r="BE447"/>
  <c r="CI447" s="1"/>
  <c r="BC396"/>
  <c r="AB520"/>
  <c r="BE429"/>
  <c r="CI429" s="1"/>
  <c r="BD539"/>
  <c r="BG506"/>
  <c r="CH506" s="1"/>
  <c r="BI506" s="1"/>
  <c r="BJ506" s="1"/>
  <c r="AG658"/>
  <c r="AG640"/>
  <c r="AF646"/>
  <c r="AV665"/>
  <c r="AG663"/>
  <c r="AH663" s="1"/>
  <c r="AI663" s="1"/>
  <c r="AJ663" s="1"/>
  <c r="AV661"/>
  <c r="AG662"/>
  <c r="AH662" s="1"/>
  <c r="AI662" s="1"/>
  <c r="AJ662" s="1"/>
  <c r="BF644"/>
  <c r="BG644" s="1"/>
  <c r="CH644" s="1"/>
  <c r="BI644" s="1"/>
  <c r="BJ644" s="1"/>
  <c r="BF640"/>
  <c r="BG640" s="1"/>
  <c r="CH640" s="1"/>
  <c r="BI640" s="1"/>
  <c r="BJ640" s="1"/>
  <c r="AG637"/>
  <c r="BF642"/>
  <c r="BG642" s="1"/>
  <c r="CH642" s="1"/>
  <c r="BI642" s="1"/>
  <c r="BJ642" s="1"/>
  <c r="BF637"/>
  <c r="BG637" s="1"/>
  <c r="CH637" s="1"/>
  <c r="BI637" s="1"/>
  <c r="BJ637" s="1"/>
  <c r="AD696"/>
  <c r="AW655"/>
  <c r="AX655"/>
  <c r="AA649"/>
  <c r="AE649"/>
  <c r="BA617"/>
  <c r="AY617"/>
  <c r="AZ617" s="1"/>
  <c r="AP611"/>
  <c r="BM611"/>
  <c r="Y647"/>
  <c r="BF647" s="1"/>
  <c r="BG647" s="1"/>
  <c r="CH647" s="1"/>
  <c r="BI647" s="1"/>
  <c r="BJ647" s="1"/>
  <c r="AD647"/>
  <c r="AC647"/>
  <c r="AA696"/>
  <c r="AG696" s="1"/>
  <c r="AE696"/>
  <c r="AB648"/>
  <c r="AA648"/>
  <c r="AE648"/>
  <c r="AY623"/>
  <c r="AZ623" s="1"/>
  <c r="BA623"/>
  <c r="AX613"/>
  <c r="AW613"/>
  <c r="AB649"/>
  <c r="X684"/>
  <c r="BC684"/>
  <c r="BD684"/>
  <c r="S684"/>
  <c r="U684" s="1"/>
  <c r="V684"/>
  <c r="W684" s="1"/>
  <c r="BE684"/>
  <c r="CI684" s="1"/>
  <c r="Z684"/>
  <c r="AF656"/>
  <c r="AG656"/>
  <c r="X685"/>
  <c r="BC685"/>
  <c r="V685"/>
  <c r="W685" s="1"/>
  <c r="BE685"/>
  <c r="Z685"/>
  <c r="S685"/>
  <c r="U685" s="1"/>
  <c r="BD685"/>
  <c r="BC687"/>
  <c r="BD687"/>
  <c r="S687"/>
  <c r="U687" s="1"/>
  <c r="X687"/>
  <c r="Z687"/>
  <c r="BE687"/>
  <c r="V687"/>
  <c r="W687" s="1"/>
  <c r="BD667"/>
  <c r="X667"/>
  <c r="BC667"/>
  <c r="Z667"/>
  <c r="BE667"/>
  <c r="V667"/>
  <c r="W667" s="1"/>
  <c r="S667"/>
  <c r="U667" s="1"/>
  <c r="AG634"/>
  <c r="AX618"/>
  <c r="AW618"/>
  <c r="AB602"/>
  <c r="BC683"/>
  <c r="V683"/>
  <c r="W683" s="1"/>
  <c r="S683"/>
  <c r="U683" s="1"/>
  <c r="Z683"/>
  <c r="X683"/>
  <c r="BD683"/>
  <c r="BE683"/>
  <c r="CI683" s="1"/>
  <c r="V681"/>
  <c r="W681" s="1"/>
  <c r="BE681"/>
  <c r="CI681" s="1"/>
  <c r="Z681"/>
  <c r="S681"/>
  <c r="U681" s="1"/>
  <c r="BD681"/>
  <c r="X681"/>
  <c r="BC681"/>
  <c r="BA608"/>
  <c r="AY608"/>
  <c r="AZ608" s="1"/>
  <c r="AY632"/>
  <c r="AZ632" s="1"/>
  <c r="BA632"/>
  <c r="AG657"/>
  <c r="BI657"/>
  <c r="BJ657" s="1"/>
  <c r="AY629"/>
  <c r="AZ629" s="1"/>
  <c r="BA629"/>
  <c r="Z390"/>
  <c r="AE390" s="1"/>
  <c r="V384"/>
  <c r="W384" s="1"/>
  <c r="S395"/>
  <c r="U395" s="1"/>
  <c r="Z383"/>
  <c r="AE383" s="1"/>
  <c r="V464"/>
  <c r="W464" s="1"/>
  <c r="V378"/>
  <c r="W378" s="1"/>
  <c r="S380"/>
  <c r="U380" s="1"/>
  <c r="AB380" s="1"/>
  <c r="S528"/>
  <c r="U528" s="1"/>
  <c r="AB528" s="1"/>
  <c r="Z400"/>
  <c r="AE400" s="1"/>
  <c r="S389"/>
  <c r="U389" s="1"/>
  <c r="AB389" s="1"/>
  <c r="AD531"/>
  <c r="Z557"/>
  <c r="AE557" s="1"/>
  <c r="V403"/>
  <c r="W403" s="1"/>
  <c r="X374"/>
  <c r="Y374" s="1"/>
  <c r="S571"/>
  <c r="U571" s="1"/>
  <c r="AB571" s="1"/>
  <c r="V447"/>
  <c r="W447" s="1"/>
  <c r="V396"/>
  <c r="W396" s="1"/>
  <c r="X419"/>
  <c r="AD419" s="1"/>
  <c r="BE400"/>
  <c r="CI400" s="1"/>
  <c r="BD384"/>
  <c r="BE403"/>
  <c r="CI403" s="1"/>
  <c r="BD387"/>
  <c r="BE374"/>
  <c r="CI374" s="1"/>
  <c r="BC433"/>
  <c r="BE557"/>
  <c r="CI557" s="1"/>
  <c r="BC383"/>
  <c r="BD419"/>
  <c r="BC380"/>
  <c r="BE571"/>
  <c r="CI571" s="1"/>
  <c r="AV520"/>
  <c r="AX520" s="1"/>
  <c r="BE415"/>
  <c r="CI415" s="1"/>
  <c r="BF658"/>
  <c r="BG658" s="1"/>
  <c r="CH658" s="1"/>
  <c r="BI658" s="1"/>
  <c r="BJ658" s="1"/>
  <c r="AV636"/>
  <c r="AN633"/>
  <c r="BF659"/>
  <c r="BG659" s="1"/>
  <c r="CH659" s="1"/>
  <c r="BI659" s="1"/>
  <c r="BJ659" s="1"/>
  <c r="AG650"/>
  <c r="AG655"/>
  <c r="BF653"/>
  <c r="BG653" s="1"/>
  <c r="CH653" s="1"/>
  <c r="BI653" s="1"/>
  <c r="BJ653" s="1"/>
  <c r="AF644"/>
  <c r="AF640"/>
  <c r="BF655"/>
  <c r="BG655" s="1"/>
  <c r="CH655" s="1"/>
  <c r="BI655" s="1"/>
  <c r="BJ655" s="1"/>
  <c r="AF642"/>
  <c r="BF650"/>
  <c r="BG650" s="1"/>
  <c r="CH650" s="1"/>
  <c r="BI650" s="1"/>
  <c r="BJ650" s="1"/>
  <c r="BF661"/>
  <c r="BG661" s="1"/>
  <c r="CH661" s="1"/>
  <c r="BI661" s="1"/>
  <c r="BJ661" s="1"/>
  <c r="AV638"/>
  <c r="AW642"/>
  <c r="AX642"/>
  <c r="AE603"/>
  <c r="AA603"/>
  <c r="CI648"/>
  <c r="BC670"/>
  <c r="BD670"/>
  <c r="Z670"/>
  <c r="X670"/>
  <c r="S670"/>
  <c r="U670" s="1"/>
  <c r="V670"/>
  <c r="W670" s="1"/>
  <c r="BE670"/>
  <c r="CI670" s="1"/>
  <c r="BE692"/>
  <c r="CI692" s="1"/>
  <c r="Z692"/>
  <c r="S692"/>
  <c r="U692" s="1"/>
  <c r="BC692"/>
  <c r="BD692"/>
  <c r="V692"/>
  <c r="W692" s="1"/>
  <c r="X692"/>
  <c r="AA666"/>
  <c r="AE666"/>
  <c r="AY619"/>
  <c r="AZ619" s="1"/>
  <c r="BA619"/>
  <c r="AW627"/>
  <c r="AX627"/>
  <c r="AB647"/>
  <c r="AW639"/>
  <c r="AX639"/>
  <c r="Y603"/>
  <c r="AV603" s="1"/>
  <c r="AC603"/>
  <c r="AD603"/>
  <c r="AB603"/>
  <c r="BD689"/>
  <c r="Z689"/>
  <c r="X689"/>
  <c r="BC689"/>
  <c r="BE689"/>
  <c r="V689"/>
  <c r="W689" s="1"/>
  <c r="S689"/>
  <c r="U689" s="1"/>
  <c r="AX650"/>
  <c r="AW650"/>
  <c r="V693"/>
  <c r="W693" s="1"/>
  <c r="BE693"/>
  <c r="X693"/>
  <c r="BC693"/>
  <c r="Z693"/>
  <c r="S693"/>
  <c r="U693" s="1"/>
  <c r="BD693"/>
  <c r="BC668"/>
  <c r="Z668"/>
  <c r="S668"/>
  <c r="U668" s="1"/>
  <c r="V668"/>
  <c r="W668" s="1"/>
  <c r="BE668"/>
  <c r="X668"/>
  <c r="BD668"/>
  <c r="AG664"/>
  <c r="AX620"/>
  <c r="AW620"/>
  <c r="AW622"/>
  <c r="AX622"/>
  <c r="BC674"/>
  <c r="BD674"/>
  <c r="Z674"/>
  <c r="V674"/>
  <c r="W674" s="1"/>
  <c r="X674"/>
  <c r="BE674"/>
  <c r="S674"/>
  <c r="U674" s="1"/>
  <c r="AV654"/>
  <c r="AG654"/>
  <c r="BI654"/>
  <c r="BJ654" s="1"/>
  <c r="S688"/>
  <c r="U688" s="1"/>
  <c r="Z688"/>
  <c r="BE688"/>
  <c r="CI688" s="1"/>
  <c r="BD688"/>
  <c r="X688"/>
  <c r="BC688"/>
  <c r="V688"/>
  <c r="W688" s="1"/>
  <c r="S686"/>
  <c r="U686" s="1"/>
  <c r="BD686"/>
  <c r="V686"/>
  <c r="W686" s="1"/>
  <c r="BC686"/>
  <c r="Z686"/>
  <c r="BE686"/>
  <c r="CI686" s="1"/>
  <c r="X686"/>
  <c r="BC694"/>
  <c r="Z694"/>
  <c r="V694"/>
  <c r="W694" s="1"/>
  <c r="BE694"/>
  <c r="CI694" s="1"/>
  <c r="X694"/>
  <c r="BD694"/>
  <c r="S694"/>
  <c r="U694" s="1"/>
  <c r="BE676"/>
  <c r="CI676" s="1"/>
  <c r="BD676"/>
  <c r="S676"/>
  <c r="U676" s="1"/>
  <c r="AB676" s="1"/>
  <c r="Z676"/>
  <c r="BC676"/>
  <c r="V676"/>
  <c r="W676" s="1"/>
  <c r="X676"/>
  <c r="AW614"/>
  <c r="AX614"/>
  <c r="BA604"/>
  <c r="AY604"/>
  <c r="AZ604" s="1"/>
  <c r="BC690"/>
  <c r="Z690"/>
  <c r="V690"/>
  <c r="W690" s="1"/>
  <c r="BE690"/>
  <c r="X690"/>
  <c r="BD690"/>
  <c r="S690"/>
  <c r="U690" s="1"/>
  <c r="AB666"/>
  <c r="X669"/>
  <c r="Z669"/>
  <c r="S669"/>
  <c r="U669" s="1"/>
  <c r="BD669"/>
  <c r="V669"/>
  <c r="W669" s="1"/>
  <c r="BC669"/>
  <c r="BE669"/>
  <c r="CI669" s="1"/>
  <c r="AF636"/>
  <c r="Z415"/>
  <c r="AE415" s="1"/>
  <c r="V539"/>
  <c r="W539" s="1"/>
  <c r="V401"/>
  <c r="W401" s="1"/>
  <c r="Z384"/>
  <c r="AA384" s="1"/>
  <c r="Z395"/>
  <c r="AA395" s="1"/>
  <c r="Z429"/>
  <c r="AE429" s="1"/>
  <c r="Z581"/>
  <c r="AE581" s="1"/>
  <c r="X393"/>
  <c r="Y393" s="1"/>
  <c r="V397"/>
  <c r="W397" s="1"/>
  <c r="X528"/>
  <c r="Y528" s="1"/>
  <c r="X400"/>
  <c r="Y400" s="1"/>
  <c r="S557"/>
  <c r="U557" s="1"/>
  <c r="Z403"/>
  <c r="AE403" s="1"/>
  <c r="V374"/>
  <c r="W374" s="1"/>
  <c r="X571"/>
  <c r="Y571" s="1"/>
  <c r="S447"/>
  <c r="U447" s="1"/>
  <c r="AB447" s="1"/>
  <c r="Z396"/>
  <c r="AE396" s="1"/>
  <c r="AA413"/>
  <c r="AG413" s="1"/>
  <c r="V419"/>
  <c r="W419" s="1"/>
  <c r="BE387"/>
  <c r="CI387" s="1"/>
  <c r="BE433"/>
  <c r="CI433" s="1"/>
  <c r="BE393"/>
  <c r="CI393" s="1"/>
  <c r="BD389"/>
  <c r="BE397"/>
  <c r="CI397" s="1"/>
  <c r="BE390"/>
  <c r="CI390" s="1"/>
  <c r="AF658"/>
  <c r="BF651"/>
  <c r="BG651" s="1"/>
  <c r="CH651" s="1"/>
  <c r="BI651" s="1"/>
  <c r="BJ651" s="1"/>
  <c r="AF659"/>
  <c r="AV646"/>
  <c r="AF653"/>
  <c r="AV663"/>
  <c r="AF655"/>
  <c r="BF665"/>
  <c r="BG665" s="1"/>
  <c r="CH665" s="1"/>
  <c r="BI665" s="1"/>
  <c r="BJ665" s="1"/>
  <c r="AV651"/>
  <c r="BF664"/>
  <c r="BG664" s="1"/>
  <c r="CH664" s="1"/>
  <c r="BI664" s="1"/>
  <c r="BJ664" s="1"/>
  <c r="AF650"/>
  <c r="AF661"/>
  <c r="AV653"/>
  <c r="BF636"/>
  <c r="BG636" s="1"/>
  <c r="CH636" s="1"/>
  <c r="BI636" s="1"/>
  <c r="BJ636" s="1"/>
  <c r="Q465"/>
  <c r="BD465" s="1"/>
  <c r="BH465"/>
  <c r="Q522"/>
  <c r="BC522" s="1"/>
  <c r="BH522"/>
  <c r="Q440"/>
  <c r="BC440" s="1"/>
  <c r="BH440"/>
  <c r="Q455"/>
  <c r="BC455" s="1"/>
  <c r="BH455"/>
  <c r="Q441"/>
  <c r="BD441" s="1"/>
  <c r="BH441"/>
  <c r="Q452"/>
  <c r="BC452" s="1"/>
  <c r="BH452"/>
  <c r="Q533"/>
  <c r="BD533" s="1"/>
  <c r="BH533"/>
  <c r="Q404"/>
  <c r="BC404" s="1"/>
  <c r="BH404"/>
  <c r="Q565"/>
  <c r="BD565" s="1"/>
  <c r="BH565"/>
  <c r="Q508"/>
  <c r="BC508" s="1"/>
  <c r="BH508"/>
  <c r="Q438"/>
  <c r="BE438" s="1"/>
  <c r="CI438" s="1"/>
  <c r="BH438"/>
  <c r="Q582"/>
  <c r="BC582" s="1"/>
  <c r="BH582"/>
  <c r="Q482"/>
  <c r="BE482" s="1"/>
  <c r="CI482" s="1"/>
  <c r="BH482"/>
  <c r="Q448"/>
  <c r="BE448" s="1"/>
  <c r="CI448" s="1"/>
  <c r="BH448"/>
  <c r="Q423"/>
  <c r="BE423" s="1"/>
  <c r="CI423" s="1"/>
  <c r="BH423"/>
  <c r="Q469"/>
  <c r="Z469" s="1"/>
  <c r="BH469"/>
  <c r="Q554"/>
  <c r="BC554" s="1"/>
  <c r="BH554"/>
  <c r="Q466"/>
  <c r="BD466" s="1"/>
  <c r="BH466"/>
  <c r="Q451"/>
  <c r="BE451" s="1"/>
  <c r="CI451" s="1"/>
  <c r="BH451"/>
  <c r="Q424"/>
  <c r="BC424" s="1"/>
  <c r="BH424"/>
  <c r="S390"/>
  <c r="U390" s="1"/>
  <c r="AB390" s="1"/>
  <c r="S415"/>
  <c r="U415" s="1"/>
  <c r="X539"/>
  <c r="Y539" s="1"/>
  <c r="S401"/>
  <c r="U401" s="1"/>
  <c r="AB401" s="1"/>
  <c r="V402"/>
  <c r="W402" s="1"/>
  <c r="S383"/>
  <c r="U383" s="1"/>
  <c r="S429"/>
  <c r="U429" s="1"/>
  <c r="AB429" s="1"/>
  <c r="S464"/>
  <c r="U464" s="1"/>
  <c r="AB464" s="1"/>
  <c r="V581"/>
  <c r="W581" s="1"/>
  <c r="Z382"/>
  <c r="AE382" s="1"/>
  <c r="S393"/>
  <c r="U393" s="1"/>
  <c r="AB393" s="1"/>
  <c r="Z378"/>
  <c r="AE378" s="1"/>
  <c r="S397"/>
  <c r="U397" s="1"/>
  <c r="AB397" s="1"/>
  <c r="Z450"/>
  <c r="AE450" s="1"/>
  <c r="X375"/>
  <c r="Y375" s="1"/>
  <c r="V463"/>
  <c r="W463" s="1"/>
  <c r="BF463" s="1"/>
  <c r="Z389"/>
  <c r="AE389" s="1"/>
  <c r="X386"/>
  <c r="Y386" s="1"/>
  <c r="S433"/>
  <c r="U433" s="1"/>
  <c r="V557"/>
  <c r="W557" s="1"/>
  <c r="S403"/>
  <c r="U403" s="1"/>
  <c r="AB403" s="1"/>
  <c r="S387"/>
  <c r="U387" s="1"/>
  <c r="AB387" s="1"/>
  <c r="Z374"/>
  <c r="AE374" s="1"/>
  <c r="AE545"/>
  <c r="S553"/>
  <c r="U553" s="1"/>
  <c r="X447"/>
  <c r="Y447" s="1"/>
  <c r="S385"/>
  <c r="U385" s="1"/>
  <c r="AF531"/>
  <c r="AC531"/>
  <c r="AF431"/>
  <c r="BE450"/>
  <c r="CI450" s="1"/>
  <c r="AV414"/>
  <c r="AW414" s="1"/>
  <c r="BE375"/>
  <c r="CI375" s="1"/>
  <c r="BC402"/>
  <c r="BC387"/>
  <c r="BC374"/>
  <c r="AV428"/>
  <c r="AW428" s="1"/>
  <c r="BD433"/>
  <c r="BC557"/>
  <c r="BC581"/>
  <c r="BD393"/>
  <c r="BD383"/>
  <c r="BE463"/>
  <c r="CI463" s="1"/>
  <c r="BE389"/>
  <c r="CI389" s="1"/>
  <c r="BE378"/>
  <c r="CI378" s="1"/>
  <c r="AV417"/>
  <c r="AW417" s="1"/>
  <c r="AV545"/>
  <c r="AX545" s="1"/>
  <c r="BE401"/>
  <c r="CI401" s="1"/>
  <c r="BD553"/>
  <c r="BD447"/>
  <c r="BC385"/>
  <c r="BE386"/>
  <c r="CI386" s="1"/>
  <c r="BC429"/>
  <c r="BD464"/>
  <c r="BC415"/>
  <c r="BC539"/>
  <c r="G546"/>
  <c r="G644" s="1"/>
  <c r="A644"/>
  <c r="Q547"/>
  <c r="BD547" s="1"/>
  <c r="BH547"/>
  <c r="Q572"/>
  <c r="BE572" s="1"/>
  <c r="CI572" s="1"/>
  <c r="BH572"/>
  <c r="G545"/>
  <c r="G643" s="1"/>
  <c r="A643"/>
  <c r="AF414"/>
  <c r="AD428"/>
  <c r="X390"/>
  <c r="Y390" s="1"/>
  <c r="V415"/>
  <c r="W415" s="1"/>
  <c r="Z539"/>
  <c r="AE539" s="1"/>
  <c r="X401"/>
  <c r="Y401" s="1"/>
  <c r="X402"/>
  <c r="Y402" s="1"/>
  <c r="X383"/>
  <c r="Y383" s="1"/>
  <c r="V429"/>
  <c r="W429" s="1"/>
  <c r="Z464"/>
  <c r="AA464" s="1"/>
  <c r="X581"/>
  <c r="Y581" s="1"/>
  <c r="S382"/>
  <c r="U382" s="1"/>
  <c r="AB382" s="1"/>
  <c r="Z393"/>
  <c r="AA393" s="1"/>
  <c r="S378"/>
  <c r="U378" s="1"/>
  <c r="X397"/>
  <c r="Y397" s="1"/>
  <c r="Z386"/>
  <c r="AE386" s="1"/>
  <c r="X557"/>
  <c r="Y557" s="1"/>
  <c r="X403"/>
  <c r="Y403" s="1"/>
  <c r="S374"/>
  <c r="U374" s="1"/>
  <c r="AB374" s="1"/>
  <c r="Z553"/>
  <c r="AE553" s="1"/>
  <c r="Z447"/>
  <c r="AE447" s="1"/>
  <c r="Z385"/>
  <c r="AE385" s="1"/>
  <c r="AF417"/>
  <c r="AC428"/>
  <c r="BF531"/>
  <c r="BG531" s="1"/>
  <c r="CH531" s="1"/>
  <c r="BI531" s="1"/>
  <c r="BJ531" s="1"/>
  <c r="BH19"/>
  <c r="AL19" s="1"/>
  <c r="AM19" s="1"/>
  <c r="BH20"/>
  <c r="AL20" s="1"/>
  <c r="AM20" s="1"/>
  <c r="AW38"/>
  <c r="AS40"/>
  <c r="BH35"/>
  <c r="AL35" s="1"/>
  <c r="AM35" s="1"/>
  <c r="AW21"/>
  <c r="AX20"/>
  <c r="K18" i="3" s="1"/>
  <c r="AW19" i="1"/>
  <c r="AX38"/>
  <c r="AZ38" s="1"/>
  <c r="BA38" s="1"/>
  <c r="BB38" s="1"/>
  <c r="AX21"/>
  <c r="K19" i="3" s="1"/>
  <c r="AW35" i="1"/>
  <c r="AX23"/>
  <c r="K21" i="3" s="1"/>
  <c r="BH26" i="1"/>
  <c r="AL26" s="1"/>
  <c r="AM26" s="1"/>
  <c r="BH23"/>
  <c r="AL23" s="1"/>
  <c r="AM23" s="1"/>
  <c r="AW26"/>
  <c r="AW23"/>
  <c r="AX35"/>
  <c r="K33" i="3" s="1"/>
  <c r="AP503" i="1"/>
  <c r="L207" i="3" s="1"/>
  <c r="BH21" i="1"/>
  <c r="AL21" s="1"/>
  <c r="AM21" s="1"/>
  <c r="AX26"/>
  <c r="K24" i="3" s="1"/>
  <c r="BD209" i="1"/>
  <c r="AX19"/>
  <c r="K17" i="3" s="1"/>
  <c r="AW20" i="1"/>
  <c r="BH38"/>
  <c r="AL38" s="1"/>
  <c r="AM38" s="1"/>
  <c r="AT92"/>
  <c r="AU92" s="1"/>
  <c r="AV92" s="1"/>
  <c r="G90" i="3" s="1"/>
  <c r="I90"/>
  <c r="AT58" i="1"/>
  <c r="AU58" s="1"/>
  <c r="AV58" s="1"/>
  <c r="G56" i="3" s="1"/>
  <c r="I56"/>
  <c r="AT49" i="1"/>
  <c r="AU49" s="1"/>
  <c r="AV49" s="1"/>
  <c r="G47" i="3" s="1"/>
  <c r="I47"/>
  <c r="AQ60" i="1"/>
  <c r="AR60" s="1"/>
  <c r="AS60" s="1"/>
  <c r="I58" i="3"/>
  <c r="AZ235" i="1"/>
  <c r="BA235" s="1"/>
  <c r="K233" i="3"/>
  <c r="AZ18" i="1"/>
  <c r="BA18" s="1"/>
  <c r="BB18" s="1"/>
  <c r="K16" i="3"/>
  <c r="AW31" i="1"/>
  <c r="AV31"/>
  <c r="G29" i="3" s="1"/>
  <c r="AT50" i="1"/>
  <c r="AU50" s="1"/>
  <c r="AV50" s="1"/>
  <c r="G48" i="3" s="1"/>
  <c r="I48"/>
  <c r="AQ115" i="1"/>
  <c r="AR115" s="1"/>
  <c r="AS115" s="1"/>
  <c r="I113" i="3"/>
  <c r="AQ106" i="1"/>
  <c r="AR106" s="1"/>
  <c r="AS106" s="1"/>
  <c r="I104" i="3"/>
  <c r="AT102" i="1"/>
  <c r="AU102" s="1"/>
  <c r="I100" i="3"/>
  <c r="AT70" i="1"/>
  <c r="AU70" s="1"/>
  <c r="AV70" s="1"/>
  <c r="G68" i="3" s="1"/>
  <c r="I68"/>
  <c r="AQ87" i="1"/>
  <c r="AR87" s="1"/>
  <c r="AS87" s="1"/>
  <c r="I85" i="3"/>
  <c r="AT109" i="1"/>
  <c r="AU109" s="1"/>
  <c r="I107" i="3"/>
  <c r="AQ79" i="1"/>
  <c r="AR79" s="1"/>
  <c r="AS79" s="1"/>
  <c r="I77" i="3"/>
  <c r="AQ83" i="1"/>
  <c r="AR83" s="1"/>
  <c r="AS83" s="1"/>
  <c r="I81" i="3"/>
  <c r="AQ72" i="1"/>
  <c r="AR72" s="1"/>
  <c r="AS72" s="1"/>
  <c r="I70" i="3"/>
  <c r="AZ24" i="1"/>
  <c r="BA24" s="1"/>
  <c r="K22" i="3"/>
  <c r="AQ48" i="1"/>
  <c r="AR48" s="1"/>
  <c r="I46" i="3"/>
  <c r="AT95" i="1"/>
  <c r="AU95" s="1"/>
  <c r="I93" i="3"/>
  <c r="AT66" i="1"/>
  <c r="AU66" s="1"/>
  <c r="AV66" s="1"/>
  <c r="G64" i="3" s="1"/>
  <c r="I64"/>
  <c r="AT132" i="1"/>
  <c r="AU132" s="1"/>
  <c r="AV132" s="1"/>
  <c r="G130" i="3" s="1"/>
  <c r="I130"/>
  <c r="AW34" i="1"/>
  <c r="AV34"/>
  <c r="G32" i="3" s="1"/>
  <c r="AQ108" i="1"/>
  <c r="AR108" s="1"/>
  <c r="I106" i="3"/>
  <c r="AQ117" i="1"/>
  <c r="AR117" s="1"/>
  <c r="AS117" s="1"/>
  <c r="I115" i="3"/>
  <c r="AT131" i="1"/>
  <c r="AU131" s="1"/>
  <c r="AV131" s="1"/>
  <c r="G129" i="3" s="1"/>
  <c r="I129"/>
  <c r="AQ96" i="1"/>
  <c r="AR96" s="1"/>
  <c r="AS96" s="1"/>
  <c r="I94" i="3"/>
  <c r="AK328" i="1"/>
  <c r="BM328" s="1"/>
  <c r="J32" i="3"/>
  <c r="AQ76" i="1"/>
  <c r="AR76" s="1"/>
  <c r="I74" i="3"/>
  <c r="AZ17" i="1"/>
  <c r="BA17" s="1"/>
  <c r="K15" i="3"/>
  <c r="AT51" i="1"/>
  <c r="AU51" s="1"/>
  <c r="AV51" s="1"/>
  <c r="G49" i="3" s="1"/>
  <c r="I49"/>
  <c r="AQ86" i="1"/>
  <c r="AR86" s="1"/>
  <c r="AS86" s="1"/>
  <c r="I84" i="3"/>
  <c r="AW29" i="1"/>
  <c r="AV29"/>
  <c r="G27" i="3" s="1"/>
  <c r="AQ75" i="1"/>
  <c r="AR75" s="1"/>
  <c r="AS75" s="1"/>
  <c r="I73" i="3"/>
  <c r="AW37" i="1"/>
  <c r="AV37"/>
  <c r="G35" i="3" s="1"/>
  <c r="AQ46" i="1"/>
  <c r="AR46" s="1"/>
  <c r="AS46" s="1"/>
  <c r="I44" i="3"/>
  <c r="BC25" i="1"/>
  <c r="K23" i="3"/>
  <c r="BH210" i="1"/>
  <c r="AL210" s="1"/>
  <c r="AM210" s="1"/>
  <c r="AV210"/>
  <c r="G208" i="3" s="1"/>
  <c r="AT94" i="1"/>
  <c r="AX94" s="1"/>
  <c r="I92" i="3"/>
  <c r="BC45" i="1"/>
  <c r="K43" i="3"/>
  <c r="BH40" i="1"/>
  <c r="AL40" s="1"/>
  <c r="AM40" s="1"/>
  <c r="AV40"/>
  <c r="G38" i="3" s="1"/>
  <c r="AW40" i="1"/>
  <c r="BH34"/>
  <c r="AL34" s="1"/>
  <c r="AM34" s="1"/>
  <c r="AX34"/>
  <c r="AX40"/>
  <c r="AY45"/>
  <c r="AQ94"/>
  <c r="AR94" s="1"/>
  <c r="AS94" s="1"/>
  <c r="AZ45"/>
  <c r="BA45" s="1"/>
  <c r="AZ25"/>
  <c r="BA25" s="1"/>
  <c r="AW360"/>
  <c r="AY17"/>
  <c r="W189"/>
  <c r="AT96"/>
  <c r="AU96" s="1"/>
  <c r="AT86"/>
  <c r="AU86" s="1"/>
  <c r="X134"/>
  <c r="AP134" s="1"/>
  <c r="AY25"/>
  <c r="AW210"/>
  <c r="AT117"/>
  <c r="AU117" s="1"/>
  <c r="AV117" s="1"/>
  <c r="G115" i="3" s="1"/>
  <c r="AQ66" i="1"/>
  <c r="AR66" s="1"/>
  <c r="AS66" s="1"/>
  <c r="AT76"/>
  <c r="AU76" s="1"/>
  <c r="AV76" s="1"/>
  <c r="G74" i="3" s="1"/>
  <c r="AQ49" i="1"/>
  <c r="AR49" s="1"/>
  <c r="AS49" s="1"/>
  <c r="AX31"/>
  <c r="AD295"/>
  <c r="AE295" s="1"/>
  <c r="AJ295" s="1"/>
  <c r="BH31"/>
  <c r="AL31" s="1"/>
  <c r="AM31" s="1"/>
  <c r="Y237"/>
  <c r="Z237" s="1"/>
  <c r="AN237" s="1"/>
  <c r="D235" i="3" s="1"/>
  <c r="AQ50" i="1"/>
  <c r="AR50" s="1"/>
  <c r="AS50" s="1"/>
  <c r="AT48"/>
  <c r="AU48" s="1"/>
  <c r="AL328"/>
  <c r="AM328" s="1"/>
  <c r="AN328" s="1"/>
  <c r="AX210"/>
  <c r="AQ70"/>
  <c r="AR70" s="1"/>
  <c r="AS70" s="1"/>
  <c r="AQ95"/>
  <c r="AR95" s="1"/>
  <c r="AS95" s="1"/>
  <c r="AC285"/>
  <c r="AQ132"/>
  <c r="AR132" s="1"/>
  <c r="AT83"/>
  <c r="AU83" s="1"/>
  <c r="AA285"/>
  <c r="AB285" s="1"/>
  <c r="AS20"/>
  <c r="AQ131"/>
  <c r="AR131" s="1"/>
  <c r="AQ109"/>
  <c r="AR109" s="1"/>
  <c r="AS109" s="1"/>
  <c r="BA412"/>
  <c r="E116" i="3" s="1"/>
  <c r="AY412" i="1"/>
  <c r="AZ412" s="1"/>
  <c r="BX502"/>
  <c r="BU502"/>
  <c r="BV502" s="1"/>
  <c r="BW502" s="1"/>
  <c r="BT502"/>
  <c r="AY342"/>
  <c r="AZ342" s="1"/>
  <c r="BA342"/>
  <c r="E46" i="3" s="1"/>
  <c r="AY357" i="1"/>
  <c r="AZ357" s="1"/>
  <c r="BA357"/>
  <c r="E61" i="3" s="1"/>
  <c r="BA324" i="1"/>
  <c r="E28" i="3" s="1"/>
  <c r="AY324" i="1"/>
  <c r="AZ324" s="1"/>
  <c r="AY235"/>
  <c r="AY18"/>
  <c r="AY367"/>
  <c r="AZ367" s="1"/>
  <c r="BA367"/>
  <c r="E71" i="3" s="1"/>
  <c r="AW368" i="1"/>
  <c r="AX368"/>
  <c r="AB394"/>
  <c r="AW445"/>
  <c r="AX445"/>
  <c r="AY354"/>
  <c r="AZ354" s="1"/>
  <c r="BA354"/>
  <c r="E58" i="3" s="1"/>
  <c r="AY411" i="1"/>
  <c r="AZ411" s="1"/>
  <c r="BA411"/>
  <c r="E115" i="3" s="1"/>
  <c r="AY358" i="1"/>
  <c r="AZ358" s="1"/>
  <c r="BA358"/>
  <c r="E62" i="3" s="1"/>
  <c r="BA348" i="1"/>
  <c r="E52" i="3" s="1"/>
  <c r="AY348" i="1"/>
  <c r="AZ348" s="1"/>
  <c r="AY409"/>
  <c r="AZ409" s="1"/>
  <c r="BA409"/>
  <c r="E113" i="3" s="1"/>
  <c r="BA352" i="1"/>
  <c r="E56" i="3" s="1"/>
  <c r="AY352" i="1"/>
  <c r="AZ352" s="1"/>
  <c r="BA328"/>
  <c r="E32" i="3" s="1"/>
  <c r="AY328" i="1"/>
  <c r="AZ328" s="1"/>
  <c r="BA360"/>
  <c r="E64" i="3" s="1"/>
  <c r="AY360" i="1"/>
  <c r="AZ360" s="1"/>
  <c r="AY363"/>
  <c r="AZ363" s="1"/>
  <c r="BA363"/>
  <c r="E67" i="3" s="1"/>
  <c r="BA362" i="1"/>
  <c r="E66" i="3" s="1"/>
  <c r="AY519" i="1"/>
  <c r="AZ519" s="1"/>
  <c r="BA519"/>
  <c r="E223" i="3" s="1"/>
  <c r="AY555" i="1"/>
  <c r="AZ555" s="1"/>
  <c r="BA555"/>
  <c r="E259" i="3" s="1"/>
  <c r="AY426" i="1"/>
  <c r="AZ426" s="1"/>
  <c r="BA426"/>
  <c r="E130" i="3" s="1"/>
  <c r="BA312" i="1"/>
  <c r="E16" i="3" s="1"/>
  <c r="AY312" i="1"/>
  <c r="AZ312" s="1"/>
  <c r="AX530"/>
  <c r="AW530"/>
  <c r="AY359"/>
  <c r="AZ359" s="1"/>
  <c r="BA359"/>
  <c r="E63" i="3" s="1"/>
  <c r="BA344" i="1"/>
  <c r="E48" i="3" s="1"/>
  <c r="AY344" i="1"/>
  <c r="AZ344" s="1"/>
  <c r="BC18"/>
  <c r="AQ51"/>
  <c r="AR51" s="1"/>
  <c r="AS51" s="1"/>
  <c r="X262"/>
  <c r="AP262" s="1"/>
  <c r="AH530"/>
  <c r="AI530" s="1"/>
  <c r="AJ530" s="1"/>
  <c r="X119"/>
  <c r="AP119" s="1"/>
  <c r="BC235"/>
  <c r="AQ102"/>
  <c r="AR102" s="1"/>
  <c r="AS102" s="1"/>
  <c r="AH344"/>
  <c r="AI344" s="1"/>
  <c r="AJ344" s="1"/>
  <c r="AT75"/>
  <c r="AU75" s="1"/>
  <c r="BC17"/>
  <c r="X295"/>
  <c r="AP295" s="1"/>
  <c r="AX74"/>
  <c r="AD110"/>
  <c r="AE110" s="1"/>
  <c r="AJ110" s="1"/>
  <c r="AT108"/>
  <c r="AC387"/>
  <c r="AT46"/>
  <c r="AU46" s="1"/>
  <c r="Y219"/>
  <c r="Z219" s="1"/>
  <c r="AN219" s="1"/>
  <c r="D217" i="3" s="1"/>
  <c r="AT60" i="1"/>
  <c r="AU60" s="1"/>
  <c r="AT87"/>
  <c r="AU87" s="1"/>
  <c r="AT115"/>
  <c r="AU115" s="1"/>
  <c r="AV115" s="1"/>
  <c r="G113" i="3" s="1"/>
  <c r="AY24" i="1"/>
  <c r="BH37"/>
  <c r="AL37" s="1"/>
  <c r="AM37" s="1"/>
  <c r="AQ58"/>
  <c r="AR58" s="1"/>
  <c r="AS58" s="1"/>
  <c r="AT72"/>
  <c r="AU72" s="1"/>
  <c r="AV72" s="1"/>
  <c r="G70" i="3" s="1"/>
  <c r="AQ57" i="1"/>
  <c r="AR57" s="1"/>
  <c r="AS57" s="1"/>
  <c r="AH360"/>
  <c r="AI360" s="1"/>
  <c r="AJ360" s="1"/>
  <c r="X120"/>
  <c r="AP120" s="1"/>
  <c r="AT57"/>
  <c r="AU57" s="1"/>
  <c r="BC24"/>
  <c r="AX37"/>
  <c r="Y269"/>
  <c r="Z269" s="1"/>
  <c r="AN269" s="1"/>
  <c r="D267" i="3" s="1"/>
  <c r="AT79" i="1"/>
  <c r="AU79" s="1"/>
  <c r="AV79" s="1"/>
  <c r="G77" i="3" s="1"/>
  <c r="R189" i="1"/>
  <c r="U189" s="1"/>
  <c r="AD433"/>
  <c r="AA189"/>
  <c r="AB189" s="1"/>
  <c r="W285"/>
  <c r="AT106"/>
  <c r="AU106" s="1"/>
  <c r="AC433"/>
  <c r="Y110"/>
  <c r="Z110" s="1"/>
  <c r="AN110" s="1"/>
  <c r="D108" i="3" s="1"/>
  <c r="X110" i="1"/>
  <c r="AP110" s="1"/>
  <c r="T558"/>
  <c r="T420"/>
  <c r="T466"/>
  <c r="T515"/>
  <c r="T438"/>
  <c r="T589"/>
  <c r="T582"/>
  <c r="T468"/>
  <c r="T455"/>
  <c r="T469"/>
  <c r="T572"/>
  <c r="T452"/>
  <c r="T454"/>
  <c r="T437"/>
  <c r="T424"/>
  <c r="AK324"/>
  <c r="BM324" s="1"/>
  <c r="AL324"/>
  <c r="AM324" s="1"/>
  <c r="S285"/>
  <c r="V285" s="1"/>
  <c r="T285" s="1"/>
  <c r="X285" s="1"/>
  <c r="X233"/>
  <c r="AP233" s="1"/>
  <c r="S189"/>
  <c r="V189" s="1"/>
  <c r="T189" s="1"/>
  <c r="AS28"/>
  <c r="BH29"/>
  <c r="AL29" s="1"/>
  <c r="AM29" s="1"/>
  <c r="AH368"/>
  <c r="AI368" s="1"/>
  <c r="AJ368" s="1"/>
  <c r="J72" i="3" s="1"/>
  <c r="Y90" i="1"/>
  <c r="Z90" s="1"/>
  <c r="AN90" s="1"/>
  <c r="D88" i="3" s="1"/>
  <c r="AX64" i="1"/>
  <c r="T404"/>
  <c r="T434"/>
  <c r="T441"/>
  <c r="T540"/>
  <c r="AD387"/>
  <c r="R471"/>
  <c r="P471"/>
  <c r="P191"/>
  <c r="Q191" s="1"/>
  <c r="R191" s="1"/>
  <c r="O485"/>
  <c r="R583"/>
  <c r="P583"/>
  <c r="AA422"/>
  <c r="AE422"/>
  <c r="X137"/>
  <c r="AP137" s="1"/>
  <c r="AQ92"/>
  <c r="AR92" s="1"/>
  <c r="X244"/>
  <c r="AP244" s="1"/>
  <c r="X116"/>
  <c r="AP116" s="1"/>
  <c r="I114" i="3" s="1"/>
  <c r="AC463" i="1"/>
  <c r="R474"/>
  <c r="P474"/>
  <c r="AA421"/>
  <c r="AE421"/>
  <c r="AX62"/>
  <c r="R460"/>
  <c r="P460"/>
  <c r="AE375"/>
  <c r="AA375"/>
  <c r="R457"/>
  <c r="P457"/>
  <c r="R443"/>
  <c r="P443"/>
  <c r="P194"/>
  <c r="Q194" s="1"/>
  <c r="AC194" s="1"/>
  <c r="O488"/>
  <c r="R597"/>
  <c r="P597"/>
  <c r="R590"/>
  <c r="P590"/>
  <c r="R483"/>
  <c r="P483"/>
  <c r="AX29"/>
  <c r="Y133"/>
  <c r="Z133" s="1"/>
  <c r="AN133" s="1"/>
  <c r="D131" i="3" s="1"/>
  <c r="AR15" i="1"/>
  <c r="AS15" s="1"/>
  <c r="X251"/>
  <c r="AP251" s="1"/>
  <c r="AD463"/>
  <c r="AQ123"/>
  <c r="AR123" s="1"/>
  <c r="AS123" s="1"/>
  <c r="AT123"/>
  <c r="AU123" s="1"/>
  <c r="AV123" s="1"/>
  <c r="G121" i="3" s="1"/>
  <c r="AU113" i="1"/>
  <c r="AV113" s="1"/>
  <c r="G111" i="3" s="1"/>
  <c r="AX113" i="1"/>
  <c r="K111" i="3" s="1"/>
  <c r="V220" i="1"/>
  <c r="T220" s="1"/>
  <c r="Y220" s="1"/>
  <c r="Z220" s="1"/>
  <c r="U142"/>
  <c r="AD142" s="1"/>
  <c r="AE142" s="1"/>
  <c r="AJ142" s="1"/>
  <c r="U285"/>
  <c r="U125"/>
  <c r="AD125" s="1"/>
  <c r="AE125" s="1"/>
  <c r="AJ125" s="1"/>
  <c r="A547"/>
  <c r="BE253"/>
  <c r="R144"/>
  <c r="W144"/>
  <c r="S144"/>
  <c r="AC144"/>
  <c r="AA144"/>
  <c r="AB144" s="1"/>
  <c r="U252"/>
  <c r="U170"/>
  <c r="AD170" s="1"/>
  <c r="AE170" s="1"/>
  <c r="AJ170" s="1"/>
  <c r="W161"/>
  <c r="S161"/>
  <c r="AC161"/>
  <c r="AA161"/>
  <c r="AB161" s="1"/>
  <c r="R161"/>
  <c r="AC130"/>
  <c r="AA130"/>
  <c r="AB130" s="1"/>
  <c r="R130"/>
  <c r="W130"/>
  <c r="S130"/>
  <c r="BC30"/>
  <c r="BM30" s="1"/>
  <c r="P28" i="3" s="1"/>
  <c r="AZ30" i="1"/>
  <c r="BA30" s="1"/>
  <c r="AY30"/>
  <c r="AT84"/>
  <c r="AQ84"/>
  <c r="AR84" s="1"/>
  <c r="R172"/>
  <c r="W172"/>
  <c r="S172"/>
  <c r="AA172"/>
  <c r="AB172" s="1"/>
  <c r="AC172"/>
  <c r="AU28"/>
  <c r="AV28" s="1"/>
  <c r="G26" i="3" s="1"/>
  <c r="AX28" i="1"/>
  <c r="K26" i="3" s="1"/>
  <c r="U127" i="1"/>
  <c r="BH74"/>
  <c r="AL74" s="1"/>
  <c r="AM74" s="1"/>
  <c r="AW74"/>
  <c r="BH52"/>
  <c r="AL52" s="1"/>
  <c r="AM52" s="1"/>
  <c r="AW52"/>
  <c r="X136"/>
  <c r="AP136" s="1"/>
  <c r="I134" i="3" s="1"/>
  <c r="Y150" i="1"/>
  <c r="Z150" s="1"/>
  <c r="AN150" s="1"/>
  <c r="D148" i="3" s="1"/>
  <c r="Y295" i="1"/>
  <c r="Z295" s="1"/>
  <c r="AN295" s="1"/>
  <c r="D293" i="3" s="1"/>
  <c r="Y212" i="1"/>
  <c r="Z212" s="1"/>
  <c r="AN212" s="1"/>
  <c r="D210" i="3" s="1"/>
  <c r="X78" i="1"/>
  <c r="AP78" s="1"/>
  <c r="I76" i="3" s="1"/>
  <c r="X122" i="1"/>
  <c r="AP122" s="1"/>
  <c r="I120" i="3" s="1"/>
  <c r="V139" i="1"/>
  <c r="T139" s="1"/>
  <c r="Y139" s="1"/>
  <c r="Z139" s="1"/>
  <c r="AN139" s="1"/>
  <c r="D137" i="3" s="1"/>
  <c r="O196" i="1"/>
  <c r="P177"/>
  <c r="Q177" s="1"/>
  <c r="AU15"/>
  <c r="AV15" s="1"/>
  <c r="G13" i="3" s="1"/>
  <c r="AX15" i="1"/>
  <c r="K13" i="3" s="1"/>
  <c r="U128" i="1"/>
  <c r="AD128" s="1"/>
  <c r="AE128" s="1"/>
  <c r="AJ128" s="1"/>
  <c r="U153"/>
  <c r="AD153" s="1"/>
  <c r="AE153" s="1"/>
  <c r="AJ153" s="1"/>
  <c r="AU43"/>
  <c r="AV43" s="1"/>
  <c r="G41" i="3" s="1"/>
  <c r="AX43" i="1"/>
  <c r="K41" i="3" s="1"/>
  <c r="U155" i="1"/>
  <c r="AD155" s="1"/>
  <c r="AE155" s="1"/>
  <c r="AJ155" s="1"/>
  <c r="V125"/>
  <c r="T125" s="1"/>
  <c r="X125" s="1"/>
  <c r="AP125" s="1"/>
  <c r="I123" i="3" s="1"/>
  <c r="AU44" i="1"/>
  <c r="AV44" s="1"/>
  <c r="G42" i="3" s="1"/>
  <c r="AX44" i="1"/>
  <c r="K42" i="3" s="1"/>
  <c r="BC42" i="1"/>
  <c r="BM42" s="1"/>
  <c r="P40" i="3" s="1"/>
  <c r="AZ42" i="1"/>
  <c r="BA42" s="1"/>
  <c r="AY42"/>
  <c r="V128"/>
  <c r="T128" s="1"/>
  <c r="Y128" s="1"/>
  <c r="Z128" s="1"/>
  <c r="AN128" s="1"/>
  <c r="D126" i="3" s="1"/>
  <c r="AW64" i="1"/>
  <c r="BH64"/>
  <c r="AL64" s="1"/>
  <c r="AM64" s="1"/>
  <c r="V142"/>
  <c r="T142" s="1"/>
  <c r="Y142" s="1"/>
  <c r="Z142" s="1"/>
  <c r="AN142" s="1"/>
  <c r="D140" i="3" s="1"/>
  <c r="AT97" i="1"/>
  <c r="AQ97"/>
  <c r="AR97" s="1"/>
  <c r="AS97" s="1"/>
  <c r="AQ118"/>
  <c r="AR118" s="1"/>
  <c r="AS118" s="1"/>
  <c r="AT118"/>
  <c r="AQ61"/>
  <c r="AR61" s="1"/>
  <c r="AS61" s="1"/>
  <c r="AT61"/>
  <c r="AT80"/>
  <c r="AQ80"/>
  <c r="W278"/>
  <c r="S278"/>
  <c r="R278"/>
  <c r="AC278"/>
  <c r="AA278"/>
  <c r="AB278" s="1"/>
  <c r="A548"/>
  <c r="BE254"/>
  <c r="BH62"/>
  <c r="AL62" s="1"/>
  <c r="AM62" s="1"/>
  <c r="AW62"/>
  <c r="BH47"/>
  <c r="AL47" s="1"/>
  <c r="AM47" s="1"/>
  <c r="AW47"/>
  <c r="X151"/>
  <c r="AP151" s="1"/>
  <c r="I149" i="3" s="1"/>
  <c r="X226" i="1"/>
  <c r="AP226" s="1"/>
  <c r="I224" i="3" s="1"/>
  <c r="Y123" i="1"/>
  <c r="Z123" s="1"/>
  <c r="AN123" s="1"/>
  <c r="D121" i="3" s="1"/>
  <c r="AS32" i="1"/>
  <c r="AX54"/>
  <c r="K52" i="3" s="1"/>
  <c r="AX47" i="1"/>
  <c r="K45" i="3" s="1"/>
  <c r="AX77" i="1"/>
  <c r="K75" i="3" s="1"/>
  <c r="V156" i="1"/>
  <c r="T156" s="1"/>
  <c r="Y156" s="1"/>
  <c r="Z156" s="1"/>
  <c r="AN156" s="1"/>
  <c r="D154" i="3" s="1"/>
  <c r="A63" i="1"/>
  <c r="BE61"/>
  <c r="A255"/>
  <c r="A355"/>
  <c r="G355" s="1"/>
  <c r="AQ53"/>
  <c r="AR53" s="1"/>
  <c r="AS53" s="1"/>
  <c r="AT53"/>
  <c r="O185"/>
  <c r="O479" s="1"/>
  <c r="P166"/>
  <c r="Q166" s="1"/>
  <c r="V234"/>
  <c r="T234" s="1"/>
  <c r="U139"/>
  <c r="AD139" s="1"/>
  <c r="AE139" s="1"/>
  <c r="AJ139" s="1"/>
  <c r="U156"/>
  <c r="AD156" s="1"/>
  <c r="AE156" s="1"/>
  <c r="AJ156" s="1"/>
  <c r="AC158"/>
  <c r="AA158"/>
  <c r="AB158" s="1"/>
  <c r="R158"/>
  <c r="W158"/>
  <c r="S158"/>
  <c r="O182"/>
  <c r="O476" s="1"/>
  <c r="P163"/>
  <c r="Q163" s="1"/>
  <c r="AT65"/>
  <c r="AQ65"/>
  <c r="AR65" s="1"/>
  <c r="AS65" s="1"/>
  <c r="AT114"/>
  <c r="AQ114"/>
  <c r="AR114" s="1"/>
  <c r="AS114" s="1"/>
  <c r="V170"/>
  <c r="T170" s="1"/>
  <c r="Y170" s="1"/>
  <c r="Z170" s="1"/>
  <c r="AN170" s="1"/>
  <c r="D168" i="3" s="1"/>
  <c r="V153" i="1"/>
  <c r="T153" s="1"/>
  <c r="Y153" s="1"/>
  <c r="Z153" s="1"/>
  <c r="AN153" s="1"/>
  <c r="D151" i="3" s="1"/>
  <c r="V270" i="1"/>
  <c r="T270" s="1"/>
  <c r="O199"/>
  <c r="P180"/>
  <c r="Q180" s="1"/>
  <c r="O168"/>
  <c r="O462" s="1"/>
  <c r="P149"/>
  <c r="Q149" s="1"/>
  <c r="AU32"/>
  <c r="AV32" s="1"/>
  <c r="G30" i="3" s="1"/>
  <c r="AX32" i="1"/>
  <c r="K30" i="3" s="1"/>
  <c r="R175" i="1"/>
  <c r="W175"/>
  <c r="S175"/>
  <c r="AC175"/>
  <c r="AA175"/>
  <c r="AB175" s="1"/>
  <c r="AQ85"/>
  <c r="AR85" s="1"/>
  <c r="AS85" s="1"/>
  <c r="AT85"/>
  <c r="AQ98"/>
  <c r="AR98" s="1"/>
  <c r="AS98" s="1"/>
  <c r="AT98"/>
  <c r="R147"/>
  <c r="W147"/>
  <c r="S147"/>
  <c r="AC147"/>
  <c r="AA147"/>
  <c r="AB147" s="1"/>
  <c r="V213"/>
  <c r="T213" s="1"/>
  <c r="Y213" s="1"/>
  <c r="Z213" s="1"/>
  <c r="A64"/>
  <c r="A356"/>
  <c r="G356" s="1"/>
  <c r="A256"/>
  <c r="BE62"/>
  <c r="U263"/>
  <c r="BH54"/>
  <c r="AL54" s="1"/>
  <c r="AM54" s="1"/>
  <c r="AW54"/>
  <c r="AS64"/>
  <c r="AX52"/>
  <c r="K50" i="3" s="1"/>
  <c r="V449" i="1" l="1"/>
  <c r="W449" s="1"/>
  <c r="AE520"/>
  <c r="BE449"/>
  <c r="CI449" s="1"/>
  <c r="S675"/>
  <c r="U675" s="1"/>
  <c r="AH624"/>
  <c r="AI624" s="1"/>
  <c r="AJ624" s="1"/>
  <c r="AL624" s="1"/>
  <c r="AM624" s="1"/>
  <c r="AN624" s="1"/>
  <c r="AN252"/>
  <c r="D250" i="3" s="1"/>
  <c r="X381" i="1"/>
  <c r="Y381" s="1"/>
  <c r="AU88"/>
  <c r="AW63"/>
  <c r="AY605"/>
  <c r="AZ605" s="1"/>
  <c r="AD141"/>
  <c r="AE141" s="1"/>
  <c r="AJ141" s="1"/>
  <c r="AY39"/>
  <c r="P304"/>
  <c r="Q304" s="1"/>
  <c r="W304" s="1"/>
  <c r="V381"/>
  <c r="W381" s="1"/>
  <c r="AD270"/>
  <c r="AE270" s="1"/>
  <c r="AJ270" s="1"/>
  <c r="Y355"/>
  <c r="BF355" s="1"/>
  <c r="BG355" s="1"/>
  <c r="CH355" s="1"/>
  <c r="BI355" s="1"/>
  <c r="BJ355" s="1"/>
  <c r="AX660"/>
  <c r="BA660" s="1"/>
  <c r="Q434"/>
  <c r="BE434" s="1"/>
  <c r="CI434" s="1"/>
  <c r="AX624"/>
  <c r="AY624" s="1"/>
  <c r="AZ624" s="1"/>
  <c r="AW362"/>
  <c r="AD252"/>
  <c r="AE252" s="1"/>
  <c r="AJ252" s="1"/>
  <c r="AD538"/>
  <c r="BC449"/>
  <c r="AX607"/>
  <c r="BA607" s="1"/>
  <c r="S449"/>
  <c r="U449" s="1"/>
  <c r="AG449" s="1"/>
  <c r="Z381"/>
  <c r="AE381" s="1"/>
  <c r="S381"/>
  <c r="U381" s="1"/>
  <c r="Z449"/>
  <c r="AA449" s="1"/>
  <c r="BH454"/>
  <c r="X449"/>
  <c r="Y449" s="1"/>
  <c r="P286"/>
  <c r="Q286" s="1"/>
  <c r="R286" s="1"/>
  <c r="BD381"/>
  <c r="BE381"/>
  <c r="CI381" s="1"/>
  <c r="X234"/>
  <c r="AP234" s="1"/>
  <c r="I232" i="3" s="1"/>
  <c r="BH218" i="1"/>
  <c r="AL218" s="1"/>
  <c r="AM218" s="1"/>
  <c r="Q468"/>
  <c r="BE468" s="1"/>
  <c r="CI468" s="1"/>
  <c r="AD227"/>
  <c r="AE227" s="1"/>
  <c r="AJ227" s="1"/>
  <c r="AH366"/>
  <c r="AI366" s="1"/>
  <c r="AJ366" s="1"/>
  <c r="J70" i="3" s="1"/>
  <c r="AH362" i="1"/>
  <c r="AI362" s="1"/>
  <c r="AJ362" s="1"/>
  <c r="J66" i="3" s="1"/>
  <c r="AX100" i="1"/>
  <c r="K98" i="3" s="1"/>
  <c r="AA296" i="1"/>
  <c r="AB296" s="1"/>
  <c r="K31" i="3"/>
  <c r="AY615" i="1"/>
  <c r="AZ615" s="1"/>
  <c r="BE675"/>
  <c r="CI675" s="1"/>
  <c r="X270"/>
  <c r="AP270" s="1"/>
  <c r="I268" i="3" s="1"/>
  <c r="AX218" i="1"/>
  <c r="K216" i="3" s="1"/>
  <c r="O178" i="1"/>
  <c r="O472" s="1"/>
  <c r="P472" s="1"/>
  <c r="AX366"/>
  <c r="BA366" s="1"/>
  <c r="E70" i="3" s="1"/>
  <c r="AZ36" i="1"/>
  <c r="BA36" s="1"/>
  <c r="BB36" s="1"/>
  <c r="X288"/>
  <c r="AV645"/>
  <c r="AW645" s="1"/>
  <c r="AY337"/>
  <c r="AZ337" s="1"/>
  <c r="AW218"/>
  <c r="R548"/>
  <c r="R453"/>
  <c r="T453" s="1"/>
  <c r="AQ100"/>
  <c r="AR100" s="1"/>
  <c r="BH589"/>
  <c r="Y538"/>
  <c r="BF538" s="1"/>
  <c r="BG538" s="1"/>
  <c r="CH538" s="1"/>
  <c r="BI538" s="1"/>
  <c r="BJ538" s="1"/>
  <c r="BA628"/>
  <c r="AK331"/>
  <c r="BM331" s="1"/>
  <c r="BH69"/>
  <c r="AL69" s="1"/>
  <c r="AM69" s="1"/>
  <c r="BH63"/>
  <c r="AL63" s="1"/>
  <c r="AM63" s="1"/>
  <c r="R221"/>
  <c r="U221" s="1"/>
  <c r="AZ39"/>
  <c r="BA39" s="1"/>
  <c r="BB39" s="1"/>
  <c r="AQ103"/>
  <c r="AR103" s="1"/>
  <c r="AS103" s="1"/>
  <c r="I98" i="3"/>
  <c r="AQ101" i="1"/>
  <c r="AR101" s="1"/>
  <c r="AS101" s="1"/>
  <c r="I101" i="3"/>
  <c r="S514" i="1"/>
  <c r="U514" s="1"/>
  <c r="AB514" s="1"/>
  <c r="BD514"/>
  <c r="AW24"/>
  <c r="AX63"/>
  <c r="AY63" s="1"/>
  <c r="R296"/>
  <c r="U296" s="1"/>
  <c r="I86" i="3"/>
  <c r="AT104" i="1"/>
  <c r="AX104" s="1"/>
  <c r="K102" i="3" s="1"/>
  <c r="AL330" i="1"/>
  <c r="AM330" s="1"/>
  <c r="AL331"/>
  <c r="AM331" s="1"/>
  <c r="AN331" s="1"/>
  <c r="O248"/>
  <c r="O542" s="1"/>
  <c r="P542" s="1"/>
  <c r="AA221"/>
  <c r="AB221" s="1"/>
  <c r="P145"/>
  <c r="Q145" s="1"/>
  <c r="AA145" s="1"/>
  <c r="AB145" s="1"/>
  <c r="BC514"/>
  <c r="AX343"/>
  <c r="BA343" s="1"/>
  <c r="E47" i="3" s="1"/>
  <c r="BH24" i="1"/>
  <c r="AL24" s="1"/>
  <c r="AM24" s="1"/>
  <c r="BM24" s="1"/>
  <c r="V514"/>
  <c r="W514" s="1"/>
  <c r="AC221"/>
  <c r="AW77"/>
  <c r="AT81"/>
  <c r="AU81" s="1"/>
  <c r="BH81" s="1"/>
  <c r="AL81" s="1"/>
  <c r="AM81" s="1"/>
  <c r="BD45"/>
  <c r="BG44" s="1"/>
  <c r="BI44" s="1"/>
  <c r="BJ44" s="1"/>
  <c r="BK44" s="1"/>
  <c r="BL44" s="1"/>
  <c r="AA355"/>
  <c r="AE430"/>
  <c r="O198"/>
  <c r="O492" s="1"/>
  <c r="BH55"/>
  <c r="AL55" s="1"/>
  <c r="AM55" s="1"/>
  <c r="AC296"/>
  <c r="S296"/>
  <c r="V296" s="1"/>
  <c r="T296" s="1"/>
  <c r="AQ82"/>
  <c r="AR82" s="1"/>
  <c r="AS82" s="1"/>
  <c r="I102" i="3"/>
  <c r="BC391" i="1"/>
  <c r="BD675"/>
  <c r="BC675"/>
  <c r="Z391"/>
  <c r="AE391" s="1"/>
  <c r="AF645"/>
  <c r="AU105"/>
  <c r="BH105" s="1"/>
  <c r="AL105" s="1"/>
  <c r="AM105" s="1"/>
  <c r="AT82"/>
  <c r="AX82" s="1"/>
  <c r="K80" i="3" s="1"/>
  <c r="AG645" i="1"/>
  <c r="Z675"/>
  <c r="AE675" s="1"/>
  <c r="BE391"/>
  <c r="CI391" s="1"/>
  <c r="AY330"/>
  <c r="AZ330" s="1"/>
  <c r="BC36"/>
  <c r="BM36" s="1"/>
  <c r="BG416"/>
  <c r="CH416" s="1"/>
  <c r="BI416" s="1"/>
  <c r="BJ416" s="1"/>
  <c r="AH607"/>
  <c r="AI607" s="1"/>
  <c r="AJ607" s="1"/>
  <c r="AL607" s="1"/>
  <c r="AM607" s="1"/>
  <c r="AD288"/>
  <c r="AE288" s="1"/>
  <c r="AJ288" s="1"/>
  <c r="V391"/>
  <c r="W391" s="1"/>
  <c r="S391"/>
  <c r="U391" s="1"/>
  <c r="AB391" s="1"/>
  <c r="X675"/>
  <c r="AD675" s="1"/>
  <c r="X391"/>
  <c r="Y391" s="1"/>
  <c r="AK330"/>
  <c r="BM330" s="1"/>
  <c r="AY36"/>
  <c r="AH629"/>
  <c r="AI629" s="1"/>
  <c r="AJ629" s="1"/>
  <c r="AK629" s="1"/>
  <c r="AP629" s="1"/>
  <c r="P179"/>
  <c r="Q179" s="1"/>
  <c r="AC179" s="1"/>
  <c r="AE234"/>
  <c r="AJ234" s="1"/>
  <c r="R260"/>
  <c r="U260" s="1"/>
  <c r="AP288"/>
  <c r="I286" i="3" s="1"/>
  <c r="W140" i="1"/>
  <c r="P473"/>
  <c r="Q473" s="1"/>
  <c r="BC473" s="1"/>
  <c r="AQ88"/>
  <c r="AR88" s="1"/>
  <c r="AS88" s="1"/>
  <c r="AE121"/>
  <c r="AJ121" s="1"/>
  <c r="AA174"/>
  <c r="AB174" s="1"/>
  <c r="BM18"/>
  <c r="P16" i="3" s="1"/>
  <c r="I79"/>
  <c r="BF513" i="1"/>
  <c r="BG513" s="1"/>
  <c r="CH513" s="1"/>
  <c r="BI513" s="1"/>
  <c r="BJ513" s="1"/>
  <c r="BC532"/>
  <c r="BC16"/>
  <c r="BM16" s="1"/>
  <c r="P14" i="3" s="1"/>
  <c r="O487" i="1"/>
  <c r="R487" s="1"/>
  <c r="AQ91"/>
  <c r="AR91" s="1"/>
  <c r="AS91" s="1"/>
  <c r="I89" i="3"/>
  <c r="AY16" i="1"/>
  <c r="AW25"/>
  <c r="BH25"/>
  <c r="AL25" s="1"/>
  <c r="AM25" s="1"/>
  <c r="BM25" s="1"/>
  <c r="P23" i="3" s="1"/>
  <c r="AU91" i="1"/>
  <c r="AV91" s="1"/>
  <c r="G89" i="3" s="1"/>
  <c r="W260" i="1"/>
  <c r="S188"/>
  <c r="V188" s="1"/>
  <c r="T188" s="1"/>
  <c r="X188" s="1"/>
  <c r="AZ16"/>
  <c r="BA16" s="1"/>
  <c r="BB16" s="1"/>
  <c r="AY351"/>
  <c r="AZ351" s="1"/>
  <c r="AK628"/>
  <c r="BM628" s="1"/>
  <c r="CG628" s="1"/>
  <c r="AA538"/>
  <c r="S264"/>
  <c r="V264" s="1"/>
  <c r="T264" s="1"/>
  <c r="AT99"/>
  <c r="AX99" s="1"/>
  <c r="AK323"/>
  <c r="BM323" s="1"/>
  <c r="AC264"/>
  <c r="O216"/>
  <c r="O510" s="1"/>
  <c r="R510" s="1"/>
  <c r="AZ22"/>
  <c r="BA22" s="1"/>
  <c r="P215"/>
  <c r="Q215" s="1"/>
  <c r="AC215" s="1"/>
  <c r="AT89"/>
  <c r="AU89" s="1"/>
  <c r="AV89" s="1"/>
  <c r="G87" i="3" s="1"/>
  <c r="I87"/>
  <c r="AL406" i="1"/>
  <c r="AM406" s="1"/>
  <c r="AD220"/>
  <c r="AE220" s="1"/>
  <c r="AJ220" s="1"/>
  <c r="AH605"/>
  <c r="AI605" s="1"/>
  <c r="AJ605" s="1"/>
  <c r="AL605" s="1"/>
  <c r="AM605" s="1"/>
  <c r="AN605" s="1"/>
  <c r="AX408"/>
  <c r="AY408" s="1"/>
  <c r="AZ408" s="1"/>
  <c r="AA260"/>
  <c r="AB260" s="1"/>
  <c r="R174"/>
  <c r="U174" s="1"/>
  <c r="X532"/>
  <c r="Y532" s="1"/>
  <c r="AW351"/>
  <c r="AX68"/>
  <c r="BC68" s="1"/>
  <c r="AL333"/>
  <c r="AM333" s="1"/>
  <c r="AA513"/>
  <c r="AG513" s="1"/>
  <c r="S260"/>
  <c r="V260" s="1"/>
  <c r="T260" s="1"/>
  <c r="AY22"/>
  <c r="AA264"/>
  <c r="AB264" s="1"/>
  <c r="R264"/>
  <c r="U264" s="1"/>
  <c r="AX71"/>
  <c r="K69" i="3" s="1"/>
  <c r="AW71" i="1"/>
  <c r="O241"/>
  <c r="O535" s="1"/>
  <c r="R535" s="1"/>
  <c r="S174"/>
  <c r="V174" s="1"/>
  <c r="T174" s="1"/>
  <c r="Y174" s="1"/>
  <c r="Z174" s="1"/>
  <c r="AN174" s="1"/>
  <c r="D172" i="3" s="1"/>
  <c r="AC174" i="1"/>
  <c r="AW56"/>
  <c r="P509"/>
  <c r="Q509" s="1"/>
  <c r="BD509" s="1"/>
  <c r="AX56"/>
  <c r="BC56" s="1"/>
  <c r="BC33"/>
  <c r="BD33" s="1"/>
  <c r="BG32" s="1"/>
  <c r="BI32" s="1"/>
  <c r="N30" i="3" s="1"/>
  <c r="AU103" i="1"/>
  <c r="AV103" s="1"/>
  <c r="G101" i="3" s="1"/>
  <c r="AY33" i="1"/>
  <c r="BH515"/>
  <c r="AK333"/>
  <c r="BM333" s="1"/>
  <c r="AL337"/>
  <c r="AM337" s="1"/>
  <c r="AN337" s="1"/>
  <c r="AW350"/>
  <c r="AK406"/>
  <c r="BM406" s="1"/>
  <c r="AN238"/>
  <c r="D236" i="3" s="1"/>
  <c r="AD238" i="1"/>
  <c r="AE238" s="1"/>
  <c r="AJ238" s="1"/>
  <c r="AH353"/>
  <c r="AI353" s="1"/>
  <c r="AJ353" s="1"/>
  <c r="J57" i="3" s="1"/>
  <c r="AY41" i="1"/>
  <c r="AY350"/>
  <c r="AZ350" s="1"/>
  <c r="BH71"/>
  <c r="AL71" s="1"/>
  <c r="AM71" s="1"/>
  <c r="O223"/>
  <c r="O517" s="1"/>
  <c r="P517" s="1"/>
  <c r="BH56"/>
  <c r="AL56" s="1"/>
  <c r="AM56" s="1"/>
  <c r="BD24"/>
  <c r="BG23" s="1"/>
  <c r="BI23" s="1"/>
  <c r="BJ23" s="1"/>
  <c r="BK23" s="1"/>
  <c r="BL23" s="1"/>
  <c r="AQ99"/>
  <c r="AR99" s="1"/>
  <c r="AS99" s="1"/>
  <c r="AX55"/>
  <c r="K53" i="3" s="1"/>
  <c r="BH558" i="1"/>
  <c r="AM628"/>
  <c r="AN628" s="1"/>
  <c r="AL323"/>
  <c r="AM323" s="1"/>
  <c r="AN323" s="1"/>
  <c r="AK337"/>
  <c r="BM337" s="1"/>
  <c r="AD135"/>
  <c r="AE135" s="1"/>
  <c r="AJ135" s="1"/>
  <c r="AD213"/>
  <c r="AE213" s="1"/>
  <c r="AJ213" s="1"/>
  <c r="AH512"/>
  <c r="AI512" s="1"/>
  <c r="AJ512" s="1"/>
  <c r="J216" i="3" s="1"/>
  <c r="AT101" i="1"/>
  <c r="AU101" s="1"/>
  <c r="AV101" s="1"/>
  <c r="G99" i="3" s="1"/>
  <c r="AC355" i="1"/>
  <c r="AN127"/>
  <c r="D125" i="3" s="1"/>
  <c r="BH77" i="1"/>
  <c r="AL77" s="1"/>
  <c r="AM77" s="1"/>
  <c r="BH225"/>
  <c r="AL225" s="1"/>
  <c r="AM225" s="1"/>
  <c r="AA214"/>
  <c r="AB214" s="1"/>
  <c r="AX69"/>
  <c r="AZ69" s="1"/>
  <c r="BA69" s="1"/>
  <c r="BB69" s="1"/>
  <c r="P290"/>
  <c r="Q290" s="1"/>
  <c r="AC290" s="1"/>
  <c r="R439"/>
  <c r="T439" s="1"/>
  <c r="AX361"/>
  <c r="AY361" s="1"/>
  <c r="AZ361" s="1"/>
  <c r="BA331"/>
  <c r="E35" i="3" s="1"/>
  <c r="X138" i="1"/>
  <c r="AP138" s="1"/>
  <c r="I136" i="3" s="1"/>
  <c r="AU59" i="1"/>
  <c r="AH347"/>
  <c r="AI347" s="1"/>
  <c r="AJ347" s="1"/>
  <c r="J51" i="3" s="1"/>
  <c r="W221" i="1"/>
  <c r="AW69"/>
  <c r="R160"/>
  <c r="U160" s="1"/>
  <c r="Q420"/>
  <c r="BC420" s="1"/>
  <c r="Z418"/>
  <c r="AE418" s="1"/>
  <c r="BF430"/>
  <c r="BG430" s="1"/>
  <c r="CH430" s="1"/>
  <c r="BI430" s="1"/>
  <c r="BJ430" s="1"/>
  <c r="AH343"/>
  <c r="AI343" s="1"/>
  <c r="AJ343" s="1"/>
  <c r="J47" i="3" s="1"/>
  <c r="AV67" i="1"/>
  <c r="G65" i="3" s="1"/>
  <c r="BH67" i="1"/>
  <c r="AL67" s="1"/>
  <c r="AM67" s="1"/>
  <c r="AV68"/>
  <c r="G66" i="3" s="1"/>
  <c r="BH68" i="1"/>
  <c r="AL68" s="1"/>
  <c r="AM68" s="1"/>
  <c r="AX67"/>
  <c r="K65" i="3" s="1"/>
  <c r="O255" i="1"/>
  <c r="O549" s="1"/>
  <c r="R549" s="1"/>
  <c r="AW55"/>
  <c r="Z532"/>
  <c r="AE532" s="1"/>
  <c r="AH408"/>
  <c r="AI408" s="1"/>
  <c r="AJ408" s="1"/>
  <c r="J112" i="3" s="1"/>
  <c r="BC27" i="1"/>
  <c r="BM27" s="1"/>
  <c r="P25" i="3" s="1"/>
  <c r="P229" i="1"/>
  <c r="Q229" s="1"/>
  <c r="AC229" s="1"/>
  <c r="BC41"/>
  <c r="BM41" s="1"/>
  <c r="P39" i="3" s="1"/>
  <c r="P247" i="1"/>
  <c r="Q247" s="1"/>
  <c r="R247" s="1"/>
  <c r="P523"/>
  <c r="BH523" s="1"/>
  <c r="BA347"/>
  <c r="E51" i="3" s="1"/>
  <c r="BC217" i="1"/>
  <c r="BD217" s="1"/>
  <c r="BG216" s="1"/>
  <c r="BI216" s="1"/>
  <c r="N214" i="3" s="1"/>
  <c r="AD513" i="1"/>
  <c r="V532"/>
  <c r="W532" s="1"/>
  <c r="AL511"/>
  <c r="AM511" s="1"/>
  <c r="AN511" s="1"/>
  <c r="AK511"/>
  <c r="BM511" s="1"/>
  <c r="AY311"/>
  <c r="AZ311" s="1"/>
  <c r="AL329"/>
  <c r="AM329" s="1"/>
  <c r="BA333"/>
  <c r="E37" i="3" s="1"/>
  <c r="AU73" i="1"/>
  <c r="AV17"/>
  <c r="G15" i="3" s="1"/>
  <c r="BH17" i="1"/>
  <c r="AL17" s="1"/>
  <c r="AM17" s="1"/>
  <c r="BM17" s="1"/>
  <c r="AW17"/>
  <c r="BD532"/>
  <c r="AZ27"/>
  <c r="BA27" s="1"/>
  <c r="AZ41"/>
  <c r="BA41" s="1"/>
  <c r="BB41" s="1"/>
  <c r="S532"/>
  <c r="U532" s="1"/>
  <c r="AB532" s="1"/>
  <c r="AW67"/>
  <c r="AT93"/>
  <c r="AX93" s="1"/>
  <c r="K91" i="3" s="1"/>
  <c r="O266" i="1"/>
  <c r="O560" s="1"/>
  <c r="R560" s="1"/>
  <c r="AW68"/>
  <c r="P541"/>
  <c r="BH541" s="1"/>
  <c r="R559"/>
  <c r="T559" s="1"/>
  <c r="R534"/>
  <c r="T534" s="1"/>
  <c r="K215" i="3"/>
  <c r="AL311" i="1"/>
  <c r="AM311" s="1"/>
  <c r="AN311" s="1"/>
  <c r="AY339"/>
  <c r="AZ339" s="1"/>
  <c r="AQ105"/>
  <c r="AR105" s="1"/>
  <c r="AS105" s="1"/>
  <c r="R239"/>
  <c r="U239" s="1"/>
  <c r="AD239" s="1"/>
  <c r="O230"/>
  <c r="O524" s="1"/>
  <c r="P524" s="1"/>
  <c r="BC22"/>
  <c r="BM22" s="1"/>
  <c r="P20" i="3" s="1"/>
  <c r="P240" i="1"/>
  <c r="Q240" s="1"/>
  <c r="W240" s="1"/>
  <c r="AC228"/>
  <c r="O273"/>
  <c r="O567" s="1"/>
  <c r="P567" s="1"/>
  <c r="P516"/>
  <c r="Q516" s="1"/>
  <c r="V516" s="1"/>
  <c r="W516" s="1"/>
  <c r="AZ217"/>
  <c r="BA217" s="1"/>
  <c r="BB217" s="1"/>
  <c r="BA345"/>
  <c r="E49" i="3" s="1"/>
  <c r="AW347" i="1"/>
  <c r="AK329"/>
  <c r="BM329" s="1"/>
  <c r="AX512"/>
  <c r="BA512" s="1"/>
  <c r="E216" i="3" s="1"/>
  <c r="AD430" i="1"/>
  <c r="AC430"/>
  <c r="AA228"/>
  <c r="AB228" s="1"/>
  <c r="R228"/>
  <c r="U228" s="1"/>
  <c r="W289"/>
  <c r="AA289"/>
  <c r="AB289" s="1"/>
  <c r="AL327"/>
  <c r="AM327" s="1"/>
  <c r="AN327" s="1"/>
  <c r="AK327"/>
  <c r="BM327" s="1"/>
  <c r="AG430"/>
  <c r="AH351"/>
  <c r="AI351" s="1"/>
  <c r="AJ351" s="1"/>
  <c r="J55" i="3" s="1"/>
  <c r="AH345" i="1"/>
  <c r="AI345" s="1"/>
  <c r="AJ345" s="1"/>
  <c r="J49" i="3" s="1"/>
  <c r="W228" i="1"/>
  <c r="AH350"/>
  <c r="AI350" s="1"/>
  <c r="AJ350" s="1"/>
  <c r="J54" i="3" s="1"/>
  <c r="AT219" i="1"/>
  <c r="AU219" s="1"/>
  <c r="S379"/>
  <c r="U379" s="1"/>
  <c r="AB379" s="1"/>
  <c r="W239"/>
  <c r="AD127"/>
  <c r="AE127" s="1"/>
  <c r="AJ127" s="1"/>
  <c r="I103" i="3"/>
  <c r="BD379" i="1"/>
  <c r="AN213"/>
  <c r="D211" i="3" s="1"/>
  <c r="S239" i="1"/>
  <c r="V239" s="1"/>
  <c r="T239" s="1"/>
  <c r="AC239"/>
  <c r="P222"/>
  <c r="Q222" s="1"/>
  <c r="S222" s="1"/>
  <c r="O291"/>
  <c r="O585" s="1"/>
  <c r="R253"/>
  <c r="U253" s="1"/>
  <c r="S289"/>
  <c r="V289" s="1"/>
  <c r="T289" s="1"/>
  <c r="Y289" s="1"/>
  <c r="Z289" s="1"/>
  <c r="P207" i="3"/>
  <c r="X379" i="1"/>
  <c r="Y379" s="1"/>
  <c r="V379"/>
  <c r="W379" s="1"/>
  <c r="AK311"/>
  <c r="BM311" s="1"/>
  <c r="AV373"/>
  <c r="AX373" s="1"/>
  <c r="AF416"/>
  <c r="AV430"/>
  <c r="AW430" s="1"/>
  <c r="AH361"/>
  <c r="AI361" s="1"/>
  <c r="AJ361" s="1"/>
  <c r="J65" i="3" s="1"/>
  <c r="BC379" i="1"/>
  <c r="AY27"/>
  <c r="AA157"/>
  <c r="AB157" s="1"/>
  <c r="R171"/>
  <c r="U171" s="1"/>
  <c r="X169"/>
  <c r="AP169" s="1"/>
  <c r="I167" i="3" s="1"/>
  <c r="AQ93" i="1"/>
  <c r="AR93" s="1"/>
  <c r="AS93" s="1"/>
  <c r="P265"/>
  <c r="Q265" s="1"/>
  <c r="AC265" s="1"/>
  <c r="S146"/>
  <c r="V146" s="1"/>
  <c r="T146" s="1"/>
  <c r="Y146" s="1"/>
  <c r="Z146" s="1"/>
  <c r="AN146" s="1"/>
  <c r="D144" i="3" s="1"/>
  <c r="BH261" i="1"/>
  <c r="AL261" s="1"/>
  <c r="AM261" s="1"/>
  <c r="AF430"/>
  <c r="AS56"/>
  <c r="R289"/>
  <c r="U289" s="1"/>
  <c r="Z379"/>
  <c r="AE379" s="1"/>
  <c r="AC513"/>
  <c r="AL319"/>
  <c r="AM319" s="1"/>
  <c r="AN319" s="1"/>
  <c r="AA444"/>
  <c r="AG444" s="1"/>
  <c r="AL339"/>
  <c r="AM339" s="1"/>
  <c r="AN339" s="1"/>
  <c r="AK339"/>
  <c r="BM339" s="1"/>
  <c r="CG339" s="1"/>
  <c r="AW345"/>
  <c r="AF444"/>
  <c r="AC160"/>
  <c r="W214"/>
  <c r="O280"/>
  <c r="O574" s="1"/>
  <c r="O298"/>
  <c r="O592" s="1"/>
  <c r="AQ107"/>
  <c r="AR107" s="1"/>
  <c r="AS107" s="1"/>
  <c r="AA160"/>
  <c r="AB160" s="1"/>
  <c r="P173"/>
  <c r="Q173" s="1"/>
  <c r="S173" s="1"/>
  <c r="S214"/>
  <c r="V214" s="1"/>
  <c r="T214" s="1"/>
  <c r="Y214" s="1"/>
  <c r="Z214" s="1"/>
  <c r="AA140"/>
  <c r="AB140" s="1"/>
  <c r="AA246"/>
  <c r="AB246" s="1"/>
  <c r="P159"/>
  <c r="Q159" s="1"/>
  <c r="W159" s="1"/>
  <c r="P579"/>
  <c r="BH579" s="1"/>
  <c r="P279"/>
  <c r="Q279" s="1"/>
  <c r="AC279" s="1"/>
  <c r="BH540"/>
  <c r="AK623"/>
  <c r="AP623" s="1"/>
  <c r="AK604"/>
  <c r="AP604" s="1"/>
  <c r="X514"/>
  <c r="Y514" s="1"/>
  <c r="AW505"/>
  <c r="AL318"/>
  <c r="AM318" s="1"/>
  <c r="AN318" s="1"/>
  <c r="AK318"/>
  <c r="BM318" s="1"/>
  <c r="AD245"/>
  <c r="AE245" s="1"/>
  <c r="AJ245" s="1"/>
  <c r="AT107"/>
  <c r="AU107" s="1"/>
  <c r="AV107" s="1"/>
  <c r="G105" i="3" s="1"/>
  <c r="R157" i="1"/>
  <c r="U157" s="1"/>
  <c r="R214"/>
  <c r="U214" s="1"/>
  <c r="S140"/>
  <c r="V140" s="1"/>
  <c r="T140" s="1"/>
  <c r="X140" s="1"/>
  <c r="AP140" s="1"/>
  <c r="I138" i="3" s="1"/>
  <c r="W246" i="1"/>
  <c r="P254"/>
  <c r="Q254" s="1"/>
  <c r="AC254" s="1"/>
  <c r="P272"/>
  <c r="Q272" s="1"/>
  <c r="R272" s="1"/>
  <c r="O164"/>
  <c r="O458" s="1"/>
  <c r="P458" s="1"/>
  <c r="BC39"/>
  <c r="BM39" s="1"/>
  <c r="P37" i="3" s="1"/>
  <c r="AC140" i="1"/>
  <c r="R246"/>
  <c r="U246" s="1"/>
  <c r="P442"/>
  <c r="BH442" s="1"/>
  <c r="P566"/>
  <c r="BH566" s="1"/>
  <c r="Z514"/>
  <c r="AA514" s="1"/>
  <c r="AA416"/>
  <c r="AG416" s="1"/>
  <c r="BF444"/>
  <c r="BG444" s="1"/>
  <c r="CH444" s="1"/>
  <c r="BI444" s="1"/>
  <c r="BJ444" s="1"/>
  <c r="AD259"/>
  <c r="AE259" s="1"/>
  <c r="AJ259" s="1"/>
  <c r="R126"/>
  <c r="U126" s="1"/>
  <c r="AY318"/>
  <c r="AZ318" s="1"/>
  <c r="AA129"/>
  <c r="AB129" s="1"/>
  <c r="AA146"/>
  <c r="AB146" s="1"/>
  <c r="AT212"/>
  <c r="AU212" s="1"/>
  <c r="AT150"/>
  <c r="AU150" s="1"/>
  <c r="AV150" s="1"/>
  <c r="G148" i="3" s="1"/>
  <c r="R459" i="1"/>
  <c r="T459" s="1"/>
  <c r="P207"/>
  <c r="Q207" s="1"/>
  <c r="W207" s="1"/>
  <c r="BN209"/>
  <c r="AF513"/>
  <c r="AV564"/>
  <c r="AX564" s="1"/>
  <c r="AV416"/>
  <c r="AW416" s="1"/>
  <c r="AK319"/>
  <c r="BM319" s="1"/>
  <c r="X121"/>
  <c r="AP121" s="1"/>
  <c r="I119" i="3" s="1"/>
  <c r="AC129" i="1"/>
  <c r="AX261"/>
  <c r="K259" i="3" s="1"/>
  <c r="AC146" i="1"/>
  <c r="AW261"/>
  <c r="AN220"/>
  <c r="D218" i="3" s="1"/>
  <c r="AQ212" i="1"/>
  <c r="AR212" s="1"/>
  <c r="AS212" s="1"/>
  <c r="AQ150"/>
  <c r="AR150" s="1"/>
  <c r="AS150" s="1"/>
  <c r="AQ287"/>
  <c r="AR287" s="1"/>
  <c r="AS287" s="1"/>
  <c r="AV513"/>
  <c r="AW513" s="1"/>
  <c r="AY323"/>
  <c r="AZ323" s="1"/>
  <c r="AV527"/>
  <c r="AX527" s="1"/>
  <c r="BA527" s="1"/>
  <c r="E231" i="3" s="1"/>
  <c r="AV444" i="1"/>
  <c r="AW444" s="1"/>
  <c r="AD444"/>
  <c r="AC444"/>
  <c r="AS236"/>
  <c r="O184"/>
  <c r="O478" s="1"/>
  <c r="R478" s="1"/>
  <c r="O167"/>
  <c r="O461" s="1"/>
  <c r="R461" s="1"/>
  <c r="W160"/>
  <c r="S246"/>
  <c r="V246" s="1"/>
  <c r="T246" s="1"/>
  <c r="P297"/>
  <c r="Q297" s="1"/>
  <c r="S297" s="1"/>
  <c r="V297" s="1"/>
  <c r="T297" s="1"/>
  <c r="Y297" s="1"/>
  <c r="Z297" s="1"/>
  <c r="AK316"/>
  <c r="BM316" s="1"/>
  <c r="X259"/>
  <c r="AP259" s="1"/>
  <c r="I257" i="3" s="1"/>
  <c r="AD263" i="1"/>
  <c r="AE263" s="1"/>
  <c r="AJ263" s="1"/>
  <c r="P165"/>
  <c r="Q165" s="1"/>
  <c r="W165" s="1"/>
  <c r="AQ219"/>
  <c r="AR219" s="1"/>
  <c r="AS219" s="1"/>
  <c r="AC271"/>
  <c r="AT287"/>
  <c r="AX287" s="1"/>
  <c r="AZ287" s="1"/>
  <c r="BA287" s="1"/>
  <c r="AH660"/>
  <c r="AI660" s="1"/>
  <c r="AJ660" s="1"/>
  <c r="AK660" s="1"/>
  <c r="AL316"/>
  <c r="AM316" s="1"/>
  <c r="AN316" s="1"/>
  <c r="AF527"/>
  <c r="AN141"/>
  <c r="D139" i="3" s="1"/>
  <c r="R467" i="1"/>
  <c r="T467" s="1"/>
  <c r="R129"/>
  <c r="U129" s="1"/>
  <c r="AD129" s="1"/>
  <c r="AE129" s="1"/>
  <c r="AJ129" s="1"/>
  <c r="W129"/>
  <c r="R146"/>
  <c r="U146" s="1"/>
  <c r="AQ237"/>
  <c r="AR237" s="1"/>
  <c r="AS237" s="1"/>
  <c r="AT133"/>
  <c r="AX133" s="1"/>
  <c r="BA505"/>
  <c r="E209" i="3" s="1"/>
  <c r="BE418" i="1"/>
  <c r="CI418" s="1"/>
  <c r="V418"/>
  <c r="W418" s="1"/>
  <c r="BD418"/>
  <c r="X418"/>
  <c r="Y418" s="1"/>
  <c r="AN263"/>
  <c r="D261" i="3" s="1"/>
  <c r="W188" i="1"/>
  <c r="AQ133"/>
  <c r="AR133" s="1"/>
  <c r="AS133" s="1"/>
  <c r="S418"/>
  <c r="U418" s="1"/>
  <c r="AA527"/>
  <c r="AG527" s="1"/>
  <c r="BA316"/>
  <c r="E20" i="3" s="1"/>
  <c r="AD169" i="1"/>
  <c r="AE169" s="1"/>
  <c r="AJ169" s="1"/>
  <c r="AH505"/>
  <c r="AI505" s="1"/>
  <c r="AJ505" s="1"/>
  <c r="AK505" s="1"/>
  <c r="AP505" s="1"/>
  <c r="AC171"/>
  <c r="S271"/>
  <c r="V271" s="1"/>
  <c r="T271" s="1"/>
  <c r="Y271" s="1"/>
  <c r="Z271" s="1"/>
  <c r="AN271" s="1"/>
  <c r="D269" i="3" s="1"/>
  <c r="P148" i="1"/>
  <c r="Q148" s="1"/>
  <c r="S148" s="1"/>
  <c r="AA253"/>
  <c r="AB253" s="1"/>
  <c r="W154"/>
  <c r="W157"/>
  <c r="J223" i="3"/>
  <c r="AA143" i="1"/>
  <c r="AB143" s="1"/>
  <c r="W253"/>
  <c r="AA171"/>
  <c r="AB171" s="1"/>
  <c r="AA154"/>
  <c r="AB154" s="1"/>
  <c r="R271"/>
  <c r="U271" s="1"/>
  <c r="AE138"/>
  <c r="AJ138" s="1"/>
  <c r="S157"/>
  <c r="V157" s="1"/>
  <c r="T157" s="1"/>
  <c r="Y157" s="1"/>
  <c r="Z157" s="1"/>
  <c r="AC188"/>
  <c r="S253"/>
  <c r="V253" s="1"/>
  <c r="T253" s="1"/>
  <c r="Y253" s="1"/>
  <c r="Z253" s="1"/>
  <c r="AT90"/>
  <c r="AU90" s="1"/>
  <c r="AV90" s="1"/>
  <c r="G88" i="3" s="1"/>
  <c r="Q437" i="1"/>
  <c r="BD437" s="1"/>
  <c r="AC527"/>
  <c r="S154"/>
  <c r="V154" s="1"/>
  <c r="T154" s="1"/>
  <c r="Y154" s="1"/>
  <c r="Z154" s="1"/>
  <c r="AC154"/>
  <c r="AA271"/>
  <c r="AB271" s="1"/>
  <c r="BF527"/>
  <c r="BG527" s="1"/>
  <c r="CH527" s="1"/>
  <c r="BI527" s="1"/>
  <c r="BJ527" s="1"/>
  <c r="AD527"/>
  <c r="O195"/>
  <c r="O489" s="1"/>
  <c r="AA188"/>
  <c r="AB188" s="1"/>
  <c r="O192"/>
  <c r="P192" s="1"/>
  <c r="Q192" s="1"/>
  <c r="S192" s="1"/>
  <c r="AT237"/>
  <c r="AX237" s="1"/>
  <c r="AQ90"/>
  <c r="AR90" s="1"/>
  <c r="AS90" s="1"/>
  <c r="BH236"/>
  <c r="AL236" s="1"/>
  <c r="AM236" s="1"/>
  <c r="AW236"/>
  <c r="AX236"/>
  <c r="K234" i="3" s="1"/>
  <c r="AT269" i="1"/>
  <c r="AX269" s="1"/>
  <c r="K267" i="3" s="1"/>
  <c r="P176" i="1"/>
  <c r="Q176" s="1"/>
  <c r="R176" s="1"/>
  <c r="R456"/>
  <c r="T456" s="1"/>
  <c r="O181"/>
  <c r="O475" s="1"/>
  <c r="R475" s="1"/>
  <c r="AZ112"/>
  <c r="BA112" s="1"/>
  <c r="R143"/>
  <c r="U143" s="1"/>
  <c r="AW211"/>
  <c r="P162"/>
  <c r="Q162" s="1"/>
  <c r="W162" s="1"/>
  <c r="AY112"/>
  <c r="W143"/>
  <c r="AD124"/>
  <c r="AE124" s="1"/>
  <c r="AJ124" s="1"/>
  <c r="BC112"/>
  <c r="AA126"/>
  <c r="AB126" s="1"/>
  <c r="AC143"/>
  <c r="P470"/>
  <c r="BH470" s="1"/>
  <c r="W126"/>
  <c r="P190"/>
  <c r="Q190" s="1"/>
  <c r="W190" s="1"/>
  <c r="AP152"/>
  <c r="I150" i="3" s="1"/>
  <c r="AD152" i="1"/>
  <c r="AE152" s="1"/>
  <c r="AJ152" s="1"/>
  <c r="S126"/>
  <c r="V126" s="1"/>
  <c r="T126" s="1"/>
  <c r="Y126" s="1"/>
  <c r="Z126" s="1"/>
  <c r="AN126" s="1"/>
  <c r="D124" i="3" s="1"/>
  <c r="BH211" i="1"/>
  <c r="AL211" s="1"/>
  <c r="AM211" s="1"/>
  <c r="AX211"/>
  <c r="BC211" s="1"/>
  <c r="BD235"/>
  <c r="BG234" s="1"/>
  <c r="BI234" s="1"/>
  <c r="N232" i="3" s="1"/>
  <c r="W171" i="1"/>
  <c r="AU269"/>
  <c r="AV269" s="1"/>
  <c r="G267" i="3" s="1"/>
  <c r="AA303" i="1"/>
  <c r="AB303" s="1"/>
  <c r="AC303"/>
  <c r="AD277"/>
  <c r="AE277" s="1"/>
  <c r="AJ277" s="1"/>
  <c r="AW243"/>
  <c r="AQ269"/>
  <c r="AR269" s="1"/>
  <c r="AS269" s="1"/>
  <c r="BH243"/>
  <c r="AL243" s="1"/>
  <c r="AM243" s="1"/>
  <c r="AP504"/>
  <c r="AQ504" s="1"/>
  <c r="AW225"/>
  <c r="AX225"/>
  <c r="K223" i="3" s="1"/>
  <c r="AW356" i="1"/>
  <c r="R303"/>
  <c r="U303" s="1"/>
  <c r="W303"/>
  <c r="AN303" s="1"/>
  <c r="D301" i="3" s="1"/>
  <c r="AA564" i="1"/>
  <c r="AG564" s="1"/>
  <c r="AK349"/>
  <c r="BM349" s="1"/>
  <c r="AC398"/>
  <c r="AY365"/>
  <c r="AZ365" s="1"/>
  <c r="AX644"/>
  <c r="AY644" s="1"/>
  <c r="AZ644" s="1"/>
  <c r="AE463"/>
  <c r="AV398"/>
  <c r="AX398" s="1"/>
  <c r="AL621"/>
  <c r="AM621" s="1"/>
  <c r="BA612"/>
  <c r="BA356"/>
  <c r="E60" i="3" s="1"/>
  <c r="AD394" i="1"/>
  <c r="AA446"/>
  <c r="AD376"/>
  <c r="AP633"/>
  <c r="AQ633" s="1"/>
  <c r="BR633" s="1"/>
  <c r="AV375"/>
  <c r="AX375" s="1"/>
  <c r="AL519"/>
  <c r="AM519" s="1"/>
  <c r="AN519" s="1"/>
  <c r="AP612"/>
  <c r="AQ612" s="1"/>
  <c r="BR612" s="1"/>
  <c r="BF377"/>
  <c r="BG377" s="1"/>
  <c r="CH377" s="1"/>
  <c r="BI377" s="1"/>
  <c r="BJ377" s="1"/>
  <c r="AY537"/>
  <c r="AZ537" s="1"/>
  <c r="AL615"/>
  <c r="AM615" s="1"/>
  <c r="AN615" s="1"/>
  <c r="AC436"/>
  <c r="AK537"/>
  <c r="BM537" s="1"/>
  <c r="AW506"/>
  <c r="AL537"/>
  <c r="AM537" s="1"/>
  <c r="AV450"/>
  <c r="AX450" s="1"/>
  <c r="BA425"/>
  <c r="E129" i="3" s="1"/>
  <c r="AK617" i="1"/>
  <c r="AP617" s="1"/>
  <c r="BA346"/>
  <c r="E50" i="3" s="1"/>
  <c r="AL411" i="1"/>
  <c r="AM411" s="1"/>
  <c r="AN411" s="1"/>
  <c r="AL612"/>
  <c r="J115" i="3"/>
  <c r="BA624" i="1"/>
  <c r="AC394"/>
  <c r="AD436"/>
  <c r="AY349"/>
  <c r="AZ349" s="1"/>
  <c r="AX410"/>
  <c r="BA410" s="1"/>
  <c r="E114" i="3" s="1"/>
  <c r="S35" i="7"/>
  <c r="I46" i="10"/>
  <c r="N27" i="14" s="1"/>
  <c r="AL354" i="1"/>
  <c r="AM354" s="1"/>
  <c r="AN354" s="1"/>
  <c r="AL346"/>
  <c r="AM346" s="1"/>
  <c r="AN346" s="1"/>
  <c r="AP338"/>
  <c r="AS338" s="1"/>
  <c r="AT338" s="1"/>
  <c r="AU338" s="1"/>
  <c r="AB564"/>
  <c r="AV415"/>
  <c r="AX415" s="1"/>
  <c r="AF394"/>
  <c r="BF436"/>
  <c r="BG436" s="1"/>
  <c r="CH436" s="1"/>
  <c r="BI436" s="1"/>
  <c r="BJ436" s="1"/>
  <c r="BF382"/>
  <c r="BG382" s="1"/>
  <c r="CH382" s="1"/>
  <c r="BI382" s="1"/>
  <c r="BJ382" s="1"/>
  <c r="AE435"/>
  <c r="AA398"/>
  <c r="AG398" s="1"/>
  <c r="BA336"/>
  <c r="E40" i="3" s="1"/>
  <c r="AK336" i="1"/>
  <c r="BM336" s="1"/>
  <c r="AL336"/>
  <c r="AM336" s="1"/>
  <c r="AN336" s="1"/>
  <c r="AP630"/>
  <c r="AQ630" s="1"/>
  <c r="BR630" s="1"/>
  <c r="AD521"/>
  <c r="AY370"/>
  <c r="AZ370" s="1"/>
  <c r="AP313"/>
  <c r="L17" i="3" s="1"/>
  <c r="AC382" i="1"/>
  <c r="AL342"/>
  <c r="AM342" s="1"/>
  <c r="AN342" s="1"/>
  <c r="AL606"/>
  <c r="AM606" s="1"/>
  <c r="AN606" s="1"/>
  <c r="AA433"/>
  <c r="AG433" s="1"/>
  <c r="AP321"/>
  <c r="AQ321" s="1"/>
  <c r="BR321" s="1"/>
  <c r="M25" i="3" s="1"/>
  <c r="V558" i="1"/>
  <c r="W558" s="1"/>
  <c r="AD388"/>
  <c r="AA394"/>
  <c r="AG394" s="1"/>
  <c r="AC422"/>
  <c r="AC507"/>
  <c r="AH650"/>
  <c r="AI650" s="1"/>
  <c r="AJ650" s="1"/>
  <c r="AK650" s="1"/>
  <c r="AH644"/>
  <c r="AI644" s="1"/>
  <c r="AJ644" s="1"/>
  <c r="AK644" s="1"/>
  <c r="AF396"/>
  <c r="AX657"/>
  <c r="AY657" s="1"/>
  <c r="AZ657" s="1"/>
  <c r="AV521"/>
  <c r="AW521" s="1"/>
  <c r="AE528"/>
  <c r="AA546"/>
  <c r="AG546" s="1"/>
  <c r="Y376"/>
  <c r="AF376" s="1"/>
  <c r="AC521"/>
  <c r="AC429"/>
  <c r="AA432"/>
  <c r="AG432" s="1"/>
  <c r="Y399"/>
  <c r="BF399" s="1"/>
  <c r="BG399" s="1"/>
  <c r="CH399" s="1"/>
  <c r="BI399" s="1"/>
  <c r="BJ399" s="1"/>
  <c r="AP407"/>
  <c r="AS407" s="1"/>
  <c r="AT407" s="1"/>
  <c r="AU407" s="1"/>
  <c r="AC388"/>
  <c r="J61" i="3"/>
  <c r="BF429" i="1"/>
  <c r="BG429" s="1"/>
  <c r="CH429" s="1"/>
  <c r="BI429" s="1"/>
  <c r="BJ429" s="1"/>
  <c r="AY610"/>
  <c r="AZ610" s="1"/>
  <c r="AW635"/>
  <c r="BF398"/>
  <c r="BG398" s="1"/>
  <c r="CH398" s="1"/>
  <c r="BI398" s="1"/>
  <c r="BJ398" s="1"/>
  <c r="Q36" i="7"/>
  <c r="H6" i="6" s="1"/>
  <c r="I45" i="10" s="1"/>
  <c r="BF521" i="1"/>
  <c r="BG521" s="1"/>
  <c r="CH521" s="1"/>
  <c r="BI521" s="1"/>
  <c r="BJ521" s="1"/>
  <c r="AD382"/>
  <c r="AD507"/>
  <c r="AL357"/>
  <c r="AM357" s="1"/>
  <c r="AN357" s="1"/>
  <c r="AP315"/>
  <c r="AQ315" s="1"/>
  <c r="AP529"/>
  <c r="AQ529" s="1"/>
  <c r="AX563"/>
  <c r="BA563" s="1"/>
  <c r="E267" i="3" s="1"/>
  <c r="AW556" i="1"/>
  <c r="AP310"/>
  <c r="AS310" s="1"/>
  <c r="AT310" s="1"/>
  <c r="AU310" s="1"/>
  <c r="AN611"/>
  <c r="AV507"/>
  <c r="AX507" s="1"/>
  <c r="Q37" i="7"/>
  <c r="P5" s="1"/>
  <c r="AD398" i="1"/>
  <c r="AD429"/>
  <c r="AC399"/>
  <c r="AD422"/>
  <c r="AP309"/>
  <c r="AQ309" s="1"/>
  <c r="AP320"/>
  <c r="AQ320" s="1"/>
  <c r="BR320" s="1"/>
  <c r="M24" i="3" s="1"/>
  <c r="BF422" i="1"/>
  <c r="BG422" s="1"/>
  <c r="CH422" s="1"/>
  <c r="BI422" s="1"/>
  <c r="BJ422" s="1"/>
  <c r="BF507"/>
  <c r="BG507" s="1"/>
  <c r="CH507" s="1"/>
  <c r="BI507" s="1"/>
  <c r="BJ507" s="1"/>
  <c r="AH643"/>
  <c r="AI643" s="1"/>
  <c r="AJ643" s="1"/>
  <c r="AL643" s="1"/>
  <c r="AM643" s="1"/>
  <c r="AN643" s="1"/>
  <c r="AX427"/>
  <c r="BA427" s="1"/>
  <c r="E131" i="3" s="1"/>
  <c r="AV435" i="1"/>
  <c r="AX435" s="1"/>
  <c r="AC546"/>
  <c r="AG435"/>
  <c r="AY364"/>
  <c r="AZ364" s="1"/>
  <c r="L29" i="7"/>
  <c r="M29" s="1"/>
  <c r="N29" s="1"/>
  <c r="L30"/>
  <c r="N28"/>
  <c r="S28"/>
  <c r="H12" i="6"/>
  <c r="AK624" i="1"/>
  <c r="AP624" s="1"/>
  <c r="X582"/>
  <c r="Y582" s="1"/>
  <c r="AL349"/>
  <c r="AM349" s="1"/>
  <c r="AN349" s="1"/>
  <c r="AV432"/>
  <c r="AX432" s="1"/>
  <c r="AV396"/>
  <c r="AW396" s="1"/>
  <c r="AH641"/>
  <c r="AI641" s="1"/>
  <c r="AJ641" s="1"/>
  <c r="AK641" s="1"/>
  <c r="AL610"/>
  <c r="AM610" s="1"/>
  <c r="AN610" s="1"/>
  <c r="AC435"/>
  <c r="AE392"/>
  <c r="AD546"/>
  <c r="AA557"/>
  <c r="AG557" s="1"/>
  <c r="AA373"/>
  <c r="AG373" s="1"/>
  <c r="AC396"/>
  <c r="AV528"/>
  <c r="AX528" s="1"/>
  <c r="BF601"/>
  <c r="BG601" s="1"/>
  <c r="CH601" s="1"/>
  <c r="BI601" s="1"/>
  <c r="BJ601" s="1"/>
  <c r="AV372"/>
  <c r="AW372" s="1"/>
  <c r="AP335"/>
  <c r="AQ335" s="1"/>
  <c r="BR335" s="1"/>
  <c r="M39" i="3" s="1"/>
  <c r="AD564" i="1"/>
  <c r="AA403"/>
  <c r="AG403" s="1"/>
  <c r="AE376"/>
  <c r="Y446"/>
  <c r="AV446" s="1"/>
  <c r="AK341"/>
  <c r="BM341" s="1"/>
  <c r="AY371"/>
  <c r="AZ371" s="1"/>
  <c r="AP317"/>
  <c r="L21" i="3" s="1"/>
  <c r="BF539" i="1"/>
  <c r="BG539" s="1"/>
  <c r="CH539" s="1"/>
  <c r="BI539" s="1"/>
  <c r="BJ539" s="1"/>
  <c r="AF372"/>
  <c r="AG372"/>
  <c r="BM367"/>
  <c r="X454"/>
  <c r="Y454" s="1"/>
  <c r="AK412"/>
  <c r="BM412" s="1"/>
  <c r="AX531"/>
  <c r="BA531" s="1"/>
  <c r="E235" i="3" s="1"/>
  <c r="AL412" i="1"/>
  <c r="AM412" s="1"/>
  <c r="AN412" s="1"/>
  <c r="AK365"/>
  <c r="BM365" s="1"/>
  <c r="AL348"/>
  <c r="AM348" s="1"/>
  <c r="AN348" s="1"/>
  <c r="BC465"/>
  <c r="AW340"/>
  <c r="AK348"/>
  <c r="BM348" s="1"/>
  <c r="AL367"/>
  <c r="AM367" s="1"/>
  <c r="AN367" s="1"/>
  <c r="AL608"/>
  <c r="AM608" s="1"/>
  <c r="AN608" s="1"/>
  <c r="AL365"/>
  <c r="AM365" s="1"/>
  <c r="BC423"/>
  <c r="BE582"/>
  <c r="CI582" s="1"/>
  <c r="J71" i="3"/>
  <c r="AF384" i="1"/>
  <c r="BG387"/>
  <c r="CH387" s="1"/>
  <c r="BI387" s="1"/>
  <c r="BJ387" s="1"/>
  <c r="AK618"/>
  <c r="AP618" s="1"/>
  <c r="AD384"/>
  <c r="AF521"/>
  <c r="AD435"/>
  <c r="AD446"/>
  <c r="AF435"/>
  <c r="AK342"/>
  <c r="BM342" s="1"/>
  <c r="AB521"/>
  <c r="BA341"/>
  <c r="E45" i="3" s="1"/>
  <c r="J63"/>
  <c r="AV571" i="1"/>
  <c r="AW571" s="1"/>
  <c r="AK619"/>
  <c r="BM619" s="1"/>
  <c r="AA521"/>
  <c r="AG521" s="1"/>
  <c r="BF435"/>
  <c r="BG435" s="1"/>
  <c r="CH435" s="1"/>
  <c r="BI435" s="1"/>
  <c r="BJ435" s="1"/>
  <c r="AH661"/>
  <c r="AI661" s="1"/>
  <c r="AJ661" s="1"/>
  <c r="AK661" s="1"/>
  <c r="AV557"/>
  <c r="AW557" s="1"/>
  <c r="BF393"/>
  <c r="BG393" s="1"/>
  <c r="CH393" s="1"/>
  <c r="BI393" s="1"/>
  <c r="BJ393" s="1"/>
  <c r="AH654"/>
  <c r="AI654" s="1"/>
  <c r="AJ654" s="1"/>
  <c r="AL654" s="1"/>
  <c r="AM654" s="1"/>
  <c r="AN654" s="1"/>
  <c r="AH657"/>
  <c r="AI657" s="1"/>
  <c r="AJ657" s="1"/>
  <c r="AL657" s="1"/>
  <c r="AM657" s="1"/>
  <c r="AH637"/>
  <c r="AI637" s="1"/>
  <c r="AJ637" s="1"/>
  <c r="AL637" s="1"/>
  <c r="AM637" s="1"/>
  <c r="AN637" s="1"/>
  <c r="BF385"/>
  <c r="BG385" s="1"/>
  <c r="CH385" s="1"/>
  <c r="BI385" s="1"/>
  <c r="BJ385" s="1"/>
  <c r="AH352"/>
  <c r="AI352" s="1"/>
  <c r="AJ352" s="1"/>
  <c r="J56" i="3" s="1"/>
  <c r="AP326" i="1"/>
  <c r="AQ326" s="1"/>
  <c r="BR326" s="1"/>
  <c r="M30" i="3" s="1"/>
  <c r="AC564" i="1"/>
  <c r="AL364"/>
  <c r="AM364" s="1"/>
  <c r="AN364" s="1"/>
  <c r="AK346"/>
  <c r="BM346" s="1"/>
  <c r="AK358"/>
  <c r="BM358" s="1"/>
  <c r="AL341"/>
  <c r="AM341" s="1"/>
  <c r="AN341" s="1"/>
  <c r="AP332"/>
  <c r="AQ332" s="1"/>
  <c r="AH556"/>
  <c r="AI556" s="1"/>
  <c r="AJ556" s="1"/>
  <c r="J260" i="3" s="1"/>
  <c r="BE533" i="1"/>
  <c r="CI533" s="1"/>
  <c r="BE469"/>
  <c r="CI469" s="1"/>
  <c r="BD582"/>
  <c r="S466"/>
  <c r="U466" s="1"/>
  <c r="AB466" s="1"/>
  <c r="Z441"/>
  <c r="AE441" s="1"/>
  <c r="AE388"/>
  <c r="V469"/>
  <c r="W469" s="1"/>
  <c r="AA415"/>
  <c r="AG415" s="1"/>
  <c r="BA340"/>
  <c r="E44" i="3" s="1"/>
  <c r="BC533" i="1"/>
  <c r="AB557"/>
  <c r="AV393"/>
  <c r="AW393" s="1"/>
  <c r="AH417"/>
  <c r="AI417" s="1"/>
  <c r="AJ417" s="1"/>
  <c r="J121" i="3" s="1"/>
  <c r="AH639" i="1"/>
  <c r="AI639" s="1"/>
  <c r="AJ639" s="1"/>
  <c r="AL639" s="1"/>
  <c r="AA450"/>
  <c r="AG450" s="1"/>
  <c r="V424"/>
  <c r="W424" s="1"/>
  <c r="S465"/>
  <c r="U465" s="1"/>
  <c r="AB465" s="1"/>
  <c r="Z423"/>
  <c r="AA423" s="1"/>
  <c r="AA397"/>
  <c r="AG397" s="1"/>
  <c r="BE440"/>
  <c r="CI440" s="1"/>
  <c r="AV395"/>
  <c r="AW395" s="1"/>
  <c r="AW662"/>
  <c r="S582"/>
  <c r="U582" s="1"/>
  <c r="V440"/>
  <c r="W440" s="1"/>
  <c r="AA396"/>
  <c r="AG396" s="1"/>
  <c r="AE377"/>
  <c r="AC393"/>
  <c r="BE508"/>
  <c r="CI508" s="1"/>
  <c r="AP322"/>
  <c r="L26" i="3" s="1"/>
  <c r="AP325" i="1"/>
  <c r="L29" i="3" s="1"/>
  <c r="AG384" i="1"/>
  <c r="AH636"/>
  <c r="AI636" s="1"/>
  <c r="AJ636" s="1"/>
  <c r="AK636" s="1"/>
  <c r="AH634"/>
  <c r="AI634" s="1"/>
  <c r="AJ634" s="1"/>
  <c r="AK634" s="1"/>
  <c r="AK369"/>
  <c r="BM369" s="1"/>
  <c r="AW545"/>
  <c r="AB415"/>
  <c r="AH665"/>
  <c r="AI665" s="1"/>
  <c r="AJ665" s="1"/>
  <c r="AK665" s="1"/>
  <c r="X508"/>
  <c r="Y508" s="1"/>
  <c r="V404"/>
  <c r="W404" s="1"/>
  <c r="X441"/>
  <c r="Y441" s="1"/>
  <c r="AV388"/>
  <c r="AW388" s="1"/>
  <c r="Z424"/>
  <c r="AA424" s="1"/>
  <c r="Z533"/>
  <c r="AA533" s="1"/>
  <c r="X423"/>
  <c r="Y423" s="1"/>
  <c r="V482"/>
  <c r="W482" s="1"/>
  <c r="AD403"/>
  <c r="AL369"/>
  <c r="AM369" s="1"/>
  <c r="AN369" s="1"/>
  <c r="AL358"/>
  <c r="AM358" s="1"/>
  <c r="BE404"/>
  <c r="CI404" s="1"/>
  <c r="BC454"/>
  <c r="BC469"/>
  <c r="AV436"/>
  <c r="AX436" s="1"/>
  <c r="BF394"/>
  <c r="BG394" s="1"/>
  <c r="CH394" s="1"/>
  <c r="BI394" s="1"/>
  <c r="BJ394" s="1"/>
  <c r="AV581"/>
  <c r="AW581" s="1"/>
  <c r="AV402"/>
  <c r="AW402" s="1"/>
  <c r="AX652"/>
  <c r="AY652" s="1"/>
  <c r="AZ652" s="1"/>
  <c r="BA611"/>
  <c r="AK620"/>
  <c r="AP620" s="1"/>
  <c r="AH646"/>
  <c r="AI646" s="1"/>
  <c r="AJ646" s="1"/>
  <c r="AL646" s="1"/>
  <c r="AM646" s="1"/>
  <c r="AN646" s="1"/>
  <c r="AP312"/>
  <c r="AS312" s="1"/>
  <c r="AT312" s="1"/>
  <c r="AD415"/>
  <c r="Z508"/>
  <c r="AE508" s="1"/>
  <c r="S404"/>
  <c r="U404" s="1"/>
  <c r="AB404" s="1"/>
  <c r="X440"/>
  <c r="Y440" s="1"/>
  <c r="X466"/>
  <c r="Y466" s="1"/>
  <c r="AE393"/>
  <c r="V454"/>
  <c r="W454" s="1"/>
  <c r="Z465"/>
  <c r="AE465" s="1"/>
  <c r="AC539"/>
  <c r="S533"/>
  <c r="U533" s="1"/>
  <c r="AB533" s="1"/>
  <c r="X469"/>
  <c r="Y469" s="1"/>
  <c r="AE395"/>
  <c r="AA436"/>
  <c r="AG436" s="1"/>
  <c r="Z482"/>
  <c r="AE482" s="1"/>
  <c r="AD396"/>
  <c r="AK366"/>
  <c r="BM366" s="1"/>
  <c r="AK555"/>
  <c r="BM555" s="1"/>
  <c r="AK359"/>
  <c r="BM359" s="1"/>
  <c r="BD404"/>
  <c r="BE424"/>
  <c r="CI424" s="1"/>
  <c r="BC441"/>
  <c r="BD423"/>
  <c r="BD508"/>
  <c r="AK371"/>
  <c r="BM371" s="1"/>
  <c r="BF415"/>
  <c r="BG415" s="1"/>
  <c r="CH415" s="1"/>
  <c r="BI415" s="1"/>
  <c r="BJ415" s="1"/>
  <c r="BF374"/>
  <c r="BG374" s="1"/>
  <c r="CH374" s="1"/>
  <c r="BI374" s="1"/>
  <c r="BJ374" s="1"/>
  <c r="BF401"/>
  <c r="BG401" s="1"/>
  <c r="CH401" s="1"/>
  <c r="BI401" s="1"/>
  <c r="BJ401" s="1"/>
  <c r="BF464"/>
  <c r="BG464" s="1"/>
  <c r="CH464" s="1"/>
  <c r="BI464" s="1"/>
  <c r="BJ464" s="1"/>
  <c r="AH545"/>
  <c r="AI545" s="1"/>
  <c r="AJ545" s="1"/>
  <c r="J249" i="3" s="1"/>
  <c r="BF373" i="1"/>
  <c r="BG373" s="1"/>
  <c r="CH373" s="1"/>
  <c r="BI373" s="1"/>
  <c r="BJ373" s="1"/>
  <c r="AF553"/>
  <c r="AV421"/>
  <c r="AX421" s="1"/>
  <c r="AH427"/>
  <c r="AI427" s="1"/>
  <c r="AJ427" s="1"/>
  <c r="AL427" s="1"/>
  <c r="AM427" s="1"/>
  <c r="AN427" s="1"/>
  <c r="AH445"/>
  <c r="AI445" s="1"/>
  <c r="AJ445" s="1"/>
  <c r="AK445" s="1"/>
  <c r="BM445" s="1"/>
  <c r="AH410"/>
  <c r="AI410" s="1"/>
  <c r="AJ410" s="1"/>
  <c r="J114" i="3" s="1"/>
  <c r="S451" i="1"/>
  <c r="U451" s="1"/>
  <c r="AB451" s="1"/>
  <c r="AD581"/>
  <c r="AW520"/>
  <c r="AY621"/>
  <c r="AZ621" s="1"/>
  <c r="AF398"/>
  <c r="X515"/>
  <c r="Y515" s="1"/>
  <c r="V554"/>
  <c r="W554" s="1"/>
  <c r="S572"/>
  <c r="U572" s="1"/>
  <c r="AB572" s="1"/>
  <c r="AG422"/>
  <c r="AL555"/>
  <c r="AM555" s="1"/>
  <c r="AN555" s="1"/>
  <c r="BA369"/>
  <c r="E73" i="3" s="1"/>
  <c r="AV422" i="1"/>
  <c r="AW422" s="1"/>
  <c r="AL371"/>
  <c r="AM371" s="1"/>
  <c r="AN371" s="1"/>
  <c r="BM621"/>
  <c r="CG621" s="1"/>
  <c r="AF402"/>
  <c r="BD455"/>
  <c r="AP314"/>
  <c r="AS314" s="1"/>
  <c r="AT314" s="1"/>
  <c r="AU314" s="1"/>
  <c r="BF378"/>
  <c r="BG378" s="1"/>
  <c r="CH378" s="1"/>
  <c r="BI378" s="1"/>
  <c r="BJ378" s="1"/>
  <c r="AA387"/>
  <c r="AG387" s="1"/>
  <c r="V438"/>
  <c r="W438" s="1"/>
  <c r="AC395"/>
  <c r="AS76"/>
  <c r="AK362"/>
  <c r="BM362" s="1"/>
  <c r="AP328"/>
  <c r="L32" i="3" s="1"/>
  <c r="AY353" i="1"/>
  <c r="AZ353" s="1"/>
  <c r="AH531"/>
  <c r="AI531" s="1"/>
  <c r="AJ531" s="1"/>
  <c r="AL531" s="1"/>
  <c r="AM531" s="1"/>
  <c r="AN531" s="1"/>
  <c r="BF386"/>
  <c r="BG386" s="1"/>
  <c r="CH386" s="1"/>
  <c r="BI386" s="1"/>
  <c r="BJ386" s="1"/>
  <c r="AH653"/>
  <c r="AI653" s="1"/>
  <c r="AJ653" s="1"/>
  <c r="AK653" s="1"/>
  <c r="BF395"/>
  <c r="BG395" s="1"/>
  <c r="CH395" s="1"/>
  <c r="BI395" s="1"/>
  <c r="BJ395" s="1"/>
  <c r="S515"/>
  <c r="U515" s="1"/>
  <c r="X434"/>
  <c r="AD434" s="1"/>
  <c r="Z522"/>
  <c r="AE522" s="1"/>
  <c r="AA419"/>
  <c r="Z452"/>
  <c r="AE452" s="1"/>
  <c r="AD392"/>
  <c r="S589"/>
  <c r="U589" s="1"/>
  <c r="AD447"/>
  <c r="AK426"/>
  <c r="BM426" s="1"/>
  <c r="AD464"/>
  <c r="BF421"/>
  <c r="BG421" s="1"/>
  <c r="CH421" s="1"/>
  <c r="BI421" s="1"/>
  <c r="BJ421" s="1"/>
  <c r="BD554"/>
  <c r="BD540"/>
  <c r="BC434"/>
  <c r="AH655"/>
  <c r="AI655" s="1"/>
  <c r="AJ655" s="1"/>
  <c r="AL655" s="1"/>
  <c r="AM655" s="1"/>
  <c r="AN655" s="1"/>
  <c r="AG603"/>
  <c r="BF649"/>
  <c r="BG649" s="1"/>
  <c r="CH649" s="1"/>
  <c r="BI649" s="1"/>
  <c r="BJ649" s="1"/>
  <c r="BF564"/>
  <c r="BG564" s="1"/>
  <c r="CH564" s="1"/>
  <c r="BI564" s="1"/>
  <c r="BJ564" s="1"/>
  <c r="AD390"/>
  <c r="V434"/>
  <c r="W434" s="1"/>
  <c r="X522"/>
  <c r="Y522" s="1"/>
  <c r="S540"/>
  <c r="U540" s="1"/>
  <c r="AB540" s="1"/>
  <c r="X589"/>
  <c r="Y589" s="1"/>
  <c r="Z448"/>
  <c r="AE448" s="1"/>
  <c r="AD553"/>
  <c r="AB373"/>
  <c r="AF649"/>
  <c r="AH640"/>
  <c r="AI640" s="1"/>
  <c r="AJ640" s="1"/>
  <c r="AL640" s="1"/>
  <c r="S455"/>
  <c r="U455" s="1"/>
  <c r="AB455" s="1"/>
  <c r="X565"/>
  <c r="Y565" s="1"/>
  <c r="Z558"/>
  <c r="AE558" s="1"/>
  <c r="X451"/>
  <c r="AC451" s="1"/>
  <c r="AA553"/>
  <c r="AG553" s="1"/>
  <c r="AL409"/>
  <c r="AM409" s="1"/>
  <c r="AN409" s="1"/>
  <c r="AC464"/>
  <c r="AF463"/>
  <c r="BD522"/>
  <c r="BC558"/>
  <c r="AF401"/>
  <c r="AV553"/>
  <c r="AX553" s="1"/>
  <c r="AH656"/>
  <c r="AI656" s="1"/>
  <c r="AJ656" s="1"/>
  <c r="AL656" s="1"/>
  <c r="AM656" s="1"/>
  <c r="AL609"/>
  <c r="AM609" s="1"/>
  <c r="AN609" s="1"/>
  <c r="BH58"/>
  <c r="AL58" s="1"/>
  <c r="AM58" s="1"/>
  <c r="AG421"/>
  <c r="AD378"/>
  <c r="AC528"/>
  <c r="Y392"/>
  <c r="AV392" s="1"/>
  <c r="AW392" s="1"/>
  <c r="AK340"/>
  <c r="BM340" s="1"/>
  <c r="BC26"/>
  <c r="BM26" s="1"/>
  <c r="BN26" s="1"/>
  <c r="AB463"/>
  <c r="AL632"/>
  <c r="AM632" s="1"/>
  <c r="AF390"/>
  <c r="AH563"/>
  <c r="AI563" s="1"/>
  <c r="AJ563" s="1"/>
  <c r="J267" i="3" s="1"/>
  <c r="AC449" i="1"/>
  <c r="AC389"/>
  <c r="AC421"/>
  <c r="AD528"/>
  <c r="AD395"/>
  <c r="V455"/>
  <c r="W455" s="1"/>
  <c r="Z438"/>
  <c r="AE438" s="1"/>
  <c r="Z565"/>
  <c r="AE565" s="1"/>
  <c r="AE399"/>
  <c r="S434"/>
  <c r="U434" s="1"/>
  <c r="AB434" s="1"/>
  <c r="AD432"/>
  <c r="AD421"/>
  <c r="AF422"/>
  <c r="AC419"/>
  <c r="Z554"/>
  <c r="AA554" s="1"/>
  <c r="X540"/>
  <c r="Y540" s="1"/>
  <c r="AD397"/>
  <c r="S452"/>
  <c r="U452" s="1"/>
  <c r="V448"/>
  <c r="W448" s="1"/>
  <c r="AA429"/>
  <c r="AG429" s="1"/>
  <c r="AA390"/>
  <c r="AG390" s="1"/>
  <c r="AL340"/>
  <c r="AM340" s="1"/>
  <c r="AN340" s="1"/>
  <c r="AC385"/>
  <c r="AF373"/>
  <c r="AK363"/>
  <c r="BM363" s="1"/>
  <c r="AP334"/>
  <c r="AQ334" s="1"/>
  <c r="BF571"/>
  <c r="BG571" s="1"/>
  <c r="CH571" s="1"/>
  <c r="BI571" s="1"/>
  <c r="BJ571" s="1"/>
  <c r="BD451"/>
  <c r="BE515"/>
  <c r="CI515" s="1"/>
  <c r="BE452"/>
  <c r="CI452" s="1"/>
  <c r="BE589"/>
  <c r="CI589" s="1"/>
  <c r="BD448"/>
  <c r="AB398"/>
  <c r="BC438"/>
  <c r="AV387"/>
  <c r="AW387" s="1"/>
  <c r="AW431"/>
  <c r="AH414"/>
  <c r="AI414" s="1"/>
  <c r="AJ414" s="1"/>
  <c r="J118" i="3" s="1"/>
  <c r="AW656" i="1"/>
  <c r="AK622"/>
  <c r="AP622" s="1"/>
  <c r="AK625"/>
  <c r="BM625" s="1"/>
  <c r="AH413"/>
  <c r="AI413" s="1"/>
  <c r="AJ413" s="1"/>
  <c r="J117" i="3" s="1"/>
  <c r="BF528" i="1"/>
  <c r="BG528" s="1"/>
  <c r="CH528" s="1"/>
  <c r="BI528" s="1"/>
  <c r="BJ528" s="1"/>
  <c r="AF375"/>
  <c r="AF432"/>
  <c r="BF553"/>
  <c r="BG553" s="1"/>
  <c r="CH553" s="1"/>
  <c r="BI553" s="1"/>
  <c r="BJ553" s="1"/>
  <c r="AF421"/>
  <c r="AL426"/>
  <c r="AM426" s="1"/>
  <c r="AN426" s="1"/>
  <c r="AV389"/>
  <c r="AX389" s="1"/>
  <c r="AC553"/>
  <c r="AF400"/>
  <c r="BC20"/>
  <c r="BD20" s="1"/>
  <c r="BG19" s="1"/>
  <c r="BI19" s="1"/>
  <c r="N17" i="3" s="1"/>
  <c r="AD373" i="1"/>
  <c r="Z515"/>
  <c r="AE515" s="1"/>
  <c r="AG463"/>
  <c r="AG528"/>
  <c r="Z455"/>
  <c r="AA455" s="1"/>
  <c r="S438"/>
  <c r="U438" s="1"/>
  <c r="AB438" s="1"/>
  <c r="S565"/>
  <c r="U565" s="1"/>
  <c r="AG375"/>
  <c r="X558"/>
  <c r="AC558" s="1"/>
  <c r="V522"/>
  <c r="W522" s="1"/>
  <c r="AF564"/>
  <c r="AC402"/>
  <c r="Z451"/>
  <c r="AE451" s="1"/>
  <c r="S554"/>
  <c r="U554" s="1"/>
  <c r="AB554" s="1"/>
  <c r="V540"/>
  <c r="W540" s="1"/>
  <c r="AC373"/>
  <c r="X452"/>
  <c r="Y452" s="1"/>
  <c r="Z589"/>
  <c r="AA589" s="1"/>
  <c r="S448"/>
  <c r="U448" s="1"/>
  <c r="AB448" s="1"/>
  <c r="AE401"/>
  <c r="AK409"/>
  <c r="BM409" s="1"/>
  <c r="AD385"/>
  <c r="AL363"/>
  <c r="AM363" s="1"/>
  <c r="AN363" s="1"/>
  <c r="AC432"/>
  <c r="AF464"/>
  <c r="AC374"/>
  <c r="AD386"/>
  <c r="BF375"/>
  <c r="BG375" s="1"/>
  <c r="CH375" s="1"/>
  <c r="BI375" s="1"/>
  <c r="BJ375" s="1"/>
  <c r="BE455"/>
  <c r="CI455" s="1"/>
  <c r="BC448"/>
  <c r="BD438"/>
  <c r="BE565"/>
  <c r="CI565" s="1"/>
  <c r="BD558"/>
  <c r="BE554"/>
  <c r="CI554" s="1"/>
  <c r="BD434"/>
  <c r="AV385"/>
  <c r="AX385" s="1"/>
  <c r="AN617"/>
  <c r="AF602"/>
  <c r="AN631"/>
  <c r="AK635"/>
  <c r="AP635" s="1"/>
  <c r="AL635"/>
  <c r="AM635" s="1"/>
  <c r="AN635" s="1"/>
  <c r="AE384"/>
  <c r="AC386"/>
  <c r="AA581"/>
  <c r="AG581" s="1"/>
  <c r="AK370"/>
  <c r="BM370" s="1"/>
  <c r="AF436"/>
  <c r="AC377"/>
  <c r="AK425"/>
  <c r="BM425" s="1"/>
  <c r="AF386"/>
  <c r="AG395"/>
  <c r="AV374"/>
  <c r="AW374" s="1"/>
  <c r="AH506"/>
  <c r="AI506" s="1"/>
  <c r="AJ506" s="1"/>
  <c r="J210" i="3" s="1"/>
  <c r="AF571" i="1"/>
  <c r="BG433"/>
  <c r="CH433" s="1"/>
  <c r="BI433" s="1"/>
  <c r="BJ433" s="1"/>
  <c r="BF381"/>
  <c r="V547"/>
  <c r="W547" s="1"/>
  <c r="AA378"/>
  <c r="AG378" s="1"/>
  <c r="AE464"/>
  <c r="AA385"/>
  <c r="AG385" s="1"/>
  <c r="AA507"/>
  <c r="AG507" s="1"/>
  <c r="AD450"/>
  <c r="AA402"/>
  <c r="AG402" s="1"/>
  <c r="AL370"/>
  <c r="AM370" s="1"/>
  <c r="AN370" s="1"/>
  <c r="AF389"/>
  <c r="AL425"/>
  <c r="AM425" s="1"/>
  <c r="AN425" s="1"/>
  <c r="AF528"/>
  <c r="AD377"/>
  <c r="AC450"/>
  <c r="AV377"/>
  <c r="AX377" s="1"/>
  <c r="AB507"/>
  <c r="BF432"/>
  <c r="BG432" s="1"/>
  <c r="CH432" s="1"/>
  <c r="BI432" s="1"/>
  <c r="BJ432" s="1"/>
  <c r="AX413"/>
  <c r="BA413" s="1"/>
  <c r="E117" i="3" s="1"/>
  <c r="AV383" i="1"/>
  <c r="AW383" s="1"/>
  <c r="AH696"/>
  <c r="AI696" s="1"/>
  <c r="AJ696" s="1"/>
  <c r="AK696" s="1"/>
  <c r="AL627"/>
  <c r="AM627" s="1"/>
  <c r="BF384"/>
  <c r="BG384" s="1"/>
  <c r="CH384" s="1"/>
  <c r="BI384" s="1"/>
  <c r="BJ384" s="1"/>
  <c r="AC375"/>
  <c r="AF507"/>
  <c r="AA571"/>
  <c r="AG571" s="1"/>
  <c r="AD375"/>
  <c r="AG377"/>
  <c r="AF377"/>
  <c r="AB553"/>
  <c r="AV464"/>
  <c r="AW464" s="1"/>
  <c r="AB395"/>
  <c r="AV647"/>
  <c r="AW647" s="1"/>
  <c r="AF647"/>
  <c r="AH642"/>
  <c r="AI642" s="1"/>
  <c r="AJ642" s="1"/>
  <c r="AL642" s="1"/>
  <c r="AM642" s="1"/>
  <c r="AN642" s="1"/>
  <c r="X572"/>
  <c r="Y572" s="1"/>
  <c r="AA380"/>
  <c r="AG380" s="1"/>
  <c r="AF382"/>
  <c r="AC400"/>
  <c r="AH431"/>
  <c r="AI431" s="1"/>
  <c r="AJ431" s="1"/>
  <c r="J135" i="3" s="1"/>
  <c r="AF381" i="1"/>
  <c r="AH658"/>
  <c r="AI658" s="1"/>
  <c r="AJ658" s="1"/>
  <c r="AK658" s="1"/>
  <c r="AH664"/>
  <c r="AI664" s="1"/>
  <c r="AJ664" s="1"/>
  <c r="AK664" s="1"/>
  <c r="BF666"/>
  <c r="BG666" s="1"/>
  <c r="CH666" s="1"/>
  <c r="BI666" s="1"/>
  <c r="BJ666" s="1"/>
  <c r="AH428"/>
  <c r="AI428" s="1"/>
  <c r="AJ428" s="1"/>
  <c r="J132" i="3" s="1"/>
  <c r="AF374" i="1"/>
  <c r="AD383"/>
  <c r="AD380"/>
  <c r="AD571"/>
  <c r="AD400"/>
  <c r="AA382"/>
  <c r="AG382" s="1"/>
  <c r="V582"/>
  <c r="W582" s="1"/>
  <c r="V508"/>
  <c r="W508" s="1"/>
  <c r="Z404"/>
  <c r="AE404" s="1"/>
  <c r="AA383"/>
  <c r="AG383" s="1"/>
  <c r="S440"/>
  <c r="U440" s="1"/>
  <c r="AB440" s="1"/>
  <c r="AD389"/>
  <c r="Y419"/>
  <c r="BF419" s="1"/>
  <c r="BG419" s="1"/>
  <c r="CH419" s="1"/>
  <c r="BI419" s="1"/>
  <c r="BJ419" s="1"/>
  <c r="V466"/>
  <c r="W466" s="1"/>
  <c r="AA447"/>
  <c r="AG447" s="1"/>
  <c r="AA389"/>
  <c r="AG389" s="1"/>
  <c r="S441"/>
  <c r="U441" s="1"/>
  <c r="AB441" s="1"/>
  <c r="AA539"/>
  <c r="AG539" s="1"/>
  <c r="X424"/>
  <c r="Y424" s="1"/>
  <c r="Z454"/>
  <c r="AE454" s="1"/>
  <c r="X465"/>
  <c r="Y465" s="1"/>
  <c r="AC383"/>
  <c r="AC384"/>
  <c r="X533"/>
  <c r="Y533" s="1"/>
  <c r="S469"/>
  <c r="U469" s="1"/>
  <c r="AB469" s="1"/>
  <c r="V423"/>
  <c r="W423" s="1"/>
  <c r="S482"/>
  <c r="U482" s="1"/>
  <c r="AB482" s="1"/>
  <c r="AC403"/>
  <c r="AC381"/>
  <c r="BD424"/>
  <c r="AV384"/>
  <c r="AX384" s="1"/>
  <c r="BC572"/>
  <c r="BD469"/>
  <c r="BE466"/>
  <c r="CI466" s="1"/>
  <c r="BF396"/>
  <c r="BG396" s="1"/>
  <c r="CH396" s="1"/>
  <c r="BI396" s="1"/>
  <c r="BJ396" s="1"/>
  <c r="AV382"/>
  <c r="AX382" s="1"/>
  <c r="BD482"/>
  <c r="AB383"/>
  <c r="BD440"/>
  <c r="AV378"/>
  <c r="AW378" s="1"/>
  <c r="AF666"/>
  <c r="AF603"/>
  <c r="AN613"/>
  <c r="AC378"/>
  <c r="AF395"/>
  <c r="AC571"/>
  <c r="AF415"/>
  <c r="AV380"/>
  <c r="AW380" s="1"/>
  <c r="AG648"/>
  <c r="Z582"/>
  <c r="AA582" s="1"/>
  <c r="S508"/>
  <c r="U508" s="1"/>
  <c r="X404"/>
  <c r="Y404" s="1"/>
  <c r="Z440"/>
  <c r="AE440" s="1"/>
  <c r="AC415"/>
  <c r="Z466"/>
  <c r="AA466" s="1"/>
  <c r="V441"/>
  <c r="W441" s="1"/>
  <c r="S424"/>
  <c r="U424" s="1"/>
  <c r="AB424" s="1"/>
  <c r="S454"/>
  <c r="U454" s="1"/>
  <c r="AB454" s="1"/>
  <c r="V465"/>
  <c r="W465" s="1"/>
  <c r="V533"/>
  <c r="W533" s="1"/>
  <c r="Z572"/>
  <c r="AA572" s="1"/>
  <c r="S423"/>
  <c r="U423" s="1"/>
  <c r="AB423" s="1"/>
  <c r="AA374"/>
  <c r="AG374" s="1"/>
  <c r="X482"/>
  <c r="AD482" s="1"/>
  <c r="AK364"/>
  <c r="BM364" s="1"/>
  <c r="AK354"/>
  <c r="BM354" s="1"/>
  <c r="AD381"/>
  <c r="AD393"/>
  <c r="AD374"/>
  <c r="AX414"/>
  <c r="AY414" s="1"/>
  <c r="AZ414" s="1"/>
  <c r="BE454"/>
  <c r="CI454" s="1"/>
  <c r="BE441"/>
  <c r="CI441" s="1"/>
  <c r="AV429"/>
  <c r="AW429" s="1"/>
  <c r="BC466"/>
  <c r="BC482"/>
  <c r="BE465"/>
  <c r="CI465" s="1"/>
  <c r="K36" i="3"/>
  <c r="AV447" i="1"/>
  <c r="AX447" s="1"/>
  <c r="AF433"/>
  <c r="BG463"/>
  <c r="CH463" s="1"/>
  <c r="BI463" s="1"/>
  <c r="BJ463" s="1"/>
  <c r="BF402"/>
  <c r="BG402" s="1"/>
  <c r="CH402" s="1"/>
  <c r="BI402" s="1"/>
  <c r="BJ402" s="1"/>
  <c r="BF447"/>
  <c r="BG447" s="1"/>
  <c r="CH447" s="1"/>
  <c r="BI447" s="1"/>
  <c r="BJ447" s="1"/>
  <c r="BF403"/>
  <c r="BG403" s="1"/>
  <c r="CH403" s="1"/>
  <c r="BI403" s="1"/>
  <c r="BJ403" s="1"/>
  <c r="AH520"/>
  <c r="AI520" s="1"/>
  <c r="AJ520" s="1"/>
  <c r="AL520" s="1"/>
  <c r="AM520" s="1"/>
  <c r="Y670"/>
  <c r="AV670" s="1"/>
  <c r="AC670"/>
  <c r="AD670"/>
  <c r="AB667"/>
  <c r="AW665"/>
  <c r="AX665"/>
  <c r="Y680"/>
  <c r="AD680"/>
  <c r="AC680"/>
  <c r="CI677"/>
  <c r="Y695"/>
  <c r="BF695" s="1"/>
  <c r="BG695" s="1"/>
  <c r="CH695" s="1"/>
  <c r="BI695" s="1"/>
  <c r="BJ695" s="1"/>
  <c r="AC695"/>
  <c r="AD695"/>
  <c r="AQ621"/>
  <c r="BR621" s="1"/>
  <c r="AS621"/>
  <c r="AP608"/>
  <c r="BM608"/>
  <c r="AX653"/>
  <c r="AW653"/>
  <c r="AW646"/>
  <c r="AX646"/>
  <c r="AW666"/>
  <c r="AX666"/>
  <c r="Y690"/>
  <c r="AD690"/>
  <c r="AC690"/>
  <c r="Y676"/>
  <c r="AF676" s="1"/>
  <c r="AD676"/>
  <c r="AC676"/>
  <c r="AA694"/>
  <c r="AE694"/>
  <c r="Y686"/>
  <c r="BF686" s="1"/>
  <c r="BG686" s="1"/>
  <c r="CH686" s="1"/>
  <c r="BI686" s="1"/>
  <c r="BJ686" s="1"/>
  <c r="AD686"/>
  <c r="AC686"/>
  <c r="AA688"/>
  <c r="AE688"/>
  <c r="AX654"/>
  <c r="AW654"/>
  <c r="BA622"/>
  <c r="AY622"/>
  <c r="AZ622" s="1"/>
  <c r="CI668"/>
  <c r="AB689"/>
  <c r="Y689"/>
  <c r="AF689" s="1"/>
  <c r="AD689"/>
  <c r="AC689"/>
  <c r="AY639"/>
  <c r="AZ639" s="1"/>
  <c r="BA639"/>
  <c r="AE692"/>
  <c r="AA692"/>
  <c r="AB670"/>
  <c r="BA642"/>
  <c r="AY642"/>
  <c r="AZ642" s="1"/>
  <c r="AX638"/>
  <c r="AW638"/>
  <c r="AB681"/>
  <c r="AB683"/>
  <c r="AE667"/>
  <c r="AA667"/>
  <c r="AB687"/>
  <c r="AB685"/>
  <c r="AA684"/>
  <c r="AE684"/>
  <c r="BA613"/>
  <c r="AY613"/>
  <c r="AZ613" s="1"/>
  <c r="AL638"/>
  <c r="AM638" s="1"/>
  <c r="AN638" s="1"/>
  <c r="AK638"/>
  <c r="AB680"/>
  <c r="AB673"/>
  <c r="CG616"/>
  <c r="BN616"/>
  <c r="AE678"/>
  <c r="AA678"/>
  <c r="Y677"/>
  <c r="AF677" s="1"/>
  <c r="AC677"/>
  <c r="AD677"/>
  <c r="AA691"/>
  <c r="AE691"/>
  <c r="AB695"/>
  <c r="BA659"/>
  <c r="AY659"/>
  <c r="AZ659" s="1"/>
  <c r="CG612"/>
  <c r="BN612"/>
  <c r="AA682"/>
  <c r="AE682"/>
  <c r="AB682"/>
  <c r="AB671"/>
  <c r="Y671"/>
  <c r="AC671"/>
  <c r="AD671"/>
  <c r="BA640"/>
  <c r="AY640"/>
  <c r="AZ640" s="1"/>
  <c r="BF602"/>
  <c r="BG602" s="1"/>
  <c r="CH602" s="1"/>
  <c r="BI602" s="1"/>
  <c r="BJ602" s="1"/>
  <c r="AG602"/>
  <c r="Y672"/>
  <c r="AV672" s="1"/>
  <c r="AC672"/>
  <c r="AD672"/>
  <c r="BA637"/>
  <c r="AY637"/>
  <c r="AZ637" s="1"/>
  <c r="AP627"/>
  <c r="BM627"/>
  <c r="AY658"/>
  <c r="AZ658" s="1"/>
  <c r="BA658"/>
  <c r="BA664"/>
  <c r="AY664"/>
  <c r="AZ664" s="1"/>
  <c r="AP606"/>
  <c r="BM606"/>
  <c r="Z547"/>
  <c r="AE547" s="1"/>
  <c r="AC380"/>
  <c r="AF378"/>
  <c r="AX417"/>
  <c r="AY417" s="1"/>
  <c r="AZ417" s="1"/>
  <c r="BF380"/>
  <c r="BG380" s="1"/>
  <c r="CH380" s="1"/>
  <c r="BI380" s="1"/>
  <c r="BJ380" s="1"/>
  <c r="AV401"/>
  <c r="AW401" s="1"/>
  <c r="AB433"/>
  <c r="BC547"/>
  <c r="AF581"/>
  <c r="BF390"/>
  <c r="BG390" s="1"/>
  <c r="CH390" s="1"/>
  <c r="BI390" s="1"/>
  <c r="BJ390" s="1"/>
  <c r="BF557"/>
  <c r="BG557" s="1"/>
  <c r="CH557" s="1"/>
  <c r="BI557" s="1"/>
  <c r="BJ557" s="1"/>
  <c r="AF648"/>
  <c r="AG649"/>
  <c r="AN625"/>
  <c r="AN626"/>
  <c r="Y688"/>
  <c r="AV688" s="1"/>
  <c r="AC688"/>
  <c r="AD688"/>
  <c r="AB674"/>
  <c r="Y693"/>
  <c r="AF693" s="1"/>
  <c r="AD693"/>
  <c r="AC693"/>
  <c r="AA689"/>
  <c r="AE689"/>
  <c r="AW636"/>
  <c r="AX636"/>
  <c r="CI687"/>
  <c r="Y685"/>
  <c r="AV685" s="1"/>
  <c r="AC685"/>
  <c r="AD685"/>
  <c r="BM609"/>
  <c r="AP609"/>
  <c r="AQ616"/>
  <c r="BR616" s="1"/>
  <c r="AS616"/>
  <c r="AT616" s="1"/>
  <c r="BA662"/>
  <c r="AY662"/>
  <c r="AZ662" s="1"/>
  <c r="BM615"/>
  <c r="AP615"/>
  <c r="AW651"/>
  <c r="AX651"/>
  <c r="Y669"/>
  <c r="AD669"/>
  <c r="AC669"/>
  <c r="AA690"/>
  <c r="AE690"/>
  <c r="AE676"/>
  <c r="AA676"/>
  <c r="AB694"/>
  <c r="Y674"/>
  <c r="BF674" s="1"/>
  <c r="BG674" s="1"/>
  <c r="CH674" s="1"/>
  <c r="BI674" s="1"/>
  <c r="BJ674" s="1"/>
  <c r="AC674"/>
  <c r="AD674"/>
  <c r="BA620"/>
  <c r="AY620"/>
  <c r="AZ620" s="1"/>
  <c r="Y668"/>
  <c r="AV668" s="1"/>
  <c r="AD668"/>
  <c r="AC668"/>
  <c r="AE668"/>
  <c r="AA668"/>
  <c r="AE693"/>
  <c r="AA693"/>
  <c r="BA650"/>
  <c r="AY650"/>
  <c r="AZ650" s="1"/>
  <c r="AX603"/>
  <c r="AW603"/>
  <c r="AP610"/>
  <c r="BM610"/>
  <c r="Y692"/>
  <c r="AF692" s="1"/>
  <c r="AD692"/>
  <c r="AC692"/>
  <c r="AB692"/>
  <c r="AV692"/>
  <c r="AK663"/>
  <c r="AL663"/>
  <c r="AM663" s="1"/>
  <c r="AN663" s="1"/>
  <c r="AE683"/>
  <c r="AA683"/>
  <c r="AX602"/>
  <c r="AW602"/>
  <c r="CI667"/>
  <c r="Y687"/>
  <c r="BF687" s="1"/>
  <c r="BG687" s="1"/>
  <c r="CH687" s="1"/>
  <c r="BI687" s="1"/>
  <c r="BJ687" s="1"/>
  <c r="AC687"/>
  <c r="AD687"/>
  <c r="AB684"/>
  <c r="AX649"/>
  <c r="AW649"/>
  <c r="AQ611"/>
  <c r="BR611" s="1"/>
  <c r="AS611"/>
  <c r="AT611" s="1"/>
  <c r="BA655"/>
  <c r="AY655"/>
  <c r="AZ655" s="1"/>
  <c r="AX661"/>
  <c r="AW661"/>
  <c r="AL651"/>
  <c r="AM651" s="1"/>
  <c r="AN651" s="1"/>
  <c r="AK651"/>
  <c r="BA631"/>
  <c r="AY631"/>
  <c r="AZ631" s="1"/>
  <c r="AA680"/>
  <c r="AE680"/>
  <c r="BA635"/>
  <c r="AY635"/>
  <c r="AZ635" s="1"/>
  <c r="AE673"/>
  <c r="AA673"/>
  <c r="Y678"/>
  <c r="AC678"/>
  <c r="AD678"/>
  <c r="Y691"/>
  <c r="AF691" s="1"/>
  <c r="AD691"/>
  <c r="AC691"/>
  <c r="AE671"/>
  <c r="AA671"/>
  <c r="AB679"/>
  <c r="AE672"/>
  <c r="AA672"/>
  <c r="X547"/>
  <c r="AC547" s="1"/>
  <c r="AA400"/>
  <c r="AG400" s="1"/>
  <c r="AF447"/>
  <c r="AF380"/>
  <c r="AC447"/>
  <c r="AV433"/>
  <c r="AX433" s="1"/>
  <c r="BE547"/>
  <c r="CI547" s="1"/>
  <c r="AB378"/>
  <c r="AV648"/>
  <c r="AH659"/>
  <c r="AI659" s="1"/>
  <c r="AJ659" s="1"/>
  <c r="AM619"/>
  <c r="AN619" s="1"/>
  <c r="AB669"/>
  <c r="CI690"/>
  <c r="Y694"/>
  <c r="AV694" s="1"/>
  <c r="AC694"/>
  <c r="AD694"/>
  <c r="AB688"/>
  <c r="AE674"/>
  <c r="AA674"/>
  <c r="BA627"/>
  <c r="AY627"/>
  <c r="AZ627" s="1"/>
  <c r="AA681"/>
  <c r="AE681"/>
  <c r="AA685"/>
  <c r="AE685"/>
  <c r="AP632"/>
  <c r="BM632"/>
  <c r="AB691"/>
  <c r="AW663"/>
  <c r="AX663"/>
  <c r="AL662"/>
  <c r="AM662" s="1"/>
  <c r="AN662" s="1"/>
  <c r="AK662"/>
  <c r="AE669"/>
  <c r="AA669"/>
  <c r="AB690"/>
  <c r="AY614"/>
  <c r="AZ614" s="1"/>
  <c r="BA614"/>
  <c r="CG630"/>
  <c r="BN630"/>
  <c r="AA686"/>
  <c r="AE686"/>
  <c r="AB686"/>
  <c r="CI674"/>
  <c r="AB668"/>
  <c r="AB693"/>
  <c r="CI693"/>
  <c r="CI689"/>
  <c r="AA670"/>
  <c r="AE670"/>
  <c r="Y681"/>
  <c r="BF681" s="1"/>
  <c r="BG681" s="1"/>
  <c r="CH681" s="1"/>
  <c r="BI681" s="1"/>
  <c r="BJ681" s="1"/>
  <c r="AC681"/>
  <c r="AD681"/>
  <c r="Y683"/>
  <c r="AV683" s="1"/>
  <c r="AC683"/>
  <c r="AD683"/>
  <c r="AY618"/>
  <c r="AZ618" s="1"/>
  <c r="BA618"/>
  <c r="Y667"/>
  <c r="BF667" s="1"/>
  <c r="BG667" s="1"/>
  <c r="CH667" s="1"/>
  <c r="BI667" s="1"/>
  <c r="BJ667" s="1"/>
  <c r="AC667"/>
  <c r="AD667"/>
  <c r="AE687"/>
  <c r="AA687"/>
  <c r="CI685"/>
  <c r="Y684"/>
  <c r="AC684"/>
  <c r="AD684"/>
  <c r="CG611"/>
  <c r="BN611"/>
  <c r="AL652"/>
  <c r="AM652" s="1"/>
  <c r="AN652" s="1"/>
  <c r="AK652"/>
  <c r="Y673"/>
  <c r="AV673" s="1"/>
  <c r="AC673"/>
  <c r="AD673"/>
  <c r="AB675"/>
  <c r="AB678"/>
  <c r="CG633"/>
  <c r="BN633"/>
  <c r="AB677"/>
  <c r="AA677"/>
  <c r="AE677"/>
  <c r="AY634"/>
  <c r="AZ634" s="1"/>
  <c r="BA634"/>
  <c r="AA695"/>
  <c r="AE695"/>
  <c r="BA656"/>
  <c r="AY656"/>
  <c r="AZ656" s="1"/>
  <c r="Y682"/>
  <c r="AC682"/>
  <c r="AD682"/>
  <c r="AY643"/>
  <c r="AZ643" s="1"/>
  <c r="BA643"/>
  <c r="AP614"/>
  <c r="BM614"/>
  <c r="Y679"/>
  <c r="AF679" s="1"/>
  <c r="AC679"/>
  <c r="AD679"/>
  <c r="AA679"/>
  <c r="AE679"/>
  <c r="AB672"/>
  <c r="AV601"/>
  <c r="AG601"/>
  <c r="AH601" s="1"/>
  <c r="AI601" s="1"/>
  <c r="AJ601" s="1"/>
  <c r="BM613"/>
  <c r="AP613"/>
  <c r="BM631"/>
  <c r="AP631"/>
  <c r="BM626"/>
  <c r="AP626"/>
  <c r="BA641"/>
  <c r="AY641"/>
  <c r="AZ641" s="1"/>
  <c r="AA386"/>
  <c r="AG386" s="1"/>
  <c r="AC401"/>
  <c r="AF387"/>
  <c r="AD401"/>
  <c r="S547"/>
  <c r="U547" s="1"/>
  <c r="AB547" s="1"/>
  <c r="BC38"/>
  <c r="BM38" s="1"/>
  <c r="P36" i="3" s="1"/>
  <c r="AV403" i="1"/>
  <c r="AX403" s="1"/>
  <c r="BF603"/>
  <c r="BG603" s="1"/>
  <c r="CH603" s="1"/>
  <c r="BI603" s="1"/>
  <c r="BJ603" s="1"/>
  <c r="AG666"/>
  <c r="AG647"/>
  <c r="BF397"/>
  <c r="BG397" s="1"/>
  <c r="CH397" s="1"/>
  <c r="BI397" s="1"/>
  <c r="BJ397" s="1"/>
  <c r="Q467"/>
  <c r="BD467" s="1"/>
  <c r="BH467"/>
  <c r="Q457"/>
  <c r="BE457" s="1"/>
  <c r="CI457" s="1"/>
  <c r="BH457"/>
  <c r="Q583"/>
  <c r="BC583" s="1"/>
  <c r="BH583"/>
  <c r="BY502"/>
  <c r="BZ502" s="1"/>
  <c r="CA502"/>
  <c r="AZ20"/>
  <c r="BA20" s="1"/>
  <c r="BB20" s="1"/>
  <c r="AD402"/>
  <c r="AC581"/>
  <c r="AX428"/>
  <c r="BA428" s="1"/>
  <c r="E132" i="3" s="1"/>
  <c r="BF581" i="1"/>
  <c r="BG581" s="1"/>
  <c r="CH581" s="1"/>
  <c r="BI581" s="1"/>
  <c r="BJ581" s="1"/>
  <c r="AB381"/>
  <c r="AY20"/>
  <c r="BC21"/>
  <c r="BM21" s="1"/>
  <c r="P19" i="3" s="1"/>
  <c r="AF403" i="1"/>
  <c r="V515"/>
  <c r="W515" s="1"/>
  <c r="X455"/>
  <c r="Y455" s="1"/>
  <c r="X438"/>
  <c r="AC438" s="1"/>
  <c r="V565"/>
  <c r="W565" s="1"/>
  <c r="S558"/>
  <c r="U558" s="1"/>
  <c r="AB558" s="1"/>
  <c r="Z434"/>
  <c r="AE434" s="1"/>
  <c r="S522"/>
  <c r="U522" s="1"/>
  <c r="AB522" s="1"/>
  <c r="AC397"/>
  <c r="V451"/>
  <c r="W451" s="1"/>
  <c r="X554"/>
  <c r="AD554" s="1"/>
  <c r="Z540"/>
  <c r="AA540" s="1"/>
  <c r="AG393"/>
  <c r="AG464"/>
  <c r="V452"/>
  <c r="W452" s="1"/>
  <c r="V572"/>
  <c r="W572" s="1"/>
  <c r="V589"/>
  <c r="W589" s="1"/>
  <c r="X448"/>
  <c r="Y448" s="1"/>
  <c r="AG401"/>
  <c r="AF393"/>
  <c r="AF557"/>
  <c r="AF383"/>
  <c r="AC557"/>
  <c r="BC451"/>
  <c r="BD515"/>
  <c r="BD452"/>
  <c r="BD572"/>
  <c r="BD589"/>
  <c r="BF383"/>
  <c r="BG383" s="1"/>
  <c r="CH383" s="1"/>
  <c r="BI383" s="1"/>
  <c r="BJ383" s="1"/>
  <c r="BC565"/>
  <c r="AV381"/>
  <c r="AW381" s="1"/>
  <c r="BE522"/>
  <c r="CI522" s="1"/>
  <c r="AY35"/>
  <c r="BG389"/>
  <c r="CH389" s="1"/>
  <c r="BI389" s="1"/>
  <c r="BJ389" s="1"/>
  <c r="AV539"/>
  <c r="AX539" s="1"/>
  <c r="AB385"/>
  <c r="BE540"/>
  <c r="CI540" s="1"/>
  <c r="AY26"/>
  <c r="BC35"/>
  <c r="BD35" s="1"/>
  <c r="BG34" s="1"/>
  <c r="BI34" s="1"/>
  <c r="N32" i="3" s="1"/>
  <c r="Q483" i="1"/>
  <c r="BE483" s="1"/>
  <c r="CI483" s="1"/>
  <c r="BH483"/>
  <c r="Q597"/>
  <c r="BD597" s="1"/>
  <c r="BH597"/>
  <c r="Q460"/>
  <c r="S460" s="1"/>
  <c r="U460" s="1"/>
  <c r="BH460"/>
  <c r="Q459"/>
  <c r="BD459" s="1"/>
  <c r="BH459"/>
  <c r="Q474"/>
  <c r="V474" s="1"/>
  <c r="W474" s="1"/>
  <c r="BH474"/>
  <c r="Q471"/>
  <c r="BC471" s="1"/>
  <c r="BH471"/>
  <c r="G548"/>
  <c r="G646" s="1"/>
  <c r="A646"/>
  <c r="G547"/>
  <c r="G645" s="1"/>
  <c r="A645"/>
  <c r="Q590"/>
  <c r="BD590" s="1"/>
  <c r="BH590"/>
  <c r="Q548"/>
  <c r="BC548" s="1"/>
  <c r="BH548"/>
  <c r="Q443"/>
  <c r="BD443" s="1"/>
  <c r="BH443"/>
  <c r="Q559"/>
  <c r="BC559" s="1"/>
  <c r="BH559"/>
  <c r="Q534"/>
  <c r="BE534" s="1"/>
  <c r="CI534" s="1"/>
  <c r="BH534"/>
  <c r="Q453"/>
  <c r="BC453" s="1"/>
  <c r="BH453"/>
  <c r="Q439"/>
  <c r="BE439" s="1"/>
  <c r="CI439" s="1"/>
  <c r="BH439"/>
  <c r="Q456"/>
  <c r="BC456" s="1"/>
  <c r="BH456"/>
  <c r="AF539"/>
  <c r="AD539"/>
  <c r="AF429"/>
  <c r="AC390"/>
  <c r="AD557"/>
  <c r="AF385"/>
  <c r="AV390"/>
  <c r="AW390" s="1"/>
  <c r="AV386"/>
  <c r="AX386" s="1"/>
  <c r="AW49"/>
  <c r="AW51"/>
  <c r="CG321"/>
  <c r="AX131"/>
  <c r="K129" i="3" s="1"/>
  <c r="AY23" i="1"/>
  <c r="AX102"/>
  <c r="K100" i="3" s="1"/>
  <c r="AW131" i="1"/>
  <c r="AY19"/>
  <c r="AY38"/>
  <c r="CG326"/>
  <c r="CG325"/>
  <c r="AX58"/>
  <c r="K56" i="3" s="1"/>
  <c r="CG320" i="1"/>
  <c r="CG335"/>
  <c r="AX51"/>
  <c r="K49" i="3" s="1"/>
  <c r="BB24" i="1"/>
  <c r="BB17"/>
  <c r="BC23"/>
  <c r="BM23" s="1"/>
  <c r="P21" i="3" s="1"/>
  <c r="AX109" i="1"/>
  <c r="AZ109" s="1"/>
  <c r="BA109" s="1"/>
  <c r="BB109" s="1"/>
  <c r="AX92"/>
  <c r="K90" i="3" s="1"/>
  <c r="AZ23" i="1"/>
  <c r="BA23" s="1"/>
  <c r="BB23" s="1"/>
  <c r="AW92"/>
  <c r="AW70"/>
  <c r="AY21"/>
  <c r="BH49"/>
  <c r="AL49" s="1"/>
  <c r="AM49" s="1"/>
  <c r="AW58"/>
  <c r="AX103"/>
  <c r="AY103" s="1"/>
  <c r="AZ21"/>
  <c r="BA21" s="1"/>
  <c r="BB21" s="1"/>
  <c r="AX49"/>
  <c r="K47" i="3" s="1"/>
  <c r="AX70" i="1"/>
  <c r="K68" i="3" s="1"/>
  <c r="AS503" i="1"/>
  <c r="AT503" s="1"/>
  <c r="AZ35"/>
  <c r="BA35" s="1"/>
  <c r="BB35" s="1"/>
  <c r="AQ503"/>
  <c r="AZ26"/>
  <c r="BA26" s="1"/>
  <c r="BB26" s="1"/>
  <c r="BM45"/>
  <c r="P43" i="3" s="1"/>
  <c r="AU100" i="1"/>
  <c r="AV100" s="1"/>
  <c r="G98" i="3" s="1"/>
  <c r="AU94" i="1"/>
  <c r="AW94" s="1"/>
  <c r="AW66"/>
  <c r="AX95"/>
  <c r="K93" i="3" s="1"/>
  <c r="BH50" i="1"/>
  <c r="AL50" s="1"/>
  <c r="AM50" s="1"/>
  <c r="BC19"/>
  <c r="BM19" s="1"/>
  <c r="P17" i="3" s="1"/>
  <c r="AS48" i="1"/>
  <c r="BH66"/>
  <c r="AL66" s="1"/>
  <c r="AM66" s="1"/>
  <c r="BH131"/>
  <c r="AL131" s="1"/>
  <c r="AM131" s="1"/>
  <c r="BH92"/>
  <c r="AL92" s="1"/>
  <c r="AM92" s="1"/>
  <c r="AX66"/>
  <c r="K64" i="3" s="1"/>
  <c r="AW50" i="1"/>
  <c r="AZ19"/>
  <c r="BA19" s="1"/>
  <c r="BB19" s="1"/>
  <c r="AX50"/>
  <c r="K48" i="3" s="1"/>
  <c r="AP357" i="1"/>
  <c r="AS357" s="1"/>
  <c r="AT357" s="1"/>
  <c r="AU357" s="1"/>
  <c r="BH88"/>
  <c r="AL88" s="1"/>
  <c r="AM88" s="1"/>
  <c r="AV88"/>
  <c r="G86" i="3" s="1"/>
  <c r="H29"/>
  <c r="AZ94" i="1"/>
  <c r="BA94" s="1"/>
  <c r="BB94" s="1"/>
  <c r="K92" i="3"/>
  <c r="AT233" i="1"/>
  <c r="AU233" s="1"/>
  <c r="AV233" s="1"/>
  <c r="G231" i="3" s="1"/>
  <c r="I231"/>
  <c r="AT110" i="1"/>
  <c r="AU110" s="1"/>
  <c r="I108" i="3"/>
  <c r="BH109" i="1"/>
  <c r="AL109" s="1"/>
  <c r="AM109" s="1"/>
  <c r="AV109"/>
  <c r="G107" i="3" s="1"/>
  <c r="BH46" i="1"/>
  <c r="AL46" s="1"/>
  <c r="AM46" s="1"/>
  <c r="AV46"/>
  <c r="G44" i="3" s="1"/>
  <c r="AY243" i="1"/>
  <c r="K241" i="3"/>
  <c r="AT244" i="1"/>
  <c r="AU244" s="1"/>
  <c r="I242" i="3"/>
  <c r="BC37" i="1"/>
  <c r="BD37" s="1"/>
  <c r="BG36" s="1"/>
  <c r="BI36" s="1"/>
  <c r="N34" i="3" s="1"/>
  <c r="K35"/>
  <c r="AK360" i="1"/>
  <c r="BM360" s="1"/>
  <c r="J64" i="3"/>
  <c r="AW75" i="1"/>
  <c r="AV75"/>
  <c r="G73" i="3" s="1"/>
  <c r="BC62" i="1"/>
  <c r="BM62" s="1"/>
  <c r="P60" i="3" s="1"/>
  <c r="K60"/>
  <c r="AQ137" i="1"/>
  <c r="AR137" s="1"/>
  <c r="AS137" s="1"/>
  <c r="I135" i="3"/>
  <c r="AZ64" i="1"/>
  <c r="BA64" s="1"/>
  <c r="K62" i="3"/>
  <c r="AL356" i="1"/>
  <c r="AM356" s="1"/>
  <c r="AN356" s="1"/>
  <c r="J60" i="3"/>
  <c r="BH106" i="1"/>
  <c r="AL106" s="1"/>
  <c r="AM106" s="1"/>
  <c r="AV106"/>
  <c r="G104" i="3" s="1"/>
  <c r="AT120" i="1"/>
  <c r="AU120" s="1"/>
  <c r="AV120" s="1"/>
  <c r="G118" i="3" s="1"/>
  <c r="I118"/>
  <c r="AW87" i="1"/>
  <c r="AV87"/>
  <c r="G85" i="3" s="1"/>
  <c r="BC210" i="1"/>
  <c r="BM210" s="1"/>
  <c r="P208" i="3" s="1"/>
  <c r="K208"/>
  <c r="AY31" i="1"/>
  <c r="K29" i="3"/>
  <c r="AW96" i="1"/>
  <c r="AV96"/>
  <c r="G94" i="3" s="1"/>
  <c r="AX88" i="1"/>
  <c r="K86" i="3" s="1"/>
  <c r="BH132" i="1"/>
  <c r="AL132" s="1"/>
  <c r="AM132" s="1"/>
  <c r="AX91"/>
  <c r="BB235"/>
  <c r="AX132"/>
  <c r="AY132" s="1"/>
  <c r="AQ295"/>
  <c r="AR295" s="1"/>
  <c r="I293" i="3"/>
  <c r="AK344" i="1"/>
  <c r="BM344" s="1"/>
  <c r="J48" i="3"/>
  <c r="AL530" i="1"/>
  <c r="AM530" s="1"/>
  <c r="J234" i="3"/>
  <c r="AS367" i="1"/>
  <c r="AT367" s="1"/>
  <c r="AU367" s="1"/>
  <c r="L71" i="3"/>
  <c r="BH83" i="1"/>
  <c r="AL83" s="1"/>
  <c r="AM83" s="1"/>
  <c r="AV83"/>
  <c r="G81" i="3" s="1"/>
  <c r="AW48" i="1"/>
  <c r="AV48"/>
  <c r="G46" i="3" s="1"/>
  <c r="N42"/>
  <c r="BC74" i="1"/>
  <c r="K72" i="3"/>
  <c r="BH102" i="1"/>
  <c r="AL102" s="1"/>
  <c r="AM102" s="1"/>
  <c r="AV102"/>
  <c r="G100" i="3" s="1"/>
  <c r="AQ134" i="1"/>
  <c r="AR134" s="1"/>
  <c r="AS134" s="1"/>
  <c r="I132" i="3"/>
  <c r="AY73" i="1"/>
  <c r="K71" i="3"/>
  <c r="AZ40" i="1"/>
  <c r="BA40" s="1"/>
  <c r="BB40" s="1"/>
  <c r="K38" i="3"/>
  <c r="AT251" i="1"/>
  <c r="AU251" s="1"/>
  <c r="AV251" s="1"/>
  <c r="G249" i="3" s="1"/>
  <c r="I249"/>
  <c r="BC29" i="1"/>
  <c r="BD29" s="1"/>
  <c r="BG28" s="1"/>
  <c r="BI28" s="1"/>
  <c r="K27" i="3"/>
  <c r="BC59" i="1"/>
  <c r="K57" i="3"/>
  <c r="BH57" i="1"/>
  <c r="AL57" s="1"/>
  <c r="AM57" s="1"/>
  <c r="AV57"/>
  <c r="G55" i="3" s="1"/>
  <c r="BH60" i="1"/>
  <c r="AL60" s="1"/>
  <c r="AM60" s="1"/>
  <c r="AV60"/>
  <c r="G58" i="3" s="1"/>
  <c r="AT119" i="1"/>
  <c r="AU119" s="1"/>
  <c r="AV119" s="1"/>
  <c r="G117" i="3" s="1"/>
  <c r="I117"/>
  <c r="AT262" i="1"/>
  <c r="AU262" s="1"/>
  <c r="AV262" s="1"/>
  <c r="G260" i="3" s="1"/>
  <c r="I260"/>
  <c r="BH86" i="1"/>
  <c r="AL86" s="1"/>
  <c r="AM86" s="1"/>
  <c r="AV86"/>
  <c r="G84" i="3" s="1"/>
  <c r="AW132" i="1"/>
  <c r="BH51"/>
  <c r="AL51" s="1"/>
  <c r="AM51" s="1"/>
  <c r="BH70"/>
  <c r="AL70" s="1"/>
  <c r="AM70" s="1"/>
  <c r="AS108"/>
  <c r="BH95"/>
  <c r="AL95" s="1"/>
  <c r="AM95" s="1"/>
  <c r="AV95"/>
  <c r="G93" i="3" s="1"/>
  <c r="AY34" i="1"/>
  <c r="K32" i="3"/>
  <c r="AW95" i="1"/>
  <c r="BC34"/>
  <c r="BD34" s="1"/>
  <c r="BG33" s="1"/>
  <c r="BI33" s="1"/>
  <c r="N31" i="3" s="1"/>
  <c r="AY37" i="1"/>
  <c r="BB45"/>
  <c r="AZ34"/>
  <c r="BA34" s="1"/>
  <c r="BB34" s="1"/>
  <c r="AX48"/>
  <c r="BC40"/>
  <c r="BM40" s="1"/>
  <c r="AT134"/>
  <c r="AU134" s="1"/>
  <c r="AV134" s="1"/>
  <c r="G132" i="3" s="1"/>
  <c r="AX105" i="1"/>
  <c r="BH76"/>
  <c r="AL76" s="1"/>
  <c r="AM76" s="1"/>
  <c r="BH48"/>
  <c r="AL48" s="1"/>
  <c r="AM48" s="1"/>
  <c r="AY40"/>
  <c r="BH117"/>
  <c r="AL117" s="1"/>
  <c r="AM117" s="1"/>
  <c r="AS132"/>
  <c r="AX86"/>
  <c r="AZ31"/>
  <c r="BA31" s="1"/>
  <c r="AD285"/>
  <c r="AE285" s="1"/>
  <c r="AJ285" s="1"/>
  <c r="AP285"/>
  <c r="BB25"/>
  <c r="AQ244"/>
  <c r="AR244" s="1"/>
  <c r="BC31"/>
  <c r="BM31" s="1"/>
  <c r="BC94"/>
  <c r="AT295"/>
  <c r="AX295" s="1"/>
  <c r="AW86"/>
  <c r="AP519"/>
  <c r="AX117"/>
  <c r="AA193"/>
  <c r="AB193" s="1"/>
  <c r="AZ73"/>
  <c r="BA73" s="1"/>
  <c r="BB73" s="1"/>
  <c r="AW117"/>
  <c r="AX96"/>
  <c r="BC73"/>
  <c r="AW83"/>
  <c r="BH96"/>
  <c r="AL96" s="1"/>
  <c r="AM96" s="1"/>
  <c r="AX83"/>
  <c r="AX81"/>
  <c r="AW76"/>
  <c r="AY210"/>
  <c r="AX76"/>
  <c r="AQ367"/>
  <c r="AW72"/>
  <c r="BH72"/>
  <c r="AL72" s="1"/>
  <c r="AM72" s="1"/>
  <c r="W193"/>
  <c r="AW102"/>
  <c r="X277"/>
  <c r="AP277" s="1"/>
  <c r="AX46"/>
  <c r="AZ210"/>
  <c r="BA210" s="1"/>
  <c r="BB210" s="1"/>
  <c r="AY94"/>
  <c r="AQ251"/>
  <c r="AR251" s="1"/>
  <c r="AS251" s="1"/>
  <c r="AX72"/>
  <c r="AZ74"/>
  <c r="BA74" s="1"/>
  <c r="AS131"/>
  <c r="AW46"/>
  <c r="AW60"/>
  <c r="AX75"/>
  <c r="AQ120"/>
  <c r="AR120" s="1"/>
  <c r="AS120" s="1"/>
  <c r="AY74"/>
  <c r="AW88"/>
  <c r="BH75"/>
  <c r="AL75" s="1"/>
  <c r="AM75" s="1"/>
  <c r="AW115"/>
  <c r="AQ262"/>
  <c r="AR262" s="1"/>
  <c r="AS262" s="1"/>
  <c r="AZ59"/>
  <c r="BA59" s="1"/>
  <c r="AQ233"/>
  <c r="AR233" s="1"/>
  <c r="AS233" s="1"/>
  <c r="BF388"/>
  <c r="BG388" s="1"/>
  <c r="CH388" s="1"/>
  <c r="BI388" s="1"/>
  <c r="BJ388" s="1"/>
  <c r="BH115"/>
  <c r="AL115" s="1"/>
  <c r="AM115" s="1"/>
  <c r="AX115"/>
  <c r="AY545"/>
  <c r="AZ545" s="1"/>
  <c r="BA545"/>
  <c r="E249" i="3" s="1"/>
  <c r="AY530" i="1"/>
  <c r="AZ530" s="1"/>
  <c r="BA530"/>
  <c r="E234" i="3" s="1"/>
  <c r="AY431" i="1"/>
  <c r="AZ431" s="1"/>
  <c r="BA431"/>
  <c r="E135" i="3" s="1"/>
  <c r="AY506" i="1"/>
  <c r="AZ506" s="1"/>
  <c r="BA506"/>
  <c r="E210" i="3" s="1"/>
  <c r="AX463" i="1"/>
  <c r="AW463"/>
  <c r="Y270"/>
  <c r="Z270" s="1"/>
  <c r="AN270" s="1"/>
  <c r="D268" i="3" s="1"/>
  <c r="AV546" i="1"/>
  <c r="AV397"/>
  <c r="BF546"/>
  <c r="BG546" s="1"/>
  <c r="CH546" s="1"/>
  <c r="BI546" s="1"/>
  <c r="BJ546" s="1"/>
  <c r="BF400"/>
  <c r="BG400" s="1"/>
  <c r="CH400" s="1"/>
  <c r="BI400" s="1"/>
  <c r="BJ400" s="1"/>
  <c r="AP324"/>
  <c r="BA556"/>
  <c r="E260" i="3" s="1"/>
  <c r="AY556" i="1"/>
  <c r="AZ556" s="1"/>
  <c r="BA520"/>
  <c r="E224" i="3" s="1"/>
  <c r="AY520" i="1"/>
  <c r="AZ520" s="1"/>
  <c r="AY445"/>
  <c r="AZ445" s="1"/>
  <c r="BA445"/>
  <c r="E149" i="3" s="1"/>
  <c r="BA368" i="1"/>
  <c r="E72" i="3" s="1"/>
  <c r="AY368" i="1"/>
  <c r="AZ368" s="1"/>
  <c r="BM235"/>
  <c r="X170"/>
  <c r="AP170" s="1"/>
  <c r="BD18"/>
  <c r="BG17" s="1"/>
  <c r="BI17" s="1"/>
  <c r="AV400"/>
  <c r="BF450"/>
  <c r="BG450" s="1"/>
  <c r="CH450" s="1"/>
  <c r="BI450" s="1"/>
  <c r="BJ450" s="1"/>
  <c r="AP411"/>
  <c r="AX394"/>
  <c r="AW394"/>
  <c r="AX57"/>
  <c r="AX79"/>
  <c r="AT137"/>
  <c r="AU137" s="1"/>
  <c r="W191"/>
  <c r="R193"/>
  <c r="AW79"/>
  <c r="X245"/>
  <c r="AP245" s="1"/>
  <c r="AQ119"/>
  <c r="AR119" s="1"/>
  <c r="AS119" s="1"/>
  <c r="AK530"/>
  <c r="BM530" s="1"/>
  <c r="BH79"/>
  <c r="AL79" s="1"/>
  <c r="AM79" s="1"/>
  <c r="AZ62"/>
  <c r="BA62" s="1"/>
  <c r="BB62" s="1"/>
  <c r="AW57"/>
  <c r="S191"/>
  <c r="V191" s="1"/>
  <c r="T191" s="1"/>
  <c r="Y191" s="1"/>
  <c r="Z191" s="1"/>
  <c r="X156"/>
  <c r="AP156" s="1"/>
  <c r="AL360"/>
  <c r="AM360" s="1"/>
  <c r="AN360" s="1"/>
  <c r="AL344"/>
  <c r="AM344" s="1"/>
  <c r="AN344" s="1"/>
  <c r="AW109"/>
  <c r="AZ29"/>
  <c r="BA29" s="1"/>
  <c r="BB29" s="1"/>
  <c r="AD189"/>
  <c r="AE189" s="1"/>
  <c r="AJ189" s="1"/>
  <c r="AU108"/>
  <c r="AV108" s="1"/>
  <c r="G106" i="3" s="1"/>
  <c r="AX108" i="1"/>
  <c r="K106" i="3" s="1"/>
  <c r="R194" i="1"/>
  <c r="U194" s="1"/>
  <c r="AC304"/>
  <c r="W286"/>
  <c r="BH87"/>
  <c r="AL87" s="1"/>
  <c r="AM87" s="1"/>
  <c r="AX60"/>
  <c r="AZ63"/>
  <c r="BA63" s="1"/>
  <c r="BB63" s="1"/>
  <c r="AY29"/>
  <c r="AX87"/>
  <c r="BC64"/>
  <c r="AC191"/>
  <c r="AA191"/>
  <c r="AB191" s="1"/>
  <c r="AC193"/>
  <c r="X220"/>
  <c r="AP220" s="1"/>
  <c r="AZ37"/>
  <c r="BA37" s="1"/>
  <c r="AQ110"/>
  <c r="AR110" s="1"/>
  <c r="AS110" s="1"/>
  <c r="AX106"/>
  <c r="AY64"/>
  <c r="AW106"/>
  <c r="AK356"/>
  <c r="BM356" s="1"/>
  <c r="AQ116"/>
  <c r="AR116" s="1"/>
  <c r="X189"/>
  <c r="AP189" s="1"/>
  <c r="Y189"/>
  <c r="Z189" s="1"/>
  <c r="AN189" s="1"/>
  <c r="D187" i="3" s="1"/>
  <c r="T597" i="1"/>
  <c r="T457"/>
  <c r="T460"/>
  <c r="T473"/>
  <c r="T471"/>
  <c r="T474"/>
  <c r="T509"/>
  <c r="AK368"/>
  <c r="BM368" s="1"/>
  <c r="AL368"/>
  <c r="AS92"/>
  <c r="AT116"/>
  <c r="AU116" s="1"/>
  <c r="AY62"/>
  <c r="W194"/>
  <c r="AY59"/>
  <c r="BC243"/>
  <c r="X139"/>
  <c r="AP139" s="1"/>
  <c r="Y138"/>
  <c r="Z138" s="1"/>
  <c r="AN138" s="1"/>
  <c r="D136" i="3" s="1"/>
  <c r="AA194" i="1"/>
  <c r="AB194" s="1"/>
  <c r="AZ243"/>
  <c r="BA243" s="1"/>
  <c r="BB243" s="1"/>
  <c r="AC286"/>
  <c r="AN324"/>
  <c r="T516"/>
  <c r="T583"/>
  <c r="T470"/>
  <c r="T566"/>
  <c r="T483"/>
  <c r="T590"/>
  <c r="T548"/>
  <c r="T443"/>
  <c r="T523"/>
  <c r="T541"/>
  <c r="T579"/>
  <c r="T442"/>
  <c r="X141"/>
  <c r="AP141" s="1"/>
  <c r="I139" i="3" s="1"/>
  <c r="S194" i="1"/>
  <c r="P199"/>
  <c r="Q199" s="1"/>
  <c r="AC199" s="1"/>
  <c r="O493"/>
  <c r="R598"/>
  <c r="P598"/>
  <c r="R476"/>
  <c r="P476"/>
  <c r="R479"/>
  <c r="P479"/>
  <c r="R591"/>
  <c r="P591"/>
  <c r="AE469"/>
  <c r="AA469"/>
  <c r="Y234"/>
  <c r="Z234" s="1"/>
  <c r="AN234" s="1"/>
  <c r="D232" i="3" s="1"/>
  <c r="X238" i="1"/>
  <c r="AP238" s="1"/>
  <c r="X153"/>
  <c r="AP153" s="1"/>
  <c r="X252"/>
  <c r="AP252" s="1"/>
  <c r="R501"/>
  <c r="P501"/>
  <c r="R484"/>
  <c r="P484"/>
  <c r="R462"/>
  <c r="P462"/>
  <c r="R584"/>
  <c r="P584"/>
  <c r="R485"/>
  <c r="P485"/>
  <c r="P487"/>
  <c r="R573"/>
  <c r="P573"/>
  <c r="R580"/>
  <c r="P580"/>
  <c r="Y121"/>
  <c r="Z121" s="1"/>
  <c r="AN121" s="1"/>
  <c r="D119" i="3" s="1"/>
  <c r="Y169" i="1"/>
  <c r="Z169" s="1"/>
  <c r="AN169" s="1"/>
  <c r="D167" i="3" s="1"/>
  <c r="BD42" i="1"/>
  <c r="BG41" s="1"/>
  <c r="BI41" s="1"/>
  <c r="BB42"/>
  <c r="Y125"/>
  <c r="Z125" s="1"/>
  <c r="AN125" s="1"/>
  <c r="D123" i="3" s="1"/>
  <c r="AF397" i="1"/>
  <c r="AF450"/>
  <c r="P196"/>
  <c r="Q196" s="1"/>
  <c r="S196" s="1"/>
  <c r="O490"/>
  <c r="R488"/>
  <c r="P488"/>
  <c r="AG388"/>
  <c r="AF388"/>
  <c r="Y152"/>
  <c r="Z152" s="1"/>
  <c r="AN152" s="1"/>
  <c r="D150" i="3" s="1"/>
  <c r="Y285" i="1"/>
  <c r="Z285" s="1"/>
  <c r="AN285" s="1"/>
  <c r="D283" i="3" s="1"/>
  <c r="BB30" i="1"/>
  <c r="AF546"/>
  <c r="AQ234"/>
  <c r="AR234" s="1"/>
  <c r="AS234" s="1"/>
  <c r="AU98"/>
  <c r="AV98" s="1"/>
  <c r="G96" i="3" s="1"/>
  <c r="AX98" i="1"/>
  <c r="K96" i="3" s="1"/>
  <c r="V129" i="1"/>
  <c r="T129" s="1"/>
  <c r="Y129" s="1"/>
  <c r="Z129" s="1"/>
  <c r="AQ122"/>
  <c r="AR122" s="1"/>
  <c r="AS122" s="1"/>
  <c r="AT122"/>
  <c r="U188"/>
  <c r="V172"/>
  <c r="T172" s="1"/>
  <c r="Y172" s="1"/>
  <c r="Z172" s="1"/>
  <c r="AN172" s="1"/>
  <c r="D170" i="3" s="1"/>
  <c r="A66" i="1"/>
  <c r="A358"/>
  <c r="G358" s="1"/>
  <c r="A258"/>
  <c r="BE64"/>
  <c r="V171"/>
  <c r="T171" s="1"/>
  <c r="Y171" s="1"/>
  <c r="Z171" s="1"/>
  <c r="AU85"/>
  <c r="AV85" s="1"/>
  <c r="G83" i="3" s="1"/>
  <c r="AX85" i="1"/>
  <c r="K83" i="3" s="1"/>
  <c r="U175" i="1"/>
  <c r="AD175" s="1"/>
  <c r="AE175" s="1"/>
  <c r="AJ175" s="1"/>
  <c r="AW32"/>
  <c r="BH32"/>
  <c r="AL32" s="1"/>
  <c r="AM32" s="1"/>
  <c r="V193"/>
  <c r="T193" s="1"/>
  <c r="Y193" s="1"/>
  <c r="Z193" s="1"/>
  <c r="W149"/>
  <c r="S149"/>
  <c r="AC149"/>
  <c r="AA149"/>
  <c r="AB149" s="1"/>
  <c r="R149"/>
  <c r="AU65"/>
  <c r="AV65" s="1"/>
  <c r="G63" i="3" s="1"/>
  <c r="AX65" i="1"/>
  <c r="K63" i="3" s="1"/>
  <c r="AC166" i="1"/>
  <c r="AA166"/>
  <c r="AB166" s="1"/>
  <c r="R166"/>
  <c r="W166"/>
  <c r="S166"/>
  <c r="AU53"/>
  <c r="AV53" s="1"/>
  <c r="G51" i="3" s="1"/>
  <c r="AX53" i="1"/>
  <c r="K51" i="3" s="1"/>
  <c r="AT226" i="1"/>
  <c r="AQ226"/>
  <c r="AR226" s="1"/>
  <c r="AS226" s="1"/>
  <c r="U154"/>
  <c r="AU118"/>
  <c r="AV118" s="1"/>
  <c r="G116" i="3" s="1"/>
  <c r="AX118" i="1"/>
  <c r="K116" i="3" s="1"/>
  <c r="AU97" i="1"/>
  <c r="AV97" s="1"/>
  <c r="G95" i="3" s="1"/>
  <c r="AX97" i="1"/>
  <c r="K95" i="3" s="1"/>
  <c r="BO42" i="1"/>
  <c r="BP42" s="1"/>
  <c r="BN42"/>
  <c r="BH44"/>
  <c r="AL44" s="1"/>
  <c r="AM44" s="1"/>
  <c r="AW44"/>
  <c r="BC43"/>
  <c r="AZ43"/>
  <c r="BA43" s="1"/>
  <c r="AY43"/>
  <c r="V228"/>
  <c r="T228" s="1"/>
  <c r="Y228" s="1"/>
  <c r="Z228" s="1"/>
  <c r="U130"/>
  <c r="AD130" s="1"/>
  <c r="AE130" s="1"/>
  <c r="AJ130" s="1"/>
  <c r="U144"/>
  <c r="AD144" s="1"/>
  <c r="AE144" s="1"/>
  <c r="AJ144" s="1"/>
  <c r="U140"/>
  <c r="BC113"/>
  <c r="AZ113"/>
  <c r="BA113" s="1"/>
  <c r="AY113"/>
  <c r="X263"/>
  <c r="AP263" s="1"/>
  <c r="I261" i="3" s="1"/>
  <c r="AR80" i="1"/>
  <c r="AS80" s="1"/>
  <c r="X135"/>
  <c r="AP135" s="1"/>
  <c r="I133" i="3" s="1"/>
  <c r="X127" i="1"/>
  <c r="AP127" s="1"/>
  <c r="I125" i="3" s="1"/>
  <c r="BC52" i="1"/>
  <c r="BM52" s="1"/>
  <c r="P50" i="3" s="1"/>
  <c r="AZ52" i="1"/>
  <c r="BA52" s="1"/>
  <c r="AY52"/>
  <c r="A550"/>
  <c r="BE256"/>
  <c r="R163"/>
  <c r="W163"/>
  <c r="S163"/>
  <c r="AC163"/>
  <c r="AA163"/>
  <c r="AB163" s="1"/>
  <c r="V221"/>
  <c r="T221" s="1"/>
  <c r="Y221" s="1"/>
  <c r="Z221" s="1"/>
  <c r="BC54"/>
  <c r="BM54" s="1"/>
  <c r="P52" i="3" s="1"/>
  <c r="AZ54" i="1"/>
  <c r="BA54" s="1"/>
  <c r="AY54"/>
  <c r="AQ151"/>
  <c r="AR151" s="1"/>
  <c r="AT151"/>
  <c r="BC218"/>
  <c r="AZ218"/>
  <c r="BA218" s="1"/>
  <c r="V160"/>
  <c r="T160" s="1"/>
  <c r="AZ28"/>
  <c r="BA28" s="1"/>
  <c r="BB28" s="1"/>
  <c r="BC28"/>
  <c r="AY28"/>
  <c r="BN30"/>
  <c r="BO30"/>
  <c r="AT125"/>
  <c r="AU125" s="1"/>
  <c r="AV125" s="1"/>
  <c r="G123" i="3" s="1"/>
  <c r="AQ125" i="1"/>
  <c r="AR125" s="1"/>
  <c r="AS125" s="1"/>
  <c r="O197"/>
  <c r="AY104"/>
  <c r="BC32"/>
  <c r="AZ32"/>
  <c r="BA32" s="1"/>
  <c r="AY32"/>
  <c r="O201"/>
  <c r="P182"/>
  <c r="Q182" s="1"/>
  <c r="A65"/>
  <c r="A357"/>
  <c r="G357" s="1"/>
  <c r="A257"/>
  <c r="BE63"/>
  <c r="BC77"/>
  <c r="AZ77"/>
  <c r="BA77" s="1"/>
  <c r="AY77"/>
  <c r="AU80"/>
  <c r="AV80" s="1"/>
  <c r="G78" i="3" s="1"/>
  <c r="AX80" i="1"/>
  <c r="K78" i="3" s="1"/>
  <c r="BC44" i="1"/>
  <c r="AZ44"/>
  <c r="BA44" s="1"/>
  <c r="BB44" s="1"/>
  <c r="AY44"/>
  <c r="V143"/>
  <c r="T143" s="1"/>
  <c r="W177"/>
  <c r="S177"/>
  <c r="AC177"/>
  <c r="AA177"/>
  <c r="AB177" s="1"/>
  <c r="R177"/>
  <c r="AT78"/>
  <c r="AQ78"/>
  <c r="AR78" s="1"/>
  <c r="AS78" s="1"/>
  <c r="BH28"/>
  <c r="AL28" s="1"/>
  <c r="AM28" s="1"/>
  <c r="AW28"/>
  <c r="U161"/>
  <c r="AD161" s="1"/>
  <c r="AE161" s="1"/>
  <c r="AJ161" s="1"/>
  <c r="X128"/>
  <c r="AP128" s="1"/>
  <c r="I126" i="3" s="1"/>
  <c r="Y259" i="1"/>
  <c r="Z259" s="1"/>
  <c r="AN259" s="1"/>
  <c r="D257" i="3" s="1"/>
  <c r="X124" i="1"/>
  <c r="AP124" s="1"/>
  <c r="I122" i="3" s="1"/>
  <c r="X155" i="1"/>
  <c r="AP155" s="1"/>
  <c r="I153" i="3" s="1"/>
  <c r="X227" i="1"/>
  <c r="AP227" s="1"/>
  <c r="I225" i="3" s="1"/>
  <c r="X213" i="1"/>
  <c r="AP213" s="1"/>
  <c r="I211" i="3" s="1"/>
  <c r="AS84" i="1"/>
  <c r="V147"/>
  <c r="T147" s="1"/>
  <c r="Y147" s="1"/>
  <c r="Z147" s="1"/>
  <c r="AN147" s="1"/>
  <c r="D145" i="3" s="1"/>
  <c r="R180" i="1"/>
  <c r="W180"/>
  <c r="S180"/>
  <c r="AC180"/>
  <c r="AA180"/>
  <c r="AB180" s="1"/>
  <c r="V158"/>
  <c r="T158" s="1"/>
  <c r="X158" s="1"/>
  <c r="AP158" s="1"/>
  <c r="I156" i="3" s="1"/>
  <c r="V278" i="1"/>
  <c r="T278" s="1"/>
  <c r="Y278" s="1"/>
  <c r="Z278" s="1"/>
  <c r="AN278" s="1"/>
  <c r="D276" i="3" s="1"/>
  <c r="BH15" i="1"/>
  <c r="AL15" s="1"/>
  <c r="AM15" s="1"/>
  <c r="AW15"/>
  <c r="AT136"/>
  <c r="AQ136"/>
  <c r="AR136" s="1"/>
  <c r="AS136" s="1"/>
  <c r="V161"/>
  <c r="T161" s="1"/>
  <c r="X161" s="1"/>
  <c r="AP161" s="1"/>
  <c r="I159" i="3" s="1"/>
  <c r="BH123" i="1"/>
  <c r="AL123" s="1"/>
  <c r="AM123" s="1"/>
  <c r="AW123"/>
  <c r="R179"/>
  <c r="AA179"/>
  <c r="AB179" s="1"/>
  <c r="U191"/>
  <c r="U147"/>
  <c r="AD147" s="1"/>
  <c r="AE147" s="1"/>
  <c r="AJ147" s="1"/>
  <c r="V175"/>
  <c r="T175" s="1"/>
  <c r="X175" s="1"/>
  <c r="AP175" s="1"/>
  <c r="I173" i="3" s="1"/>
  <c r="O187" i="1"/>
  <c r="O481" s="1"/>
  <c r="P168"/>
  <c r="Q168" s="1"/>
  <c r="AU114"/>
  <c r="AV114" s="1"/>
  <c r="G112" i="3" s="1"/>
  <c r="AX114" i="1"/>
  <c r="K112" i="3" s="1"/>
  <c r="U158" i="1"/>
  <c r="AD158" s="1"/>
  <c r="AE158" s="1"/>
  <c r="AJ158" s="1"/>
  <c r="O204"/>
  <c r="P185"/>
  <c r="Q185" s="1"/>
  <c r="A549"/>
  <c r="BE255"/>
  <c r="BC47"/>
  <c r="BM47" s="1"/>
  <c r="P45" i="3" s="1"/>
  <c r="AZ47" i="1"/>
  <c r="BA47" s="1"/>
  <c r="AY47"/>
  <c r="AY100"/>
  <c r="U278"/>
  <c r="AD278" s="1"/>
  <c r="AE278" s="1"/>
  <c r="AJ278" s="1"/>
  <c r="AU61"/>
  <c r="AV61" s="1"/>
  <c r="G59" i="3" s="1"/>
  <c r="AX61" i="1"/>
  <c r="K59" i="3" s="1"/>
  <c r="BH43" i="1"/>
  <c r="AL43" s="1"/>
  <c r="AM43" s="1"/>
  <c r="AW43"/>
  <c r="BC15"/>
  <c r="AZ15"/>
  <c r="BA15" s="1"/>
  <c r="BB15" s="1"/>
  <c r="AY15"/>
  <c r="U172"/>
  <c r="AD172" s="1"/>
  <c r="AE172" s="1"/>
  <c r="AJ172" s="1"/>
  <c r="AU84"/>
  <c r="AV84" s="1"/>
  <c r="G82" i="3" s="1"/>
  <c r="AX84" i="1"/>
  <c r="K82" i="3" s="1"/>
  <c r="V130" i="1"/>
  <c r="T130" s="1"/>
  <c r="X130" s="1"/>
  <c r="AP130" s="1"/>
  <c r="I128" i="3" s="1"/>
  <c r="V144" i="1"/>
  <c r="T144" s="1"/>
  <c r="Y144" s="1"/>
  <c r="Z144" s="1"/>
  <c r="AN144" s="1"/>
  <c r="D142" i="3" s="1"/>
  <c r="U286" i="1"/>
  <c r="AW113"/>
  <c r="BH113"/>
  <c r="AL113" s="1"/>
  <c r="AM113" s="1"/>
  <c r="X142"/>
  <c r="AP142" s="1"/>
  <c r="I140" i="3" s="1"/>
  <c r="BD30" i="1"/>
  <c r="BG29" s="1"/>
  <c r="BI29" s="1"/>
  <c r="N27" i="3" s="1"/>
  <c r="AX123" i="1"/>
  <c r="K121" i="3" s="1"/>
  <c r="AA304" i="1" l="1"/>
  <c r="AB304" s="1"/>
  <c r="R304"/>
  <c r="U304" s="1"/>
  <c r="BF449"/>
  <c r="BG449" s="1"/>
  <c r="CH449" s="1"/>
  <c r="BI449" s="1"/>
  <c r="BJ449" s="1"/>
  <c r="AY660"/>
  <c r="AZ660" s="1"/>
  <c r="AP406"/>
  <c r="L110" i="3" s="1"/>
  <c r="S304" i="1"/>
  <c r="V304" s="1"/>
  <c r="T304" s="1"/>
  <c r="AD296"/>
  <c r="AE296" s="1"/>
  <c r="AJ296" s="1"/>
  <c r="AV449"/>
  <c r="AX449" s="1"/>
  <c r="R517"/>
  <c r="T517" s="1"/>
  <c r="AY607"/>
  <c r="AZ607" s="1"/>
  <c r="AV355"/>
  <c r="AS100"/>
  <c r="BH89"/>
  <c r="AL89" s="1"/>
  <c r="AM89" s="1"/>
  <c r="AF355"/>
  <c r="BC468"/>
  <c r="AC532"/>
  <c r="S468"/>
  <c r="U468" s="1"/>
  <c r="AB468" s="1"/>
  <c r="Z468"/>
  <c r="AE468" s="1"/>
  <c r="AG355"/>
  <c r="BC100"/>
  <c r="S145"/>
  <c r="V145" s="1"/>
  <c r="T145" s="1"/>
  <c r="V468"/>
  <c r="W468" s="1"/>
  <c r="AE449"/>
  <c r="AL512"/>
  <c r="AM512" s="1"/>
  <c r="AN512" s="1"/>
  <c r="AA215"/>
  <c r="AB215" s="1"/>
  <c r="AF449"/>
  <c r="R229"/>
  <c r="AW89"/>
  <c r="AX89"/>
  <c r="AZ89" s="1"/>
  <c r="BA89" s="1"/>
  <c r="BB89" s="1"/>
  <c r="AW105"/>
  <c r="AZ56"/>
  <c r="BA56" s="1"/>
  <c r="BB56" s="1"/>
  <c r="AL366"/>
  <c r="AM366" s="1"/>
  <c r="AN366" s="1"/>
  <c r="AP337"/>
  <c r="L41" i="3" s="1"/>
  <c r="AD221" i="1"/>
  <c r="BG381"/>
  <c r="CH381" s="1"/>
  <c r="BI381" s="1"/>
  <c r="BJ381" s="1"/>
  <c r="BO18"/>
  <c r="AA229"/>
  <c r="AB229" s="1"/>
  <c r="AT234"/>
  <c r="AU234" s="1"/>
  <c r="R542"/>
  <c r="AA381"/>
  <c r="AG381" s="1"/>
  <c r="AD449"/>
  <c r="AB449"/>
  <c r="AD532"/>
  <c r="W179"/>
  <c r="P178"/>
  <c r="Q178" s="1"/>
  <c r="W178" s="1"/>
  <c r="AZ100"/>
  <c r="BA100" s="1"/>
  <c r="BB100" s="1"/>
  <c r="S179"/>
  <c r="BC104"/>
  <c r="BM218"/>
  <c r="P216" i="3" s="1"/>
  <c r="R472" i="1"/>
  <c r="T472" s="1"/>
  <c r="BC63"/>
  <c r="AX645"/>
  <c r="AY645" s="1"/>
  <c r="AZ645" s="1"/>
  <c r="AY366"/>
  <c r="AZ366" s="1"/>
  <c r="AL362"/>
  <c r="AM362" s="1"/>
  <c r="AN362" s="1"/>
  <c r="AH645"/>
  <c r="AI645" s="1"/>
  <c r="AJ645" s="1"/>
  <c r="AL645" s="1"/>
  <c r="AM645" s="1"/>
  <c r="AN645" s="1"/>
  <c r="AZ104"/>
  <c r="BA104" s="1"/>
  <c r="AA286"/>
  <c r="AB286" s="1"/>
  <c r="AD286" s="1"/>
  <c r="AE286" s="1"/>
  <c r="AJ286" s="1"/>
  <c r="S286"/>
  <c r="V286" s="1"/>
  <c r="T286" s="1"/>
  <c r="X286" s="1"/>
  <c r="AU82"/>
  <c r="AV82" s="1"/>
  <c r="G80" i="3" s="1"/>
  <c r="AU104" i="1"/>
  <c r="AV104" s="1"/>
  <c r="G102" i="3" s="1"/>
  <c r="BD468" i="1"/>
  <c r="X468"/>
  <c r="Y468" s="1"/>
  <c r="AA391"/>
  <c r="AG391" s="1"/>
  <c r="AA379"/>
  <c r="AG379" s="1"/>
  <c r="AN253"/>
  <c r="D251" i="3" s="1"/>
  <c r="BM56" i="1"/>
  <c r="P54" i="3" s="1"/>
  <c r="AT270" i="1"/>
  <c r="AU270" s="1"/>
  <c r="AV270" s="1"/>
  <c r="G268" i="3" s="1"/>
  <c r="AT288" i="1"/>
  <c r="AU288" s="1"/>
  <c r="AV288" s="1"/>
  <c r="G286" i="3" s="1"/>
  <c r="W229" i="1"/>
  <c r="AY218"/>
  <c r="AQ270"/>
  <c r="AR270" s="1"/>
  <c r="AS270" s="1"/>
  <c r="AW101"/>
  <c r="AX101"/>
  <c r="BC101" s="1"/>
  <c r="K54" i="3"/>
  <c r="AK605" i="1"/>
  <c r="AP605" s="1"/>
  <c r="AG538"/>
  <c r="AF538"/>
  <c r="AY512"/>
  <c r="AZ512" s="1"/>
  <c r="S229"/>
  <c r="V229" s="1"/>
  <c r="T229" s="1"/>
  <c r="Y229" s="1"/>
  <c r="Z229" s="1"/>
  <c r="P248"/>
  <c r="Q248" s="1"/>
  <c r="R248" s="1"/>
  <c r="AY56"/>
  <c r="BH101"/>
  <c r="AL101" s="1"/>
  <c r="AM101" s="1"/>
  <c r="AN607"/>
  <c r="AC675"/>
  <c r="BN628"/>
  <c r="BO628" s="1"/>
  <c r="BP628" s="1"/>
  <c r="AV538"/>
  <c r="AW538" s="1"/>
  <c r="AV532"/>
  <c r="AX532" s="1"/>
  <c r="AY532" s="1"/>
  <c r="AZ532" s="1"/>
  <c r="AF391"/>
  <c r="BN36"/>
  <c r="P34" i="3"/>
  <c r="BO36" i="1"/>
  <c r="BP36" s="1"/>
  <c r="BQ36" s="1"/>
  <c r="AC145"/>
  <c r="K61" i="3"/>
  <c r="AN330" i="1"/>
  <c r="BD36"/>
  <c r="BG35" s="1"/>
  <c r="BI35" s="1"/>
  <c r="N33" i="3" s="1"/>
  <c r="AE221" i="1"/>
  <c r="AJ221" s="1"/>
  <c r="R145"/>
  <c r="W145"/>
  <c r="AA675"/>
  <c r="AP330"/>
  <c r="L34" i="3" s="1"/>
  <c r="AP331" i="1"/>
  <c r="AQ331" s="1"/>
  <c r="BR331" s="1"/>
  <c r="BU331" s="1"/>
  <c r="BV331" s="1"/>
  <c r="BW331" s="1"/>
  <c r="BF391"/>
  <c r="BG391" s="1"/>
  <c r="CH391" s="1"/>
  <c r="BI391" s="1"/>
  <c r="BJ391" s="1"/>
  <c r="BH473"/>
  <c r="AV514"/>
  <c r="AW514" s="1"/>
  <c r="X296"/>
  <c r="AP296" s="1"/>
  <c r="I294" i="3" s="1"/>
  <c r="AZ82" i="1"/>
  <c r="BA82" s="1"/>
  <c r="BC82"/>
  <c r="Y675"/>
  <c r="BF675" s="1"/>
  <c r="BG675" s="1"/>
  <c r="CH675" s="1"/>
  <c r="BI675" s="1"/>
  <c r="BJ675" s="1"/>
  <c r="BD25"/>
  <c r="BG24" s="1"/>
  <c r="BI24" s="1"/>
  <c r="N22" i="3" s="1"/>
  <c r="AD174" i="1"/>
  <c r="AE174" s="1"/>
  <c r="AJ174" s="1"/>
  <c r="AL629"/>
  <c r="AM629" s="1"/>
  <c r="AN629" s="1"/>
  <c r="AZ71"/>
  <c r="BA71" s="1"/>
  <c r="BM33"/>
  <c r="P31" i="3" s="1"/>
  <c r="AV105" i="1"/>
  <c r="G103" i="3" s="1"/>
  <c r="AK607" i="1"/>
  <c r="AP607" s="1"/>
  <c r="AS607" s="1"/>
  <c r="O274"/>
  <c r="O568" s="1"/>
  <c r="P568" s="1"/>
  <c r="P216"/>
  <c r="Q216" s="1"/>
  <c r="R216" s="1"/>
  <c r="Y296"/>
  <c r="Z296" s="1"/>
  <c r="AN296" s="1"/>
  <c r="D294" i="3" s="1"/>
  <c r="N21"/>
  <c r="AY343" i="1"/>
  <c r="AZ343" s="1"/>
  <c r="P198"/>
  <c r="Q198" s="1"/>
  <c r="W198" s="1"/>
  <c r="AY82"/>
  <c r="AV391"/>
  <c r="AX391" s="1"/>
  <c r="AY391" s="1"/>
  <c r="AZ391" s="1"/>
  <c r="AC391"/>
  <c r="BD420"/>
  <c r="P280"/>
  <c r="Q280" s="1"/>
  <c r="AC280" s="1"/>
  <c r="AD391"/>
  <c r="X264"/>
  <c r="AP264" s="1"/>
  <c r="I262" i="3" s="1"/>
  <c r="AC173" i="1"/>
  <c r="AW91"/>
  <c r="BM629"/>
  <c r="CG629" s="1"/>
  <c r="AP316"/>
  <c r="AS316" s="1"/>
  <c r="AT316" s="1"/>
  <c r="AQ288"/>
  <c r="AR288" s="1"/>
  <c r="R215"/>
  <c r="U215" s="1"/>
  <c r="BO16"/>
  <c r="BP16" s="1"/>
  <c r="BQ16" s="1"/>
  <c r="AW564"/>
  <c r="Q523"/>
  <c r="BC523" s="1"/>
  <c r="AP628"/>
  <c r="AS628" s="1"/>
  <c r="AT628" s="1"/>
  <c r="X260"/>
  <c r="AP260" s="1"/>
  <c r="I258" i="3" s="1"/>
  <c r="R148" i="1"/>
  <c r="U148" s="1"/>
  <c r="BN18"/>
  <c r="BN16"/>
  <c r="W272"/>
  <c r="O281"/>
  <c r="O575" s="1"/>
  <c r="P535"/>
  <c r="Q535" s="1"/>
  <c r="BE535" s="1"/>
  <c r="CI535" s="1"/>
  <c r="X420"/>
  <c r="Y420" s="1"/>
  <c r="AN333"/>
  <c r="S159"/>
  <c r="V159" s="1"/>
  <c r="T159" s="1"/>
  <c r="Y159" s="1"/>
  <c r="Z159" s="1"/>
  <c r="AN159" s="1"/>
  <c r="D157" i="3" s="1"/>
  <c r="W215" i="1"/>
  <c r="BO25"/>
  <c r="BP25" s="1"/>
  <c r="BQ25" s="1"/>
  <c r="P223"/>
  <c r="Q223" s="1"/>
  <c r="AA223" s="1"/>
  <c r="AB223" s="1"/>
  <c r="S240"/>
  <c r="V240" s="1"/>
  <c r="T240" s="1"/>
  <c r="Y240" s="1"/>
  <c r="Z240" s="1"/>
  <c r="AN240" s="1"/>
  <c r="D238" i="3" s="1"/>
  <c r="BB22" i="1"/>
  <c r="P461"/>
  <c r="Q461" s="1"/>
  <c r="BD461" s="1"/>
  <c r="P298"/>
  <c r="Q298" s="1"/>
  <c r="S298" s="1"/>
  <c r="V298" s="1"/>
  <c r="T298" s="1"/>
  <c r="BH91"/>
  <c r="AL91" s="1"/>
  <c r="AM91" s="1"/>
  <c r="AZ55"/>
  <c r="BA55" s="1"/>
  <c r="AU99"/>
  <c r="AV99" s="1"/>
  <c r="G97" i="3" s="1"/>
  <c r="K67"/>
  <c r="BH509" i="1"/>
  <c r="AN329"/>
  <c r="AP323"/>
  <c r="AQ323" s="1"/>
  <c r="BR323" s="1"/>
  <c r="BU323" s="1"/>
  <c r="BV323" s="1"/>
  <c r="BW323" s="1"/>
  <c r="AN406"/>
  <c r="AD143"/>
  <c r="AE143" s="1"/>
  <c r="AJ143" s="1"/>
  <c r="AU133"/>
  <c r="AV133" s="1"/>
  <c r="G131" i="3" s="1"/>
  <c r="AC222" i="1"/>
  <c r="BC67"/>
  <c r="S215"/>
  <c r="V215" s="1"/>
  <c r="T215" s="1"/>
  <c r="X215" s="1"/>
  <c r="P241"/>
  <c r="Q241" s="1"/>
  <c r="AC241" s="1"/>
  <c r="AD264"/>
  <c r="AE264" s="1"/>
  <c r="AJ264" s="1"/>
  <c r="P291"/>
  <c r="Q291" s="1"/>
  <c r="AA291" s="1"/>
  <c r="AB291" s="1"/>
  <c r="P549"/>
  <c r="Q549" s="1"/>
  <c r="BC549" s="1"/>
  <c r="W290"/>
  <c r="AW373"/>
  <c r="BD16"/>
  <c r="BG15" s="1"/>
  <c r="BI15" s="1"/>
  <c r="N13" i="3" s="1"/>
  <c r="BC55" i="1"/>
  <c r="BD55" s="1"/>
  <c r="BG54" s="1"/>
  <c r="BI54" s="1"/>
  <c r="N52" i="3" s="1"/>
  <c r="AY68" i="1"/>
  <c r="AX513"/>
  <c r="AY513" s="1"/>
  <c r="AZ513" s="1"/>
  <c r="K97" i="3"/>
  <c r="AZ99" i="1"/>
  <c r="BA99" s="1"/>
  <c r="BB99" s="1"/>
  <c r="AY99"/>
  <c r="BN41"/>
  <c r="BJ32"/>
  <c r="BK32" s="1"/>
  <c r="BL32" s="1"/>
  <c r="BA408"/>
  <c r="E112" i="3" s="1"/>
  <c r="AL350" i="1"/>
  <c r="AM350" s="1"/>
  <c r="AN350" s="1"/>
  <c r="O242"/>
  <c r="O536" s="1"/>
  <c r="P536" s="1"/>
  <c r="AD260"/>
  <c r="AE260" s="1"/>
  <c r="AJ260" s="1"/>
  <c r="O486"/>
  <c r="P486" s="1"/>
  <c r="P510"/>
  <c r="BH510" s="1"/>
  <c r="BC69"/>
  <c r="AV81"/>
  <c r="G79" i="3" s="1"/>
  <c r="AP333" i="1"/>
  <c r="L37" i="3" s="1"/>
  <c r="AY71" i="1"/>
  <c r="AA532"/>
  <c r="AG532" s="1"/>
  <c r="W247"/>
  <c r="BC71"/>
  <c r="O224"/>
  <c r="O518" s="1"/>
  <c r="P518" s="1"/>
  <c r="V420"/>
  <c r="W420" s="1"/>
  <c r="AK343"/>
  <c r="BM343" s="1"/>
  <c r="BE420"/>
  <c r="CI420" s="1"/>
  <c r="AK347"/>
  <c r="BM347" s="1"/>
  <c r="X160"/>
  <c r="AP160" s="1"/>
  <c r="I158" i="3" s="1"/>
  <c r="P273" i="1"/>
  <c r="Q273" s="1"/>
  <c r="S273" s="1"/>
  <c r="AG514"/>
  <c r="BD41"/>
  <c r="BG40" s="1"/>
  <c r="BI40" s="1"/>
  <c r="N38" i="3" s="1"/>
  <c r="K66"/>
  <c r="AL347" i="1"/>
  <c r="AM347" s="1"/>
  <c r="AN347" s="1"/>
  <c r="O231"/>
  <c r="O525" s="1"/>
  <c r="R525" s="1"/>
  <c r="BO22"/>
  <c r="BP22" s="1"/>
  <c r="BQ22" s="1"/>
  <c r="AZ68"/>
  <c r="BA68" s="1"/>
  <c r="BB68" s="1"/>
  <c r="AY55"/>
  <c r="AW81"/>
  <c r="BH103"/>
  <c r="AL103" s="1"/>
  <c r="AM103" s="1"/>
  <c r="BH516"/>
  <c r="S420"/>
  <c r="U420" s="1"/>
  <c r="AB420" s="1"/>
  <c r="AK512"/>
  <c r="BM512" s="1"/>
  <c r="AF532"/>
  <c r="BO41"/>
  <c r="BP41" s="1"/>
  <c r="BQ41" s="1"/>
  <c r="BA361"/>
  <c r="E65" i="3" s="1"/>
  <c r="O267" i="1"/>
  <c r="O561" s="1"/>
  <c r="P561" s="1"/>
  <c r="O249"/>
  <c r="O543" s="1"/>
  <c r="P543" s="1"/>
  <c r="AX107"/>
  <c r="K105" i="3" s="1"/>
  <c r="AY69" i="1"/>
  <c r="AW103"/>
  <c r="Q470"/>
  <c r="BE470" s="1"/>
  <c r="CI470" s="1"/>
  <c r="AL343"/>
  <c r="AM343" s="1"/>
  <c r="AN343" s="1"/>
  <c r="Z420"/>
  <c r="AE420" s="1"/>
  <c r="AK353"/>
  <c r="BM353" s="1"/>
  <c r="AL353"/>
  <c r="AM353" s="1"/>
  <c r="AN353" s="1"/>
  <c r="AD214"/>
  <c r="AE214" s="1"/>
  <c r="AJ214" s="1"/>
  <c r="AV59"/>
  <c r="G57" i="3" s="1"/>
  <c r="BH59" i="1"/>
  <c r="AL59" s="1"/>
  <c r="AM59" s="1"/>
  <c r="BM59" s="1"/>
  <c r="AD160"/>
  <c r="AE160" s="1"/>
  <c r="AJ160" s="1"/>
  <c r="P164"/>
  <c r="Q164" s="1"/>
  <c r="W164" s="1"/>
  <c r="AA222"/>
  <c r="AB222" s="1"/>
  <c r="BN27"/>
  <c r="AC240"/>
  <c r="BD27"/>
  <c r="BG26" s="1"/>
  <c r="BI26" s="1"/>
  <c r="N24" i="3" s="1"/>
  <c r="O292" i="1"/>
  <c r="P292" s="1"/>
  <c r="Q292" s="1"/>
  <c r="W292" s="1"/>
  <c r="R222"/>
  <c r="U222" s="1"/>
  <c r="W222"/>
  <c r="AA240"/>
  <c r="AB240" s="1"/>
  <c r="R240"/>
  <c r="U240" s="1"/>
  <c r="BC99"/>
  <c r="AQ138"/>
  <c r="AR138" s="1"/>
  <c r="AS138" s="1"/>
  <c r="P560"/>
  <c r="Q560" s="1"/>
  <c r="BE560" s="1"/>
  <c r="CI560" s="1"/>
  <c r="S290"/>
  <c r="V290" s="1"/>
  <c r="T290" s="1"/>
  <c r="Y290" s="1"/>
  <c r="Z290" s="1"/>
  <c r="R290"/>
  <c r="U290" s="1"/>
  <c r="BM623"/>
  <c r="BN623" s="1"/>
  <c r="AP327"/>
  <c r="AQ327" s="1"/>
  <c r="BR327" s="1"/>
  <c r="AA418"/>
  <c r="AG418" s="1"/>
  <c r="BF379"/>
  <c r="BG379" s="1"/>
  <c r="CH379" s="1"/>
  <c r="BI379" s="1"/>
  <c r="BJ379" s="1"/>
  <c r="X239"/>
  <c r="AP239" s="1"/>
  <c r="I237" i="3" s="1"/>
  <c r="AN221" i="1"/>
  <c r="D219" i="3" s="1"/>
  <c r="BD17" i="1"/>
  <c r="BG16" s="1"/>
  <c r="BI16" s="1"/>
  <c r="N14" i="3" s="1"/>
  <c r="BF532" i="1"/>
  <c r="BG532" s="1"/>
  <c r="CH532" s="1"/>
  <c r="BI532" s="1"/>
  <c r="BJ532" s="1"/>
  <c r="P266"/>
  <c r="Q266" s="1"/>
  <c r="S266" s="1"/>
  <c r="BN25"/>
  <c r="AN228"/>
  <c r="D226" i="3" s="1"/>
  <c r="AT138" i="1"/>
  <c r="AX138" s="1"/>
  <c r="K136" i="3" s="1"/>
  <c r="AX90" i="1"/>
  <c r="K88" i="3" s="1"/>
  <c r="AA290" i="1"/>
  <c r="AB290" s="1"/>
  <c r="Q566"/>
  <c r="V566" s="1"/>
  <c r="W566" s="1"/>
  <c r="AD246"/>
  <c r="AE246" s="1"/>
  <c r="AJ246" s="1"/>
  <c r="AW59"/>
  <c r="AN289"/>
  <c r="D287" i="3" s="1"/>
  <c r="P15"/>
  <c r="BN17" i="1"/>
  <c r="BO17"/>
  <c r="BP17" s="1"/>
  <c r="BQ17" s="1"/>
  <c r="AV73"/>
  <c r="G71" i="3" s="1"/>
  <c r="AW73" i="1"/>
  <c r="BH73"/>
  <c r="AL73" s="1"/>
  <c r="AM73" s="1"/>
  <c r="S247"/>
  <c r="V247" s="1"/>
  <c r="T247" s="1"/>
  <c r="X247" s="1"/>
  <c r="AC247"/>
  <c r="AY67"/>
  <c r="AK408"/>
  <c r="BM408" s="1"/>
  <c r="AA247"/>
  <c r="AB247" s="1"/>
  <c r="P230"/>
  <c r="Q230" s="1"/>
  <c r="AA230" s="1"/>
  <c r="AB230" s="1"/>
  <c r="P255"/>
  <c r="Q255" s="1"/>
  <c r="AA255" s="1"/>
  <c r="AB255" s="1"/>
  <c r="AZ67"/>
  <c r="BA67" s="1"/>
  <c r="BB67" s="1"/>
  <c r="BB27"/>
  <c r="AL408"/>
  <c r="AM408" s="1"/>
  <c r="AN408" s="1"/>
  <c r="BM217"/>
  <c r="P215" i="3" s="1"/>
  <c r="O186" i="1"/>
  <c r="O480" s="1"/>
  <c r="P480" s="1"/>
  <c r="BD22"/>
  <c r="BG21" s="1"/>
  <c r="BI21" s="1"/>
  <c r="N19" i="3" s="1"/>
  <c r="AA265" i="1"/>
  <c r="AB265" s="1"/>
  <c r="BO27"/>
  <c r="BP27" s="1"/>
  <c r="BQ27" s="1"/>
  <c r="BH150"/>
  <c r="AL150" s="1"/>
  <c r="AM150" s="1"/>
  <c r="AP511"/>
  <c r="AQ511" s="1"/>
  <c r="BR511" s="1"/>
  <c r="BT511" s="1"/>
  <c r="AQ121"/>
  <c r="AR121" s="1"/>
  <c r="AS121" s="1"/>
  <c r="P167"/>
  <c r="Q167" s="1"/>
  <c r="W167" s="1"/>
  <c r="R265"/>
  <c r="U265" s="1"/>
  <c r="S272"/>
  <c r="V272" s="1"/>
  <c r="T272" s="1"/>
  <c r="X272" s="1"/>
  <c r="AE239"/>
  <c r="AJ239" s="1"/>
  <c r="R567"/>
  <c r="T567" s="1"/>
  <c r="R524"/>
  <c r="T524" s="1"/>
  <c r="Q541"/>
  <c r="BE541" s="1"/>
  <c r="CI541" s="1"/>
  <c r="AE514"/>
  <c r="AH444"/>
  <c r="AI444" s="1"/>
  <c r="AJ444" s="1"/>
  <c r="AK444" s="1"/>
  <c r="BM444" s="1"/>
  <c r="AL351"/>
  <c r="AM351" s="1"/>
  <c r="AN351" s="1"/>
  <c r="AK351"/>
  <c r="BM351" s="1"/>
  <c r="AK350"/>
  <c r="BM350" s="1"/>
  <c r="AD289"/>
  <c r="AE289" s="1"/>
  <c r="AJ289" s="1"/>
  <c r="AX219"/>
  <c r="K217" i="3" s="1"/>
  <c r="AC148" i="1"/>
  <c r="AU93"/>
  <c r="AV93" s="1"/>
  <c r="G91" i="3" s="1"/>
  <c r="AA148" i="1"/>
  <c r="AB148" s="1"/>
  <c r="O256"/>
  <c r="O550" s="1"/>
  <c r="R550" s="1"/>
  <c r="W265"/>
  <c r="BN22"/>
  <c r="O299"/>
  <c r="P299" s="1"/>
  <c r="Q299" s="1"/>
  <c r="S299" s="1"/>
  <c r="AC297"/>
  <c r="AL361"/>
  <c r="AM361" s="1"/>
  <c r="AN361" s="1"/>
  <c r="AP329"/>
  <c r="AQ329" s="1"/>
  <c r="BR329" s="1"/>
  <c r="AX430"/>
  <c r="BA430" s="1"/>
  <c r="E134" i="3" s="1"/>
  <c r="X246" i="1"/>
  <c r="AP246" s="1"/>
  <c r="I244" i="3" s="1"/>
  <c r="AD157" i="1"/>
  <c r="AE157" s="1"/>
  <c r="AJ157" s="1"/>
  <c r="AH430"/>
  <c r="AI430" s="1"/>
  <c r="AJ430" s="1"/>
  <c r="AK430" s="1"/>
  <c r="BM430" s="1"/>
  <c r="AV379"/>
  <c r="AW379" s="1"/>
  <c r="AV219"/>
  <c r="G217" i="3" s="1"/>
  <c r="BH219" i="1"/>
  <c r="AL219" s="1"/>
  <c r="AM219" s="1"/>
  <c r="AW219"/>
  <c r="AD228"/>
  <c r="AE228" s="1"/>
  <c r="AJ228" s="1"/>
  <c r="AN214"/>
  <c r="D212" i="3" s="1"/>
  <c r="AT169" i="1"/>
  <c r="AU169" s="1"/>
  <c r="AV169" s="1"/>
  <c r="G167" i="3" s="1"/>
  <c r="AA279" i="1"/>
  <c r="AB279" s="1"/>
  <c r="AC514"/>
  <c r="AP339"/>
  <c r="AQ339" s="1"/>
  <c r="BR339" s="1"/>
  <c r="BS339" s="1"/>
  <c r="X289"/>
  <c r="AP289" s="1"/>
  <c r="I287" i="3" s="1"/>
  <c r="AK361" i="1"/>
  <c r="BM361" s="1"/>
  <c r="AL345"/>
  <c r="AM345" s="1"/>
  <c r="AN345" s="1"/>
  <c r="AK345"/>
  <c r="BM345" s="1"/>
  <c r="AH416"/>
  <c r="AI416" s="1"/>
  <c r="AJ416" s="1"/>
  <c r="J120" i="3" s="1"/>
  <c r="BF514" i="1"/>
  <c r="BG514" s="1"/>
  <c r="CH514" s="1"/>
  <c r="BI514" s="1"/>
  <c r="BJ514" s="1"/>
  <c r="AP311"/>
  <c r="AS311" s="1"/>
  <c r="AT311" s="1"/>
  <c r="AU311" s="1"/>
  <c r="AC159"/>
  <c r="AA173"/>
  <c r="AB173" s="1"/>
  <c r="AD418"/>
  <c r="AA159"/>
  <c r="AB159" s="1"/>
  <c r="R159"/>
  <c r="U159" s="1"/>
  <c r="AZ261"/>
  <c r="BA261" s="1"/>
  <c r="R173"/>
  <c r="U173" s="1"/>
  <c r="W173"/>
  <c r="S265"/>
  <c r="V265" s="1"/>
  <c r="T265" s="1"/>
  <c r="AA254"/>
  <c r="AB254" s="1"/>
  <c r="R458"/>
  <c r="T458" s="1"/>
  <c r="AC190"/>
  <c r="AS504"/>
  <c r="AT504" s="1"/>
  <c r="Q442"/>
  <c r="V442" s="1"/>
  <c r="W442" s="1"/>
  <c r="AF379"/>
  <c r="AC379"/>
  <c r="BF418"/>
  <c r="BG418" s="1"/>
  <c r="CH418" s="1"/>
  <c r="BI418" s="1"/>
  <c r="BJ418" s="1"/>
  <c r="AH513"/>
  <c r="AI513" s="1"/>
  <c r="AJ513" s="1"/>
  <c r="J217" i="3" s="1"/>
  <c r="P181" i="1"/>
  <c r="Q181" s="1"/>
  <c r="S181" s="1"/>
  <c r="AD379"/>
  <c r="O183"/>
  <c r="O477" s="1"/>
  <c r="R477" s="1"/>
  <c r="BN39"/>
  <c r="BB112"/>
  <c r="AX416"/>
  <c r="BA416" s="1"/>
  <c r="E120" i="3" s="1"/>
  <c r="BM604" i="1"/>
  <c r="CG604" s="1"/>
  <c r="S165"/>
  <c r="V165" s="1"/>
  <c r="T165" s="1"/>
  <c r="AC272"/>
  <c r="AD140"/>
  <c r="AE140" s="1"/>
  <c r="AJ140" s="1"/>
  <c r="S254"/>
  <c r="V254" s="1"/>
  <c r="T254" s="1"/>
  <c r="AQ169"/>
  <c r="AR169" s="1"/>
  <c r="AS169" s="1"/>
  <c r="P478"/>
  <c r="BH478" s="1"/>
  <c r="AF514"/>
  <c r="AX150"/>
  <c r="K148" i="3" s="1"/>
  <c r="AX212" i="1"/>
  <c r="K210" i="3" s="1"/>
  <c r="R279" i="1"/>
  <c r="U279" s="1"/>
  <c r="AA190"/>
  <c r="AB190" s="1"/>
  <c r="W279"/>
  <c r="S279"/>
  <c r="V279" s="1"/>
  <c r="T279" s="1"/>
  <c r="Y279" s="1"/>
  <c r="Z279" s="1"/>
  <c r="Q579"/>
  <c r="BC579" s="1"/>
  <c r="AD514"/>
  <c r="AW527"/>
  <c r="AC162"/>
  <c r="R254"/>
  <c r="U254" s="1"/>
  <c r="W254"/>
  <c r="AD253"/>
  <c r="AE253" s="1"/>
  <c r="AJ253" s="1"/>
  <c r="AW269"/>
  <c r="BO39"/>
  <c r="BP39" s="1"/>
  <c r="BQ39" s="1"/>
  <c r="AA272"/>
  <c r="AB272" s="1"/>
  <c r="AW150"/>
  <c r="AT121"/>
  <c r="AU121" s="1"/>
  <c r="AV121" s="1"/>
  <c r="G119" i="3" s="1"/>
  <c r="BD39" i="1"/>
  <c r="BG38" s="1"/>
  <c r="BI38" s="1"/>
  <c r="N36" i="3" s="1"/>
  <c r="AY527" i="1"/>
  <c r="AZ527" s="1"/>
  <c r="AL660"/>
  <c r="AM660" s="1"/>
  <c r="AP318"/>
  <c r="AQ318" s="1"/>
  <c r="BR318" s="1"/>
  <c r="AU287"/>
  <c r="AV212"/>
  <c r="G210" i="3" s="1"/>
  <c r="AW212" i="1"/>
  <c r="AT259"/>
  <c r="AU259" s="1"/>
  <c r="AV259" s="1"/>
  <c r="G257" i="3" s="1"/>
  <c r="BC261" i="1"/>
  <c r="W148"/>
  <c r="AY261"/>
  <c r="AD154"/>
  <c r="AE154" s="1"/>
  <c r="AJ154" s="1"/>
  <c r="AA207"/>
  <c r="AB207" s="1"/>
  <c r="AD188"/>
  <c r="AE188" s="1"/>
  <c r="AJ188" s="1"/>
  <c r="S207"/>
  <c r="V207" s="1"/>
  <c r="T207" s="1"/>
  <c r="Y207" s="1"/>
  <c r="Z207" s="1"/>
  <c r="AN207" s="1"/>
  <c r="D205" i="3" s="1"/>
  <c r="BC437" i="1"/>
  <c r="AN129"/>
  <c r="D127" i="3" s="1"/>
  <c r="AQ259" i="1"/>
  <c r="AR259" s="1"/>
  <c r="AS259" s="1"/>
  <c r="R207"/>
  <c r="U207" s="1"/>
  <c r="AC207"/>
  <c r="AP319"/>
  <c r="L23" i="3" s="1"/>
  <c r="X437" i="1"/>
  <c r="Y437" s="1"/>
  <c r="Z437"/>
  <c r="AE437" s="1"/>
  <c r="AC418"/>
  <c r="AH527"/>
  <c r="AI527" s="1"/>
  <c r="AJ527" s="1"/>
  <c r="J231" i="3" s="1"/>
  <c r="AN154" i="1"/>
  <c r="D152" i="3" s="1"/>
  <c r="AD271" i="1"/>
  <c r="AE271" s="1"/>
  <c r="AJ271" s="1"/>
  <c r="AV418"/>
  <c r="AX418" s="1"/>
  <c r="BA418" s="1"/>
  <c r="E122" i="3" s="1"/>
  <c r="AD146" i="1"/>
  <c r="AE146" s="1"/>
  <c r="AJ146" s="1"/>
  <c r="R162"/>
  <c r="U162" s="1"/>
  <c r="O203"/>
  <c r="P203" s="1"/>
  <c r="Q203" s="1"/>
  <c r="W203" s="1"/>
  <c r="AA297"/>
  <c r="AB297" s="1"/>
  <c r="P475"/>
  <c r="BH475" s="1"/>
  <c r="AA165"/>
  <c r="AB165" s="1"/>
  <c r="AZ236"/>
  <c r="BA236" s="1"/>
  <c r="P184"/>
  <c r="Q184" s="1"/>
  <c r="W184" s="1"/>
  <c r="W297"/>
  <c r="AN297" s="1"/>
  <c r="D295" i="3" s="1"/>
  <c r="R297" i="1"/>
  <c r="U297" s="1"/>
  <c r="AB418"/>
  <c r="AX444"/>
  <c r="BA444" s="1"/>
  <c r="E148" i="3" s="1"/>
  <c r="AC165" i="1"/>
  <c r="S162"/>
  <c r="V162" s="1"/>
  <c r="T162" s="1"/>
  <c r="Y162" s="1"/>
  <c r="Z162" s="1"/>
  <c r="AN162" s="1"/>
  <c r="D160" i="3" s="1"/>
  <c r="R165" i="1"/>
  <c r="U165" s="1"/>
  <c r="J209" i="3"/>
  <c r="BM505" i="1"/>
  <c r="P195"/>
  <c r="Q195" s="1"/>
  <c r="AC195" s="1"/>
  <c r="BC225"/>
  <c r="BD225" s="1"/>
  <c r="BG224" s="1"/>
  <c r="BI224" s="1"/>
  <c r="N222" i="3" s="1"/>
  <c r="AU237" i="1"/>
  <c r="AN157"/>
  <c r="D155" i="3" s="1"/>
  <c r="AF418" i="1"/>
  <c r="W176"/>
  <c r="BH212"/>
  <c r="AL212" s="1"/>
  <c r="AM212" s="1"/>
  <c r="AL505"/>
  <c r="AM505" s="1"/>
  <c r="AN505" s="1"/>
  <c r="AD171"/>
  <c r="AE171" s="1"/>
  <c r="AJ171" s="1"/>
  <c r="BD243"/>
  <c r="BG242" s="1"/>
  <c r="BI242" s="1"/>
  <c r="N240" i="3" s="1"/>
  <c r="AZ225" i="1"/>
  <c r="BA225" s="1"/>
  <c r="BJ234"/>
  <c r="BK234" s="1"/>
  <c r="BL234" s="1"/>
  <c r="BJ35"/>
  <c r="BK35" s="1"/>
  <c r="BL35" s="1"/>
  <c r="AP188"/>
  <c r="I186" i="3" s="1"/>
  <c r="AA162" i="1"/>
  <c r="AB162" s="1"/>
  <c r="O200"/>
  <c r="P200" s="1"/>
  <c r="Q200" s="1"/>
  <c r="R200" s="1"/>
  <c r="BC236"/>
  <c r="BD236" s="1"/>
  <c r="BG235" s="1"/>
  <c r="BI235" s="1"/>
  <c r="BE437"/>
  <c r="CI437" s="1"/>
  <c r="AY236"/>
  <c r="V437"/>
  <c r="W437" s="1"/>
  <c r="S437"/>
  <c r="U437" s="1"/>
  <c r="AB437" s="1"/>
  <c r="AD126"/>
  <c r="AE126" s="1"/>
  <c r="AJ126" s="1"/>
  <c r="BH269"/>
  <c r="AL269" s="1"/>
  <c r="AM269" s="1"/>
  <c r="S190"/>
  <c r="V190" s="1"/>
  <c r="T190" s="1"/>
  <c r="Y190" s="1"/>
  <c r="Z190" s="1"/>
  <c r="AN190" s="1"/>
  <c r="D188" i="3" s="1"/>
  <c r="R190" i="1"/>
  <c r="U190" s="1"/>
  <c r="S176"/>
  <c r="V176" s="1"/>
  <c r="T176" s="1"/>
  <c r="X176" s="1"/>
  <c r="AT152"/>
  <c r="AU152" s="1"/>
  <c r="AV152" s="1"/>
  <c r="G150" i="3" s="1"/>
  <c r="AY211" i="1"/>
  <c r="AC176"/>
  <c r="AQ152"/>
  <c r="AR152" s="1"/>
  <c r="AS152" s="1"/>
  <c r="AZ211"/>
  <c r="BA211" s="1"/>
  <c r="K209" i="3"/>
  <c r="AA176" i="1"/>
  <c r="AB176" s="1"/>
  <c r="X143"/>
  <c r="AP143" s="1"/>
  <c r="I141" i="3" s="1"/>
  <c r="AD303" i="1"/>
  <c r="AE303" s="1"/>
  <c r="AJ303" s="1"/>
  <c r="AN171"/>
  <c r="D169" i="3" s="1"/>
  <c r="L208"/>
  <c r="X303" i="1"/>
  <c r="AP303" s="1"/>
  <c r="I301" i="3" s="1"/>
  <c r="BD211" i="1"/>
  <c r="BG210" s="1"/>
  <c r="BI210" s="1"/>
  <c r="N208" i="3" s="1"/>
  <c r="AW450" i="1"/>
  <c r="AP349"/>
  <c r="L53" i="3" s="1"/>
  <c r="AC454" i="1"/>
  <c r="BF522"/>
  <c r="BG522" s="1"/>
  <c r="CH522" s="1"/>
  <c r="BI522" s="1"/>
  <c r="BJ522" s="1"/>
  <c r="AW398"/>
  <c r="AY563"/>
  <c r="AZ563" s="1"/>
  <c r="AY225"/>
  <c r="BA644"/>
  <c r="AN621"/>
  <c r="BF376"/>
  <c r="BG376" s="1"/>
  <c r="CH376" s="1"/>
  <c r="BI376" s="1"/>
  <c r="BJ376" s="1"/>
  <c r="AV376"/>
  <c r="AW376" s="1"/>
  <c r="AC589"/>
  <c r="AS313"/>
  <c r="AT313" s="1"/>
  <c r="AU313" s="1"/>
  <c r="AY410"/>
  <c r="AZ410" s="1"/>
  <c r="AG376"/>
  <c r="AH376" s="1"/>
  <c r="AI376" s="1"/>
  <c r="AJ376" s="1"/>
  <c r="J80" i="3" s="1"/>
  <c r="AD454" i="1"/>
  <c r="AP537"/>
  <c r="L241" i="3" s="1"/>
  <c r="AF446" i="1"/>
  <c r="L42" i="3"/>
  <c r="AS633" i="1"/>
  <c r="AT633" s="1"/>
  <c r="AU633" s="1"/>
  <c r="AS630"/>
  <c r="AT630" s="1"/>
  <c r="AQ338"/>
  <c r="BR338" s="1"/>
  <c r="BT338" s="1"/>
  <c r="AK352"/>
  <c r="BM352" s="1"/>
  <c r="BS320"/>
  <c r="AS612"/>
  <c r="AT612" s="1"/>
  <c r="AL644"/>
  <c r="AM644" s="1"/>
  <c r="AN644" s="1"/>
  <c r="AP336"/>
  <c r="AS336" s="1"/>
  <c r="AT336" s="1"/>
  <c r="AW375"/>
  <c r="AS320"/>
  <c r="AT320" s="1"/>
  <c r="L111" i="3"/>
  <c r="AN537" i="1"/>
  <c r="AQ407"/>
  <c r="BR407" s="1"/>
  <c r="L25" i="3"/>
  <c r="L19"/>
  <c r="AD451" i="1"/>
  <c r="AP365"/>
  <c r="AQ365" s="1"/>
  <c r="AC522"/>
  <c r="BM617"/>
  <c r="BN617" s="1"/>
  <c r="AM612"/>
  <c r="AN612" s="1"/>
  <c r="Z590"/>
  <c r="AE590" s="1"/>
  <c r="Y434"/>
  <c r="AF434" s="1"/>
  <c r="AW449"/>
  <c r="AX388"/>
  <c r="BA388" s="1"/>
  <c r="E92" i="3" s="1"/>
  <c r="AQ628" i="1"/>
  <c r="BR628" s="1"/>
  <c r="BX628" s="1"/>
  <c r="AD522"/>
  <c r="AK428"/>
  <c r="BM428" s="1"/>
  <c r="AP426"/>
  <c r="AS426" s="1"/>
  <c r="AT426" s="1"/>
  <c r="AU426" s="1"/>
  <c r="AL641"/>
  <c r="AM641" s="1"/>
  <c r="AN641" s="1"/>
  <c r="AL653"/>
  <c r="AM653" s="1"/>
  <c r="AN653" s="1"/>
  <c r="H13" i="6"/>
  <c r="I51" i="10"/>
  <c r="S27" i="14" s="1"/>
  <c r="AX396" i="1"/>
  <c r="AY396" s="1"/>
  <c r="AZ396" s="1"/>
  <c r="Q38" i="7"/>
  <c r="S38" s="1"/>
  <c r="Q39" s="1"/>
  <c r="I48" i="10" s="1"/>
  <c r="I27" i="14" s="1"/>
  <c r="AP363" i="1"/>
  <c r="AQ363" s="1"/>
  <c r="AW415"/>
  <c r="AH394"/>
  <c r="AI394" s="1"/>
  <c r="AJ394" s="1"/>
  <c r="J98" i="3" s="1"/>
  <c r="AD582" i="1"/>
  <c r="AH372"/>
  <c r="AI372" s="1"/>
  <c r="AJ372" s="1"/>
  <c r="J76" i="3" s="1"/>
  <c r="X566" i="1"/>
  <c r="Y566" s="1"/>
  <c r="BF566" s="1"/>
  <c r="BD516"/>
  <c r="L36" i="3"/>
  <c r="S483" i="1"/>
  <c r="U483" s="1"/>
  <c r="AB483" s="1"/>
  <c r="BE590"/>
  <c r="CI590" s="1"/>
  <c r="BM624"/>
  <c r="CG624" s="1"/>
  <c r="AS315"/>
  <c r="AT315" s="1"/>
  <c r="AU315" s="1"/>
  <c r="L14" i="3"/>
  <c r="AH647" i="1"/>
  <c r="AI647" s="1"/>
  <c r="AJ647" s="1"/>
  <c r="AK647" s="1"/>
  <c r="AK657"/>
  <c r="BM657" s="1"/>
  <c r="I6" i="6"/>
  <c r="J46" i="10" s="1"/>
  <c r="AY427" i="1"/>
  <c r="AZ427" s="1"/>
  <c r="AQ310"/>
  <c r="BR310" s="1"/>
  <c r="BA657"/>
  <c r="AP619"/>
  <c r="AS619" s="1"/>
  <c r="AT619" s="1"/>
  <c r="AQ313"/>
  <c r="BR313" s="1"/>
  <c r="AW432"/>
  <c r="AQ406"/>
  <c r="BR406" s="1"/>
  <c r="AE572"/>
  <c r="AL417"/>
  <c r="AM417" s="1"/>
  <c r="AN417" s="1"/>
  <c r="AV399"/>
  <c r="AW399" s="1"/>
  <c r="AL352"/>
  <c r="AM352" s="1"/>
  <c r="AS309"/>
  <c r="AT309" s="1"/>
  <c r="AU309" s="1"/>
  <c r="AL661"/>
  <c r="AM661" s="1"/>
  <c r="Q42" i="7"/>
  <c r="AW382" i="1"/>
  <c r="AX395"/>
  <c r="BA395" s="1"/>
  <c r="E99" i="3" s="1"/>
  <c r="AS332" i="1"/>
  <c r="AT332" s="1"/>
  <c r="AV582"/>
  <c r="AW582" s="1"/>
  <c r="AF399"/>
  <c r="AG399"/>
  <c r="L13" i="3"/>
  <c r="AE582" i="1"/>
  <c r="AX571"/>
  <c r="BA571" s="1"/>
  <c r="E275" i="3" s="1"/>
  <c r="AX521" i="1"/>
  <c r="AY521" s="1"/>
  <c r="AZ521" s="1"/>
  <c r="AX393"/>
  <c r="BA393" s="1"/>
  <c r="E97" i="3" s="1"/>
  <c r="AQ317" i="1"/>
  <c r="BR317" s="1"/>
  <c r="L24" i="3"/>
  <c r="L233"/>
  <c r="AK643" i="1"/>
  <c r="AP643" s="1"/>
  <c r="AL650"/>
  <c r="AM650" s="1"/>
  <c r="AN650" s="1"/>
  <c r="O5" i="7"/>
  <c r="AA468" i="1"/>
  <c r="AS529"/>
  <c r="AT529" s="1"/>
  <c r="AU529" s="1"/>
  <c r="AP625"/>
  <c r="AS625" s="1"/>
  <c r="AT625" s="1"/>
  <c r="AE423"/>
  <c r="AP341"/>
  <c r="AQ341" s="1"/>
  <c r="AB582"/>
  <c r="BX320"/>
  <c r="AS321"/>
  <c r="AT321" s="1"/>
  <c r="AU321" s="1"/>
  <c r="BS321"/>
  <c r="AN365"/>
  <c r="AW528"/>
  <c r="AW507"/>
  <c r="AS335"/>
  <c r="AT335" s="1"/>
  <c r="AU335" s="1"/>
  <c r="BN621"/>
  <c r="BO621" s="1"/>
  <c r="BP621" s="1"/>
  <c r="BQ621" s="1"/>
  <c r="AK637"/>
  <c r="BM637" s="1"/>
  <c r="R37" i="7"/>
  <c r="BF446" i="1"/>
  <c r="BG446" s="1"/>
  <c r="CH446" s="1"/>
  <c r="BI446" s="1"/>
  <c r="BJ446" s="1"/>
  <c r="AS317"/>
  <c r="AT317" s="1"/>
  <c r="AU317" s="1"/>
  <c r="S467"/>
  <c r="U467" s="1"/>
  <c r="AB467" s="1"/>
  <c r="AG446"/>
  <c r="AL556"/>
  <c r="AM556" s="1"/>
  <c r="AN556" s="1"/>
  <c r="AP362"/>
  <c r="L66" i="3" s="1"/>
  <c r="AW435" i="1"/>
  <c r="AW447"/>
  <c r="BC467"/>
  <c r="AQ314"/>
  <c r="BR314" s="1"/>
  <c r="BT314" s="1"/>
  <c r="L18" i="3"/>
  <c r="L16"/>
  <c r="AK654" i="1"/>
  <c r="AP654" s="1"/>
  <c r="BF582"/>
  <c r="BG582" s="1"/>
  <c r="CH582" s="1"/>
  <c r="BI582" s="1"/>
  <c r="BJ582" s="1"/>
  <c r="AH422"/>
  <c r="AI422" s="1"/>
  <c r="AJ422" s="1"/>
  <c r="J126" i="3" s="1"/>
  <c r="L50" i="7"/>
  <c r="L47"/>
  <c r="N47" s="1"/>
  <c r="AH521" i="1"/>
  <c r="AI521" s="1"/>
  <c r="AJ521" s="1"/>
  <c r="AL521" s="1"/>
  <c r="AM521" s="1"/>
  <c r="AN521" s="1"/>
  <c r="V509"/>
  <c r="W509" s="1"/>
  <c r="AC582"/>
  <c r="AK556"/>
  <c r="BM556" s="1"/>
  <c r="AX581"/>
  <c r="AY581" s="1"/>
  <c r="AZ581" s="1"/>
  <c r="AP412"/>
  <c r="AQ412" s="1"/>
  <c r="AS334"/>
  <c r="AT334" s="1"/>
  <c r="AU334" s="1"/>
  <c r="AL445"/>
  <c r="AM445" s="1"/>
  <c r="AN445" s="1"/>
  <c r="L39" i="3"/>
  <c r="AG582" i="1"/>
  <c r="BS335"/>
  <c r="V459"/>
  <c r="W459" s="1"/>
  <c r="BC443"/>
  <c r="AY531"/>
  <c r="AZ531" s="1"/>
  <c r="BC516"/>
  <c r="AX372"/>
  <c r="AY372" s="1"/>
  <c r="AZ372" s="1"/>
  <c r="AQ328"/>
  <c r="BR328" s="1"/>
  <c r="M32" i="3" s="1"/>
  <c r="BM618" i="1"/>
  <c r="BN618" s="1"/>
  <c r="S453"/>
  <c r="U453" s="1"/>
  <c r="AB453" s="1"/>
  <c r="S559"/>
  <c r="U559" s="1"/>
  <c r="AB559" s="1"/>
  <c r="AD423"/>
  <c r="BD483"/>
  <c r="AP371"/>
  <c r="L75" i="3" s="1"/>
  <c r="AK427" i="1"/>
  <c r="BM427" s="1"/>
  <c r="AQ325"/>
  <c r="BR325" s="1"/>
  <c r="M29" i="3" s="1"/>
  <c r="AS326" i="1"/>
  <c r="AT326" s="1"/>
  <c r="AU326" s="1"/>
  <c r="Y482"/>
  <c r="AF482" s="1"/>
  <c r="AD466"/>
  <c r="X443"/>
  <c r="Y443" s="1"/>
  <c r="X456"/>
  <c r="Y456" s="1"/>
  <c r="AC466"/>
  <c r="BC483"/>
  <c r="BE559"/>
  <c r="CI559" s="1"/>
  <c r="J131" i="3"/>
  <c r="AS325" i="1"/>
  <c r="AT325" s="1"/>
  <c r="AU325" s="1"/>
  <c r="BS326"/>
  <c r="BF423"/>
  <c r="BG423" s="1"/>
  <c r="CH423" s="1"/>
  <c r="BI423" s="1"/>
  <c r="BJ423" s="1"/>
  <c r="AQ322"/>
  <c r="BR322" s="1"/>
  <c r="AH396"/>
  <c r="AI396" s="1"/>
  <c r="AJ396" s="1"/>
  <c r="J100" i="3" s="1"/>
  <c r="AX110" i="1"/>
  <c r="K108" i="3" s="1"/>
  <c r="AA451" i="1"/>
  <c r="BA414"/>
  <c r="E118" i="3" s="1"/>
  <c r="AS322" i="1"/>
  <c r="AT322" s="1"/>
  <c r="AU322" s="1"/>
  <c r="AK656"/>
  <c r="AP656" s="1"/>
  <c r="AC404"/>
  <c r="AP348"/>
  <c r="AQ348" s="1"/>
  <c r="BR348" s="1"/>
  <c r="BS348" s="1"/>
  <c r="AC468"/>
  <c r="AD468"/>
  <c r="AK531"/>
  <c r="BM531" s="1"/>
  <c r="AV677"/>
  <c r="AX677" s="1"/>
  <c r="AF695"/>
  <c r="BF677"/>
  <c r="BG677" s="1"/>
  <c r="CH677" s="1"/>
  <c r="BI677" s="1"/>
  <c r="BJ677" s="1"/>
  <c r="AK655"/>
  <c r="BM655" s="1"/>
  <c r="L30" i="3"/>
  <c r="AK639" i="1"/>
  <c r="BM639" s="1"/>
  <c r="CG639" s="1"/>
  <c r="AD558"/>
  <c r="BO26"/>
  <c r="BP26" s="1"/>
  <c r="AP358"/>
  <c r="AS358" s="1"/>
  <c r="AT358" s="1"/>
  <c r="AU358" s="1"/>
  <c r="AV465"/>
  <c r="AW465" s="1"/>
  <c r="AV565"/>
  <c r="AX565" s="1"/>
  <c r="AD565"/>
  <c r="AE533"/>
  <c r="AL413"/>
  <c r="AM413" s="1"/>
  <c r="AN413" s="1"/>
  <c r="AX429"/>
  <c r="AY429" s="1"/>
  <c r="AZ429" s="1"/>
  <c r="AX374"/>
  <c r="BA374" s="1"/>
  <c r="E78" i="3" s="1"/>
  <c r="BF565" i="1"/>
  <c r="BG565" s="1"/>
  <c r="CH565" s="1"/>
  <c r="BI565" s="1"/>
  <c r="BJ565" s="1"/>
  <c r="AG677"/>
  <c r="AH677" s="1"/>
  <c r="AI677" s="1"/>
  <c r="AJ677" s="1"/>
  <c r="AG689"/>
  <c r="AH689" s="1"/>
  <c r="AI689" s="1"/>
  <c r="AJ689" s="1"/>
  <c r="AM639"/>
  <c r="AN639" s="1"/>
  <c r="AH435"/>
  <c r="AI435" s="1"/>
  <c r="AJ435" s="1"/>
  <c r="J139" i="3" s="1"/>
  <c r="BO38" i="1"/>
  <c r="BP38" s="1"/>
  <c r="BQ38" s="1"/>
  <c r="AX557"/>
  <c r="BA557" s="1"/>
  <c r="E261" i="3" s="1"/>
  <c r="BA417" i="1"/>
  <c r="E121" i="3" s="1"/>
  <c r="AP346" i="1"/>
  <c r="AQ346" s="1"/>
  <c r="AH564"/>
  <c r="AI564" s="1"/>
  <c r="AJ564" s="1"/>
  <c r="J268" i="3" s="1"/>
  <c r="AV540" i="1"/>
  <c r="AX540" s="1"/>
  <c r="AV522"/>
  <c r="AW522" s="1"/>
  <c r="AH436"/>
  <c r="AI436" s="1"/>
  <c r="AJ436" s="1"/>
  <c r="J140" i="3" s="1"/>
  <c r="BF440" i="1"/>
  <c r="BG440" s="1"/>
  <c r="CH440" s="1"/>
  <c r="BI440" s="1"/>
  <c r="BJ440" s="1"/>
  <c r="AA547"/>
  <c r="AA448"/>
  <c r="AG448" s="1"/>
  <c r="AA522"/>
  <c r="AG522" s="1"/>
  <c r="AL545"/>
  <c r="AM545" s="1"/>
  <c r="AN545" s="1"/>
  <c r="BD534"/>
  <c r="AX383"/>
  <c r="BA383" s="1"/>
  <c r="E87" i="3" s="1"/>
  <c r="AK410" i="1"/>
  <c r="BM410" s="1"/>
  <c r="AH393"/>
  <c r="AI393" s="1"/>
  <c r="AJ393" s="1"/>
  <c r="J97" i="3" s="1"/>
  <c r="AA420" i="1"/>
  <c r="AP342"/>
  <c r="L46" i="3" s="1"/>
  <c r="AW553" i="1"/>
  <c r="AV455"/>
  <c r="AW455" s="1"/>
  <c r="AG678"/>
  <c r="BA652"/>
  <c r="AX402"/>
  <c r="BA402" s="1"/>
  <c r="E106" i="3" s="1"/>
  <c r="AC434" i="1"/>
  <c r="Y451"/>
  <c r="BF451" s="1"/>
  <c r="BG451" s="1"/>
  <c r="CH451" s="1"/>
  <c r="AA508"/>
  <c r="AG508" s="1"/>
  <c r="AE424"/>
  <c r="AK431"/>
  <c r="BM431" s="1"/>
  <c r="AW436"/>
  <c r="AC482"/>
  <c r="BM35"/>
  <c r="P33" i="3" s="1"/>
  <c r="J149"/>
  <c r="AZ51" i="1"/>
  <c r="BA51" s="1"/>
  <c r="AC508"/>
  <c r="AA441"/>
  <c r="AG441" s="1"/>
  <c r="X516"/>
  <c r="Y516" s="1"/>
  <c r="BF516" s="1"/>
  <c r="AF392"/>
  <c r="AA452"/>
  <c r="AG452" s="1"/>
  <c r="AA482"/>
  <c r="S443"/>
  <c r="U443" s="1"/>
  <c r="AB443" s="1"/>
  <c r="X590"/>
  <c r="AD590" s="1"/>
  <c r="AK414"/>
  <c r="BM414" s="1"/>
  <c r="AN358"/>
  <c r="AL428"/>
  <c r="AM428" s="1"/>
  <c r="AN428" s="1"/>
  <c r="AL431"/>
  <c r="AM431" s="1"/>
  <c r="AN431" s="1"/>
  <c r="AL410"/>
  <c r="AM410" s="1"/>
  <c r="BF468"/>
  <c r="BG468" s="1"/>
  <c r="CH468" s="1"/>
  <c r="BI468" s="1"/>
  <c r="BJ468" s="1"/>
  <c r="AP555"/>
  <c r="L259" i="3" s="1"/>
  <c r="AP340" i="1"/>
  <c r="AQ340" s="1"/>
  <c r="AX538"/>
  <c r="BA538" s="1"/>
  <c r="E242" i="3" s="1"/>
  <c r="AP359" i="1"/>
  <c r="L63" i="3" s="1"/>
  <c r="BE459" i="1"/>
  <c r="CI459" s="1"/>
  <c r="BE456"/>
  <c r="CI456" s="1"/>
  <c r="AQ312"/>
  <c r="BR312" s="1"/>
  <c r="BF448"/>
  <c r="BG448" s="1"/>
  <c r="CH448" s="1"/>
  <c r="BI448" s="1"/>
  <c r="BJ448" s="1"/>
  <c r="BM605"/>
  <c r="BN605" s="1"/>
  <c r="AK646"/>
  <c r="AP646" s="1"/>
  <c r="AL634"/>
  <c r="AM634" s="1"/>
  <c r="AN634" s="1"/>
  <c r="AL636"/>
  <c r="AM636" s="1"/>
  <c r="AN636" s="1"/>
  <c r="AV508"/>
  <c r="AW508" s="1"/>
  <c r="AF424"/>
  <c r="BF508"/>
  <c r="BG508" s="1"/>
  <c r="CH508" s="1"/>
  <c r="BI508" s="1"/>
  <c r="BJ508" s="1"/>
  <c r="AH395"/>
  <c r="AI395" s="1"/>
  <c r="AJ395" s="1"/>
  <c r="J99" i="3" s="1"/>
  <c r="AH377" i="1"/>
  <c r="AI377" s="1"/>
  <c r="AJ377" s="1"/>
  <c r="J81" i="3" s="1"/>
  <c r="AH463" i="1"/>
  <c r="AI463" s="1"/>
  <c r="AJ463" s="1"/>
  <c r="J167" i="3" s="1"/>
  <c r="AV589" i="1"/>
  <c r="AW589" s="1"/>
  <c r="AV469"/>
  <c r="AX469" s="1"/>
  <c r="AF440"/>
  <c r="AV441"/>
  <c r="AW441" s="1"/>
  <c r="AD589"/>
  <c r="S516"/>
  <c r="U516" s="1"/>
  <c r="V483"/>
  <c r="W483" s="1"/>
  <c r="AD515"/>
  <c r="X453"/>
  <c r="Y453" s="1"/>
  <c r="Z559"/>
  <c r="AA559" s="1"/>
  <c r="AE455"/>
  <c r="X459"/>
  <c r="Y459" s="1"/>
  <c r="Z456"/>
  <c r="AA456" s="1"/>
  <c r="AK545"/>
  <c r="BM545" s="1"/>
  <c r="AF582"/>
  <c r="AD508"/>
  <c r="AK417"/>
  <c r="BM417" s="1"/>
  <c r="AK563"/>
  <c r="BM563" s="1"/>
  <c r="AD540"/>
  <c r="AC515"/>
  <c r="AX378"/>
  <c r="BA378" s="1"/>
  <c r="E82" i="3" s="1"/>
  <c r="BE443" i="1"/>
  <c r="CI443" s="1"/>
  <c r="AW385"/>
  <c r="BE453"/>
  <c r="CI453" s="1"/>
  <c r="BC459"/>
  <c r="BD456"/>
  <c r="AX392"/>
  <c r="AY392" s="1"/>
  <c r="AZ392" s="1"/>
  <c r="AH666"/>
  <c r="AI666" s="1"/>
  <c r="AJ666" s="1"/>
  <c r="AL666" s="1"/>
  <c r="AM666" s="1"/>
  <c r="AF672"/>
  <c r="AG682"/>
  <c r="AF465"/>
  <c r="AV404"/>
  <c r="AX404" s="1"/>
  <c r="AV533"/>
  <c r="AW533" s="1"/>
  <c r="BF540"/>
  <c r="BG540" s="1"/>
  <c r="CH540" s="1"/>
  <c r="BI540" s="1"/>
  <c r="BJ540" s="1"/>
  <c r="AH432"/>
  <c r="AI432" s="1"/>
  <c r="AJ432" s="1"/>
  <c r="J136" i="3" s="1"/>
  <c r="AV515" i="1"/>
  <c r="AX515" s="1"/>
  <c r="S597"/>
  <c r="U597" s="1"/>
  <c r="AB597" s="1"/>
  <c r="AA438"/>
  <c r="AC565"/>
  <c r="Z474"/>
  <c r="AA474" s="1"/>
  <c r="AC441"/>
  <c r="AW421"/>
  <c r="AV440"/>
  <c r="AW440" s="1"/>
  <c r="BF469"/>
  <c r="BG469" s="1"/>
  <c r="CH469" s="1"/>
  <c r="BI469" s="1"/>
  <c r="BJ469" s="1"/>
  <c r="L38" i="3"/>
  <c r="AH649" i="1"/>
  <c r="AI649" s="1"/>
  <c r="AJ649" s="1"/>
  <c r="AK649" s="1"/>
  <c r="AA465"/>
  <c r="AG465" s="1"/>
  <c r="S583"/>
  <c r="U583" s="1"/>
  <c r="AB583" s="1"/>
  <c r="AE540"/>
  <c r="AD441"/>
  <c r="AA454"/>
  <c r="AG454" s="1"/>
  <c r="AC440"/>
  <c r="AF469"/>
  <c r="BJ34"/>
  <c r="BK34" s="1"/>
  <c r="BL34" s="1"/>
  <c r="AC423"/>
  <c r="AD440"/>
  <c r="AD469"/>
  <c r="AX422"/>
  <c r="AY422" s="1"/>
  <c r="AZ422" s="1"/>
  <c r="AP369"/>
  <c r="AQ369" s="1"/>
  <c r="AB589"/>
  <c r="J235" i="3"/>
  <c r="P24"/>
  <c r="AF589" i="1"/>
  <c r="AN632"/>
  <c r="BM620"/>
  <c r="CG620" s="1"/>
  <c r="AL665"/>
  <c r="AM665" s="1"/>
  <c r="AN665" s="1"/>
  <c r="AH380"/>
  <c r="AI380" s="1"/>
  <c r="AJ380" s="1"/>
  <c r="J84" i="3" s="1"/>
  <c r="BF685" i="1"/>
  <c r="BG685" s="1"/>
  <c r="CH685" s="1"/>
  <c r="BI685" s="1"/>
  <c r="BJ685" s="1"/>
  <c r="BF441"/>
  <c r="BG441" s="1"/>
  <c r="CH441" s="1"/>
  <c r="BI441" s="1"/>
  <c r="BJ441" s="1"/>
  <c r="AH415"/>
  <c r="AI415" s="1"/>
  <c r="AJ415" s="1"/>
  <c r="J119" i="3" s="1"/>
  <c r="BF454" i="1"/>
  <c r="BG454" s="1"/>
  <c r="CH454" s="1"/>
  <c r="BI454" s="1"/>
  <c r="BJ454" s="1"/>
  <c r="AG589"/>
  <c r="AG469"/>
  <c r="AK413"/>
  <c r="BM413" s="1"/>
  <c r="AC469"/>
  <c r="BD26"/>
  <c r="BG25" s="1"/>
  <c r="BI25" s="1"/>
  <c r="BJ25" s="1"/>
  <c r="BK25" s="1"/>
  <c r="BL25" s="1"/>
  <c r="AX390"/>
  <c r="BA390" s="1"/>
  <c r="E94" i="3" s="1"/>
  <c r="AP366" i="1"/>
  <c r="L70" i="3" s="1"/>
  <c r="AH429" i="1"/>
  <c r="AI429" s="1"/>
  <c r="AJ429" s="1"/>
  <c r="AK429" s="1"/>
  <c r="BM429" s="1"/>
  <c r="AV678"/>
  <c r="AX678" s="1"/>
  <c r="AG684"/>
  <c r="AG685"/>
  <c r="AH387"/>
  <c r="AI387" s="1"/>
  <c r="AJ387" s="1"/>
  <c r="J91" i="3" s="1"/>
  <c r="AF572" i="1"/>
  <c r="BF424"/>
  <c r="BG424" s="1"/>
  <c r="CH424" s="1"/>
  <c r="BI424" s="1"/>
  <c r="BJ424" s="1"/>
  <c r="AW403"/>
  <c r="AS328"/>
  <c r="AT328" s="1"/>
  <c r="BF452"/>
  <c r="BG452" s="1"/>
  <c r="CH452" s="1"/>
  <c r="BI452" s="1"/>
  <c r="BJ452" s="1"/>
  <c r="AF515"/>
  <c r="BF670"/>
  <c r="BG670" s="1"/>
  <c r="CH670" s="1"/>
  <c r="BI670" s="1"/>
  <c r="BJ670" s="1"/>
  <c r="AH398"/>
  <c r="AI398" s="1"/>
  <c r="AJ398" s="1"/>
  <c r="J102" i="3" s="1"/>
  <c r="Y438" i="1"/>
  <c r="AV438" s="1"/>
  <c r="AX438" s="1"/>
  <c r="AL506"/>
  <c r="AM506" s="1"/>
  <c r="AB565"/>
  <c r="AH447"/>
  <c r="AI447" s="1"/>
  <c r="AJ447" s="1"/>
  <c r="AK447" s="1"/>
  <c r="BM447" s="1"/>
  <c r="AK640"/>
  <c r="BM640" s="1"/>
  <c r="AA565"/>
  <c r="AG565" s="1"/>
  <c r="AV424"/>
  <c r="AX424" s="1"/>
  <c r="BF672"/>
  <c r="BG672" s="1"/>
  <c r="CH672" s="1"/>
  <c r="BI672" s="1"/>
  <c r="BJ672" s="1"/>
  <c r="BM20"/>
  <c r="P18" i="3" s="1"/>
  <c r="AH602" i="1"/>
  <c r="AI602" s="1"/>
  <c r="AJ602" s="1"/>
  <c r="AK602" s="1"/>
  <c r="AV695"/>
  <c r="AX695" s="1"/>
  <c r="AL696"/>
  <c r="AM696" s="1"/>
  <c r="AH401"/>
  <c r="AI401" s="1"/>
  <c r="AJ401" s="1"/>
  <c r="J105" i="3" s="1"/>
  <c r="AY49" i="1"/>
  <c r="AG424"/>
  <c r="S474"/>
  <c r="U474" s="1"/>
  <c r="AB474" s="1"/>
  <c r="AC424"/>
  <c r="V460"/>
  <c r="W460" s="1"/>
  <c r="X548"/>
  <c r="Y548" s="1"/>
  <c r="Z439"/>
  <c r="AE439" s="1"/>
  <c r="AF508"/>
  <c r="AY413"/>
  <c r="AZ413" s="1"/>
  <c r="BD523"/>
  <c r="BE474"/>
  <c r="CI474" s="1"/>
  <c r="AX387"/>
  <c r="AY387" s="1"/>
  <c r="AZ387" s="1"/>
  <c r="AK642"/>
  <c r="AP642" s="1"/>
  <c r="BA645"/>
  <c r="AL658"/>
  <c r="AM658" s="1"/>
  <c r="AN658" s="1"/>
  <c r="AH355"/>
  <c r="AI355" s="1"/>
  <c r="AJ355" s="1"/>
  <c r="AL355" s="1"/>
  <c r="AM355" s="1"/>
  <c r="AN355" s="1"/>
  <c r="AH603"/>
  <c r="AI603" s="1"/>
  <c r="AJ603" s="1"/>
  <c r="AL603" s="1"/>
  <c r="AM603" s="1"/>
  <c r="AN603" s="1"/>
  <c r="AH389"/>
  <c r="AI389" s="1"/>
  <c r="AJ389" s="1"/>
  <c r="J93" i="3" s="1"/>
  <c r="AH382" i="1"/>
  <c r="AI382" s="1"/>
  <c r="AJ382" s="1"/>
  <c r="AL382" s="1"/>
  <c r="AM382" s="1"/>
  <c r="BF572"/>
  <c r="BG572" s="1"/>
  <c r="CH572" s="1"/>
  <c r="BI572" s="1"/>
  <c r="BJ572" s="1"/>
  <c r="AH553"/>
  <c r="AI553" s="1"/>
  <c r="AJ553" s="1"/>
  <c r="J257" i="3" s="1"/>
  <c r="AH378" i="1"/>
  <c r="AI378" s="1"/>
  <c r="AJ378" s="1"/>
  <c r="J82" i="3" s="1"/>
  <c r="AH386" i="1"/>
  <c r="AI386" s="1"/>
  <c r="AJ386" s="1"/>
  <c r="J90" i="3" s="1"/>
  <c r="AH384" i="1"/>
  <c r="AI384" s="1"/>
  <c r="AJ384" s="1"/>
  <c r="J88" i="3" s="1"/>
  <c r="AH402" i="1"/>
  <c r="AI402" s="1"/>
  <c r="AJ402" s="1"/>
  <c r="J106" i="3" s="1"/>
  <c r="AH373" i="1"/>
  <c r="AI373" s="1"/>
  <c r="AJ373" s="1"/>
  <c r="J77" i="3" s="1"/>
  <c r="AH375" i="1"/>
  <c r="AI375" s="1"/>
  <c r="AJ375" s="1"/>
  <c r="J79" i="3" s="1"/>
  <c r="AV452" i="1"/>
  <c r="AX452" s="1"/>
  <c r="AH421"/>
  <c r="AI421" s="1"/>
  <c r="AJ421" s="1"/>
  <c r="J125" i="3" s="1"/>
  <c r="BC102" i="1"/>
  <c r="AZ102"/>
  <c r="BA102" s="1"/>
  <c r="BB102" s="1"/>
  <c r="AC452"/>
  <c r="AE554"/>
  <c r="AA558"/>
  <c r="Z460"/>
  <c r="AA460" s="1"/>
  <c r="V548"/>
  <c r="W548" s="1"/>
  <c r="X439"/>
  <c r="Y439" s="1"/>
  <c r="AD424"/>
  <c r="BD548"/>
  <c r="BE473"/>
  <c r="CI473" s="1"/>
  <c r="AW389"/>
  <c r="AV423"/>
  <c r="AW423" s="1"/>
  <c r="BC474"/>
  <c r="BD460"/>
  <c r="AB515"/>
  <c r="BC439"/>
  <c r="AH374"/>
  <c r="AI374" s="1"/>
  <c r="AJ374" s="1"/>
  <c r="AL374" s="1"/>
  <c r="AM374" s="1"/>
  <c r="AH507"/>
  <c r="AI507" s="1"/>
  <c r="AJ507" s="1"/>
  <c r="J211" i="3" s="1"/>
  <c r="AH528" i="1"/>
  <c r="AI528" s="1"/>
  <c r="AJ528" s="1"/>
  <c r="J232" i="3" s="1"/>
  <c r="BD23" i="1"/>
  <c r="BG22" s="1"/>
  <c r="BI22" s="1"/>
  <c r="N20" i="3" s="1"/>
  <c r="AY131" i="1"/>
  <c r="X457"/>
  <c r="Y457" s="1"/>
  <c r="V471"/>
  <c r="W471" s="1"/>
  <c r="V534"/>
  <c r="W534" s="1"/>
  <c r="V473"/>
  <c r="W473" s="1"/>
  <c r="AY102"/>
  <c r="V597"/>
  <c r="W597" s="1"/>
  <c r="S471"/>
  <c r="U471" s="1"/>
  <c r="AB471" s="1"/>
  <c r="Z534"/>
  <c r="AE534" s="1"/>
  <c r="S473"/>
  <c r="U473" s="1"/>
  <c r="AB473" s="1"/>
  <c r="AD452"/>
  <c r="Z523"/>
  <c r="AE523" s="1"/>
  <c r="AK506"/>
  <c r="BM506" s="1"/>
  <c r="AB508"/>
  <c r="BC534"/>
  <c r="AP425"/>
  <c r="AS425" s="1"/>
  <c r="AT425" s="1"/>
  <c r="AU425" s="1"/>
  <c r="BE460"/>
  <c r="CI460" s="1"/>
  <c r="K107" i="3"/>
  <c r="J224"/>
  <c r="AH403" i="1"/>
  <c r="AI403" s="1"/>
  <c r="AJ403" s="1"/>
  <c r="J107" i="3" s="1"/>
  <c r="AF685" i="1"/>
  <c r="AD404"/>
  <c r="AL414"/>
  <c r="AM414" s="1"/>
  <c r="AP354"/>
  <c r="L58" i="3" s="1"/>
  <c r="AW377" i="1"/>
  <c r="AH390"/>
  <c r="AI390" s="1"/>
  <c r="AJ390" s="1"/>
  <c r="J94" i="3" s="1"/>
  <c r="BM622" i="1"/>
  <c r="BN622" s="1"/>
  <c r="BC131"/>
  <c r="BC58"/>
  <c r="BM58" s="1"/>
  <c r="P56" i="3" s="1"/>
  <c r="Y558" i="1"/>
  <c r="BF558" s="1"/>
  <c r="BG558" s="1"/>
  <c r="CH558" s="1"/>
  <c r="BI558" s="1"/>
  <c r="BJ558" s="1"/>
  <c r="Z597"/>
  <c r="AA597" s="1"/>
  <c r="AC465"/>
  <c r="Z471"/>
  <c r="AE471" s="1"/>
  <c r="AE589"/>
  <c r="X534"/>
  <c r="Y534" s="1"/>
  <c r="Z473"/>
  <c r="AE473" s="1"/>
  <c r="X474"/>
  <c r="Y474" s="1"/>
  <c r="X460"/>
  <c r="Y460" s="1"/>
  <c r="Z548"/>
  <c r="AE548" s="1"/>
  <c r="AA515"/>
  <c r="AG515" s="1"/>
  <c r="V439"/>
  <c r="W439" s="1"/>
  <c r="AC540"/>
  <c r="AL563"/>
  <c r="AM563" s="1"/>
  <c r="AN563" s="1"/>
  <c r="AX464"/>
  <c r="AY464" s="1"/>
  <c r="AZ464" s="1"/>
  <c r="BF465"/>
  <c r="BG465" s="1"/>
  <c r="CH465" s="1"/>
  <c r="BI465" s="1"/>
  <c r="BJ465" s="1"/>
  <c r="BD473"/>
  <c r="AW539"/>
  <c r="BE471"/>
  <c r="CI471" s="1"/>
  <c r="BD474"/>
  <c r="BF392"/>
  <c r="BG392" s="1"/>
  <c r="CH392" s="1"/>
  <c r="BI392" s="1"/>
  <c r="BJ392" s="1"/>
  <c r="AP409"/>
  <c r="L113" i="3" s="1"/>
  <c r="AB452" i="1"/>
  <c r="BC460"/>
  <c r="BE597"/>
  <c r="CI597" s="1"/>
  <c r="AX401"/>
  <c r="BA401" s="1"/>
  <c r="E105" i="3" s="1"/>
  <c r="BD439" i="1"/>
  <c r="BD38"/>
  <c r="BG37" s="1"/>
  <c r="BI37" s="1"/>
  <c r="BJ37" s="1"/>
  <c r="BK37" s="1"/>
  <c r="BL37" s="1"/>
  <c r="AH385"/>
  <c r="AI385" s="1"/>
  <c r="AJ385" s="1"/>
  <c r="AK385" s="1"/>
  <c r="BM385" s="1"/>
  <c r="AF682"/>
  <c r="BF691"/>
  <c r="BG691" s="1"/>
  <c r="CH691" s="1"/>
  <c r="BI691" s="1"/>
  <c r="BJ691" s="1"/>
  <c r="AG674"/>
  <c r="AV679"/>
  <c r="AX679" s="1"/>
  <c r="AH383"/>
  <c r="AI383" s="1"/>
  <c r="AJ383" s="1"/>
  <c r="J87" i="3" s="1"/>
  <c r="AK520" i="1"/>
  <c r="BM520" s="1"/>
  <c r="AW104"/>
  <c r="AG540"/>
  <c r="BN38"/>
  <c r="AZ49"/>
  <c r="BA49" s="1"/>
  <c r="BB49" s="1"/>
  <c r="AZ131"/>
  <c r="BA131" s="1"/>
  <c r="BB131" s="1"/>
  <c r="X597"/>
  <c r="Y597" s="1"/>
  <c r="AF441"/>
  <c r="X471"/>
  <c r="Y471" s="1"/>
  <c r="AG392"/>
  <c r="S534"/>
  <c r="U534" s="1"/>
  <c r="AB534" s="1"/>
  <c r="X473"/>
  <c r="AC473" s="1"/>
  <c r="AD465"/>
  <c r="S548"/>
  <c r="U548" s="1"/>
  <c r="AB548" s="1"/>
  <c r="S439"/>
  <c r="U439" s="1"/>
  <c r="AA440"/>
  <c r="AG440" s="1"/>
  <c r="AD448"/>
  <c r="AF540"/>
  <c r="AF522"/>
  <c r="AP370"/>
  <c r="L74" i="3" s="1"/>
  <c r="BE548" i="1"/>
  <c r="CI548" s="1"/>
  <c r="BD471"/>
  <c r="BC457"/>
  <c r="BC597"/>
  <c r="AH464"/>
  <c r="AI464" s="1"/>
  <c r="AJ464" s="1"/>
  <c r="J168" i="3" s="1"/>
  <c r="AG687" i="1"/>
  <c r="AH648"/>
  <c r="AI648" s="1"/>
  <c r="AJ648" s="1"/>
  <c r="AL648" s="1"/>
  <c r="AM648" s="1"/>
  <c r="AH433"/>
  <c r="AI433" s="1"/>
  <c r="AJ433" s="1"/>
  <c r="J137" i="3" s="1"/>
  <c r="AH571" i="1"/>
  <c r="AI571" s="1"/>
  <c r="AJ571" s="1"/>
  <c r="J275" i="3" s="1"/>
  <c r="AF533" i="1"/>
  <c r="AH400"/>
  <c r="AI400" s="1"/>
  <c r="AJ400" s="1"/>
  <c r="J104" i="3" s="1"/>
  <c r="AE466" i="1"/>
  <c r="AG419"/>
  <c r="AA404"/>
  <c r="AG404" s="1"/>
  <c r="AD572"/>
  <c r="AG572"/>
  <c r="AC533"/>
  <c r="AP364"/>
  <c r="L68" i="3" s="1"/>
  <c r="AN627" i="1"/>
  <c r="AG688"/>
  <c r="BF689"/>
  <c r="BG689" s="1"/>
  <c r="CH689" s="1"/>
  <c r="BI689" s="1"/>
  <c r="BJ689" s="1"/>
  <c r="BM635"/>
  <c r="BN635" s="1"/>
  <c r="AF419"/>
  <c r="AD455"/>
  <c r="AC554"/>
  <c r="AD533"/>
  <c r="AX380"/>
  <c r="AY380" s="1"/>
  <c r="AZ380" s="1"/>
  <c r="AX647"/>
  <c r="AY647" s="1"/>
  <c r="AZ647" s="1"/>
  <c r="BF533"/>
  <c r="BG533" s="1"/>
  <c r="CH533" s="1"/>
  <c r="BI533" s="1"/>
  <c r="BJ533" s="1"/>
  <c r="AC572"/>
  <c r="AF423"/>
  <c r="AG423"/>
  <c r="AW384"/>
  <c r="AY428"/>
  <c r="AZ428" s="1"/>
  <c r="AW433"/>
  <c r="BF684"/>
  <c r="BG684" s="1"/>
  <c r="CH684" s="1"/>
  <c r="BI684" s="1"/>
  <c r="BJ684" s="1"/>
  <c r="AG681"/>
  <c r="AU611"/>
  <c r="AF686"/>
  <c r="AG680"/>
  <c r="BF668"/>
  <c r="BG668" s="1"/>
  <c r="CH668" s="1"/>
  <c r="BI668" s="1"/>
  <c r="BJ668" s="1"/>
  <c r="AG533"/>
  <c r="BC509"/>
  <c r="AV572"/>
  <c r="AX572" s="1"/>
  <c r="AH539"/>
  <c r="AI539" s="1"/>
  <c r="AJ539" s="1"/>
  <c r="J243" i="3" s="1"/>
  <c r="BF673" i="1"/>
  <c r="BG673" s="1"/>
  <c r="CH673" s="1"/>
  <c r="BI673" s="1"/>
  <c r="BJ673" s="1"/>
  <c r="AG695"/>
  <c r="AF684"/>
  <c r="AF667"/>
  <c r="AV690"/>
  <c r="AX690" s="1"/>
  <c r="AV691"/>
  <c r="AX691" s="1"/>
  <c r="BF688"/>
  <c r="BG688" s="1"/>
  <c r="CH688" s="1"/>
  <c r="BI688" s="1"/>
  <c r="BJ688" s="1"/>
  <c r="AF694"/>
  <c r="AG671"/>
  <c r="AF687"/>
  <c r="BF692"/>
  <c r="BG692" s="1"/>
  <c r="CH692" s="1"/>
  <c r="BI692" s="1"/>
  <c r="BJ692" s="1"/>
  <c r="AF674"/>
  <c r="AF678"/>
  <c r="AX355"/>
  <c r="AW355"/>
  <c r="AW386"/>
  <c r="AV419"/>
  <c r="AX419" s="1"/>
  <c r="AY419" s="1"/>
  <c r="AZ419" s="1"/>
  <c r="BF690"/>
  <c r="BG690" s="1"/>
  <c r="CH690" s="1"/>
  <c r="BI690" s="1"/>
  <c r="BJ690" s="1"/>
  <c r="AG683"/>
  <c r="AF688"/>
  <c r="AV674"/>
  <c r="AX674" s="1"/>
  <c r="AV667"/>
  <c r="AW667" s="1"/>
  <c r="AL664"/>
  <c r="AM664" s="1"/>
  <c r="AN664" s="1"/>
  <c r="AV686"/>
  <c r="AW686" s="1"/>
  <c r="AF690"/>
  <c r="AG669"/>
  <c r="AV689"/>
  <c r="AW689" s="1"/>
  <c r="AX683"/>
  <c r="AW683"/>
  <c r="AW694"/>
  <c r="AX694"/>
  <c r="AS631"/>
  <c r="AT631" s="1"/>
  <c r="AU631" s="1"/>
  <c r="AQ631"/>
  <c r="BR631" s="1"/>
  <c r="AQ613"/>
  <c r="BR613" s="1"/>
  <c r="AS613"/>
  <c r="AT613" s="1"/>
  <c r="AU613" s="1"/>
  <c r="AX672"/>
  <c r="AW672"/>
  <c r="AX668"/>
  <c r="AW668"/>
  <c r="BO630"/>
  <c r="BP630" s="1"/>
  <c r="BQ630" s="1"/>
  <c r="BK630"/>
  <c r="BL630" s="1"/>
  <c r="BA663"/>
  <c r="AY663"/>
  <c r="AZ663" s="1"/>
  <c r="AQ604"/>
  <c r="BR604" s="1"/>
  <c r="AS604"/>
  <c r="AT604" s="1"/>
  <c r="AU604" s="1"/>
  <c r="AY602"/>
  <c r="AZ602" s="1"/>
  <c r="BA602"/>
  <c r="AS623"/>
  <c r="AT623" s="1"/>
  <c r="AQ623"/>
  <c r="BR623" s="1"/>
  <c r="BT630"/>
  <c r="BU630"/>
  <c r="BV630" s="1"/>
  <c r="BW630" s="1"/>
  <c r="BX630"/>
  <c r="BS630"/>
  <c r="AY651"/>
  <c r="AZ651" s="1"/>
  <c r="BA651"/>
  <c r="BU616"/>
  <c r="BV616" s="1"/>
  <c r="BW616" s="1"/>
  <c r="BS616"/>
  <c r="BT616"/>
  <c r="BX616"/>
  <c r="AQ609"/>
  <c r="BR609" s="1"/>
  <c r="AS609"/>
  <c r="AT609" s="1"/>
  <c r="CG627"/>
  <c r="BN627"/>
  <c r="AG672"/>
  <c r="BO612"/>
  <c r="BP612" s="1"/>
  <c r="BQ612" s="1"/>
  <c r="BK612"/>
  <c r="BL612" s="1"/>
  <c r="BA654"/>
  <c r="AY654"/>
  <c r="AZ654" s="1"/>
  <c r="AV676"/>
  <c r="AG676"/>
  <c r="AH676" s="1"/>
  <c r="AI676" s="1"/>
  <c r="AJ676" s="1"/>
  <c r="AY666"/>
  <c r="AZ666" s="1"/>
  <c r="BA666"/>
  <c r="AY653"/>
  <c r="AZ653" s="1"/>
  <c r="BA653"/>
  <c r="AQ608"/>
  <c r="BR608" s="1"/>
  <c r="AS608"/>
  <c r="AT608" s="1"/>
  <c r="BM658"/>
  <c r="AP658"/>
  <c r="AP661"/>
  <c r="BM661"/>
  <c r="BM650"/>
  <c r="AP650"/>
  <c r="BC70"/>
  <c r="AX381"/>
  <c r="BA381" s="1"/>
  <c r="E85" i="3" s="1"/>
  <c r="BF515" i="1"/>
  <c r="BG515" s="1"/>
  <c r="CH515" s="1"/>
  <c r="BI515" s="1"/>
  <c r="BJ515" s="1"/>
  <c r="BC103"/>
  <c r="AG679"/>
  <c r="AH679" s="1"/>
  <c r="AI679" s="1"/>
  <c r="AJ679" s="1"/>
  <c r="AF681"/>
  <c r="AG693"/>
  <c r="AH693" s="1"/>
  <c r="AI693" s="1"/>
  <c r="AJ693" s="1"/>
  <c r="AM640"/>
  <c r="AN640" s="1"/>
  <c r="AV687"/>
  <c r="AV681"/>
  <c r="BN626"/>
  <c r="CG626"/>
  <c r="AW601"/>
  <c r="AX601"/>
  <c r="AP652"/>
  <c r="BM652"/>
  <c r="BO611"/>
  <c r="BK611"/>
  <c r="BL611" s="1"/>
  <c r="BM665"/>
  <c r="AP665"/>
  <c r="AQ632"/>
  <c r="BR632" s="1"/>
  <c r="AS632"/>
  <c r="AT632" s="1"/>
  <c r="AX688"/>
  <c r="AW688"/>
  <c r="AW648"/>
  <c r="AX648"/>
  <c r="BU633"/>
  <c r="BS633"/>
  <c r="BX633"/>
  <c r="BT633"/>
  <c r="BS611"/>
  <c r="BX611"/>
  <c r="BT611"/>
  <c r="BU611"/>
  <c r="AW692"/>
  <c r="AX692"/>
  <c r="AG692"/>
  <c r="AH692" s="1"/>
  <c r="AI692" s="1"/>
  <c r="AJ692" s="1"/>
  <c r="AS610"/>
  <c r="AT610" s="1"/>
  <c r="AQ610"/>
  <c r="BR610" s="1"/>
  <c r="BA603"/>
  <c r="AY603"/>
  <c r="AZ603" s="1"/>
  <c r="AQ624"/>
  <c r="BR624" s="1"/>
  <c r="AS624"/>
  <c r="AT624" s="1"/>
  <c r="CG615"/>
  <c r="BN615"/>
  <c r="BA636"/>
  <c r="AY636"/>
  <c r="AZ636" s="1"/>
  <c r="AQ606"/>
  <c r="BR606" s="1"/>
  <c r="AS606"/>
  <c r="AT606" s="1"/>
  <c r="BN608"/>
  <c r="CG608"/>
  <c r="BU621"/>
  <c r="BV621" s="1"/>
  <c r="BW621" s="1"/>
  <c r="BX621"/>
  <c r="BT621"/>
  <c r="BS621"/>
  <c r="AQ635"/>
  <c r="BR635" s="1"/>
  <c r="AS635"/>
  <c r="AT635" s="1"/>
  <c r="BM634"/>
  <c r="AP634"/>
  <c r="BM653"/>
  <c r="AP653"/>
  <c r="BD19"/>
  <c r="BG18" s="1"/>
  <c r="BI18" s="1"/>
  <c r="N16" i="3" s="1"/>
  <c r="BH82" i="1"/>
  <c r="AL82" s="1"/>
  <c r="AM82" s="1"/>
  <c r="AH557"/>
  <c r="AI557" s="1"/>
  <c r="AJ557" s="1"/>
  <c r="J261" i="3" s="1"/>
  <c r="AN657" i="1"/>
  <c r="AV693"/>
  <c r="BF683"/>
  <c r="BG683" s="1"/>
  <c r="CH683" s="1"/>
  <c r="BI683" s="1"/>
  <c r="BJ683" s="1"/>
  <c r="AG694"/>
  <c r="BF693"/>
  <c r="BG693" s="1"/>
  <c r="CH693" s="1"/>
  <c r="BI693" s="1"/>
  <c r="BJ693" s="1"/>
  <c r="BF669"/>
  <c r="BG669" s="1"/>
  <c r="CH669" s="1"/>
  <c r="BI669" s="1"/>
  <c r="BJ669" s="1"/>
  <c r="BF671"/>
  <c r="BG671" s="1"/>
  <c r="CH671" s="1"/>
  <c r="BI671" s="1"/>
  <c r="BJ671" s="1"/>
  <c r="AU616"/>
  <c r="BF680"/>
  <c r="BG680" s="1"/>
  <c r="CH680" s="1"/>
  <c r="BI680" s="1"/>
  <c r="BJ680" s="1"/>
  <c r="AV671"/>
  <c r="AG691"/>
  <c r="AH691" s="1"/>
  <c r="AI691" s="1"/>
  <c r="AJ691" s="1"/>
  <c r="AV680"/>
  <c r="AG667"/>
  <c r="AG686"/>
  <c r="AG690"/>
  <c r="CG631"/>
  <c r="BN631"/>
  <c r="CG613"/>
  <c r="BN613"/>
  <c r="CG614"/>
  <c r="BN614"/>
  <c r="BM662"/>
  <c r="AP662"/>
  <c r="AK659"/>
  <c r="AL659"/>
  <c r="AM659" s="1"/>
  <c r="AN659" s="1"/>
  <c r="AQ622"/>
  <c r="BR622" s="1"/>
  <c r="AS622"/>
  <c r="AT622" s="1"/>
  <c r="AU622" s="1"/>
  <c r="BA661"/>
  <c r="AY661"/>
  <c r="AZ661" s="1"/>
  <c r="AY649"/>
  <c r="AZ649" s="1"/>
  <c r="BA649"/>
  <c r="CG609"/>
  <c r="BN609"/>
  <c r="AQ627"/>
  <c r="BR627" s="1"/>
  <c r="AS627"/>
  <c r="AT627" s="1"/>
  <c r="BO616"/>
  <c r="BP616" s="1"/>
  <c r="BK616"/>
  <c r="BL616" s="1"/>
  <c r="AX673"/>
  <c r="AW673"/>
  <c r="BM638"/>
  <c r="AP638"/>
  <c r="AX685"/>
  <c r="AW685"/>
  <c r="BA638"/>
  <c r="AY638"/>
  <c r="AZ638" s="1"/>
  <c r="AX670"/>
  <c r="AW670"/>
  <c r="CG619"/>
  <c r="BN619"/>
  <c r="BM664"/>
  <c r="AP664"/>
  <c r="BM636"/>
  <c r="AP636"/>
  <c r="AQ620"/>
  <c r="BR620" s="1"/>
  <c r="AS620"/>
  <c r="AT620" s="1"/>
  <c r="AU620" s="1"/>
  <c r="AQ626"/>
  <c r="BR626" s="1"/>
  <c r="AS626"/>
  <c r="AT626" s="1"/>
  <c r="AU626" s="1"/>
  <c r="CG625"/>
  <c r="BN625"/>
  <c r="AK601"/>
  <c r="AL601"/>
  <c r="AM601" s="1"/>
  <c r="AQ614"/>
  <c r="BR614" s="1"/>
  <c r="AS614"/>
  <c r="AT614" s="1"/>
  <c r="BO633"/>
  <c r="BP633" s="1"/>
  <c r="BK633"/>
  <c r="BL633" s="1"/>
  <c r="AF673"/>
  <c r="AG673"/>
  <c r="AS605"/>
  <c r="AT605" s="1"/>
  <c r="AU605" s="1"/>
  <c r="AQ605"/>
  <c r="BR605" s="1"/>
  <c r="CG632"/>
  <c r="BN632"/>
  <c r="AQ618"/>
  <c r="BR618" s="1"/>
  <c r="AS618"/>
  <c r="AT618" s="1"/>
  <c r="AU618" s="1"/>
  <c r="AP651"/>
  <c r="BM651"/>
  <c r="AS617"/>
  <c r="AT617" s="1"/>
  <c r="AQ617"/>
  <c r="BR617" s="1"/>
  <c r="AP663"/>
  <c r="BM663"/>
  <c r="BN610"/>
  <c r="CG610"/>
  <c r="AS615"/>
  <c r="AT615" s="1"/>
  <c r="AU615" s="1"/>
  <c r="AQ615"/>
  <c r="BR615" s="1"/>
  <c r="BU612"/>
  <c r="BV612" s="1"/>
  <c r="BW612" s="1"/>
  <c r="BS612"/>
  <c r="BT612"/>
  <c r="BX612"/>
  <c r="BN606"/>
  <c r="CG606"/>
  <c r="AP641"/>
  <c r="BM641"/>
  <c r="AS629"/>
  <c r="AT629" s="1"/>
  <c r="AQ629"/>
  <c r="BR629" s="1"/>
  <c r="BA646"/>
  <c r="AY646"/>
  <c r="AZ646" s="1"/>
  <c r="BM660"/>
  <c r="AP660"/>
  <c r="AY665"/>
  <c r="AZ665" s="1"/>
  <c r="BA665"/>
  <c r="AF670"/>
  <c r="AG670"/>
  <c r="AP644"/>
  <c r="BM644"/>
  <c r="AV682"/>
  <c r="AF452"/>
  <c r="Z467"/>
  <c r="AE467" s="1"/>
  <c r="S509"/>
  <c r="U509" s="1"/>
  <c r="AD547"/>
  <c r="X467"/>
  <c r="Y467" s="1"/>
  <c r="Z509"/>
  <c r="AE509" s="1"/>
  <c r="Y547"/>
  <c r="BF547" s="1"/>
  <c r="BG547" s="1"/>
  <c r="CH547" s="1"/>
  <c r="AF565"/>
  <c r="BE509"/>
  <c r="CI509" s="1"/>
  <c r="BE467"/>
  <c r="CI467" s="1"/>
  <c r="V467"/>
  <c r="W467" s="1"/>
  <c r="X509"/>
  <c r="Y509" s="1"/>
  <c r="AZ70"/>
  <c r="BA70" s="1"/>
  <c r="AW100"/>
  <c r="AH381"/>
  <c r="AI381" s="1"/>
  <c r="AJ381" s="1"/>
  <c r="J85" i="3" s="1"/>
  <c r="AH581" i="1"/>
  <c r="AI581" s="1"/>
  <c r="AJ581" s="1"/>
  <c r="J285" i="3" s="1"/>
  <c r="BF682" i="1"/>
  <c r="BG682" s="1"/>
  <c r="CH682" s="1"/>
  <c r="BI682" s="1"/>
  <c r="BJ682" s="1"/>
  <c r="AF683"/>
  <c r="AN656"/>
  <c r="AV669"/>
  <c r="AV684"/>
  <c r="AG668"/>
  <c r="BF694"/>
  <c r="BG694" s="1"/>
  <c r="CH694" s="1"/>
  <c r="BI694" s="1"/>
  <c r="BJ694" s="1"/>
  <c r="AF669"/>
  <c r="AF671"/>
  <c r="AF680"/>
  <c r="AF668"/>
  <c r="BF679"/>
  <c r="BG679" s="1"/>
  <c r="CH679" s="1"/>
  <c r="BI679" s="1"/>
  <c r="BJ679" s="1"/>
  <c r="AT621"/>
  <c r="AU621" s="1"/>
  <c r="BF678"/>
  <c r="BG678" s="1"/>
  <c r="CH678" s="1"/>
  <c r="BI678" s="1"/>
  <c r="BJ678" s="1"/>
  <c r="BF676"/>
  <c r="BG676" s="1"/>
  <c r="CH676" s="1"/>
  <c r="BI676" s="1"/>
  <c r="BJ676" s="1"/>
  <c r="Q488"/>
  <c r="BC488" s="1"/>
  <c r="BH488"/>
  <c r="Q567"/>
  <c r="BD567" s="1"/>
  <c r="BH567"/>
  <c r="Q501"/>
  <c r="BC501" s="1"/>
  <c r="BH501"/>
  <c r="Q524"/>
  <c r="BC524" s="1"/>
  <c r="BH524"/>
  <c r="G550"/>
  <c r="G648" s="1"/>
  <c r="A648"/>
  <c r="Q472"/>
  <c r="BC472" s="1"/>
  <c r="BH472"/>
  <c r="Q479"/>
  <c r="BC479" s="1"/>
  <c r="BH479"/>
  <c r="Q476"/>
  <c r="BC476" s="1"/>
  <c r="BH476"/>
  <c r="V457"/>
  <c r="W457" s="1"/>
  <c r="V583"/>
  <c r="W583" s="1"/>
  <c r="AA434"/>
  <c r="BD21"/>
  <c r="BG20" s="1"/>
  <c r="BI20" s="1"/>
  <c r="N18" i="3" s="1"/>
  <c r="BE583" i="1"/>
  <c r="CI583" s="1"/>
  <c r="S457"/>
  <c r="U457" s="1"/>
  <c r="AB457" s="1"/>
  <c r="Z516"/>
  <c r="AA516" s="1"/>
  <c r="X483"/>
  <c r="Y483" s="1"/>
  <c r="X583"/>
  <c r="Y583" s="1"/>
  <c r="Z453"/>
  <c r="AE453" s="1"/>
  <c r="V559"/>
  <c r="W559" s="1"/>
  <c r="AG455"/>
  <c r="S459"/>
  <c r="U459" s="1"/>
  <c r="Z443"/>
  <c r="AA443" s="1"/>
  <c r="V590"/>
  <c r="W590" s="1"/>
  <c r="S456"/>
  <c r="U456" s="1"/>
  <c r="AB456" s="1"/>
  <c r="Y554"/>
  <c r="BF554" s="1"/>
  <c r="BG554" s="1"/>
  <c r="CH554" s="1"/>
  <c r="AD438"/>
  <c r="AF448"/>
  <c r="BF589"/>
  <c r="BG589" s="1"/>
  <c r="CH589" s="1"/>
  <c r="BI589" s="1"/>
  <c r="BJ589" s="1"/>
  <c r="BC590"/>
  <c r="BF455"/>
  <c r="BG455" s="1"/>
  <c r="CH455" s="1"/>
  <c r="BI455" s="1"/>
  <c r="BJ455" s="1"/>
  <c r="BE566"/>
  <c r="CI566" s="1"/>
  <c r="BD583"/>
  <c r="BD453"/>
  <c r="AV448"/>
  <c r="AX448" s="1"/>
  <c r="BD457"/>
  <c r="BE516"/>
  <c r="CI516" s="1"/>
  <c r="BD559"/>
  <c r="Q580"/>
  <c r="BE580" s="1"/>
  <c r="CI580" s="1"/>
  <c r="BH580"/>
  <c r="Q487"/>
  <c r="BD487" s="1"/>
  <c r="BH487"/>
  <c r="Q584"/>
  <c r="BC584" s="1"/>
  <c r="BH584"/>
  <c r="Q462"/>
  <c r="X462" s="1"/>
  <c r="BH462"/>
  <c r="Q542"/>
  <c r="X542" s="1"/>
  <c r="BH542"/>
  <c r="Q591"/>
  <c r="BE591" s="1"/>
  <c r="CI591" s="1"/>
  <c r="BH591"/>
  <c r="Q598"/>
  <c r="Z598" s="1"/>
  <c r="BH598"/>
  <c r="G549"/>
  <c r="G647" s="1"/>
  <c r="A647"/>
  <c r="Q517"/>
  <c r="BE517" s="1"/>
  <c r="CI517" s="1"/>
  <c r="BH517"/>
  <c r="Q573"/>
  <c r="BD573" s="1"/>
  <c r="BH573"/>
  <c r="Q485"/>
  <c r="BC485" s="1"/>
  <c r="BH485"/>
  <c r="Q484"/>
  <c r="S484" s="1"/>
  <c r="U484" s="1"/>
  <c r="BH484"/>
  <c r="Q458"/>
  <c r="V458" s="1"/>
  <c r="W458" s="1"/>
  <c r="BH458"/>
  <c r="AZ58"/>
  <c r="BA58" s="1"/>
  <c r="AY58"/>
  <c r="Z457"/>
  <c r="AE457" s="1"/>
  <c r="Z483"/>
  <c r="AE483" s="1"/>
  <c r="Z583"/>
  <c r="AE583" s="1"/>
  <c r="AC455"/>
  <c r="V453"/>
  <c r="W453" s="1"/>
  <c r="X559"/>
  <c r="Y559" s="1"/>
  <c r="Z459"/>
  <c r="AE459" s="1"/>
  <c r="V443"/>
  <c r="W443" s="1"/>
  <c r="S590"/>
  <c r="U590" s="1"/>
  <c r="AB590" s="1"/>
  <c r="V456"/>
  <c r="W456" s="1"/>
  <c r="AF455"/>
  <c r="AC448"/>
  <c r="AX244"/>
  <c r="AY244" s="1"/>
  <c r="BH104"/>
  <c r="AL104" s="1"/>
  <c r="AM104" s="1"/>
  <c r="AN520"/>
  <c r="CG348"/>
  <c r="BD62"/>
  <c r="BG61" s="1"/>
  <c r="BI61" s="1"/>
  <c r="N59" i="3" s="1"/>
  <c r="AY50" i="1"/>
  <c r="AY51"/>
  <c r="BC50"/>
  <c r="BD50" s="1"/>
  <c r="BG49" s="1"/>
  <c r="BI49" s="1"/>
  <c r="BC51"/>
  <c r="BM51" s="1"/>
  <c r="P49" i="3" s="1"/>
  <c r="BN326" i="1"/>
  <c r="BK326" s="1"/>
  <c r="BL326" s="1"/>
  <c r="AZ50"/>
  <c r="BA50" s="1"/>
  <c r="BB50" s="1"/>
  <c r="CG338"/>
  <c r="CG312"/>
  <c r="BR315"/>
  <c r="BX315" s="1"/>
  <c r="CG315"/>
  <c r="CG314"/>
  <c r="CG313"/>
  <c r="CG323"/>
  <c r="BR367"/>
  <c r="CG367"/>
  <c r="CG331"/>
  <c r="BR332"/>
  <c r="CG332"/>
  <c r="CG319"/>
  <c r="CG316"/>
  <c r="CG329"/>
  <c r="CG327"/>
  <c r="CG406"/>
  <c r="BR503"/>
  <c r="CG328"/>
  <c r="BH251"/>
  <c r="AL251" s="1"/>
  <c r="AM251" s="1"/>
  <c r="AZ92"/>
  <c r="BA92" s="1"/>
  <c r="H30" i="3"/>
  <c r="CG330" i="1"/>
  <c r="CG318"/>
  <c r="H15" i="3"/>
  <c r="CG311" i="1"/>
  <c r="CG317"/>
  <c r="CG511"/>
  <c r="BR334"/>
  <c r="BX334" s="1"/>
  <c r="CG334"/>
  <c r="BR309"/>
  <c r="BX309" s="1"/>
  <c r="CG309"/>
  <c r="BR529"/>
  <c r="CG529"/>
  <c r="BR504"/>
  <c r="BT504" s="1"/>
  <c r="CG504"/>
  <c r="CG333"/>
  <c r="CG407"/>
  <c r="CG322"/>
  <c r="CG310"/>
  <c r="CG337"/>
  <c r="BC49"/>
  <c r="BM49" s="1"/>
  <c r="P47" i="3" s="1"/>
  <c r="BC109" i="1"/>
  <c r="AY109"/>
  <c r="K101" i="3"/>
  <c r="BN325" i="1"/>
  <c r="BO325" s="1"/>
  <c r="BP325" s="1"/>
  <c r="AY70"/>
  <c r="AY92"/>
  <c r="BC92"/>
  <c r="BO21"/>
  <c r="BP21" s="1"/>
  <c r="BQ21" s="1"/>
  <c r="BN21"/>
  <c r="BO19"/>
  <c r="BP19" s="1"/>
  <c r="BQ19" s="1"/>
  <c r="AZ103"/>
  <c r="BA103" s="1"/>
  <c r="BB103" s="1"/>
  <c r="BH100"/>
  <c r="AL100" s="1"/>
  <c r="AM100" s="1"/>
  <c r="BO23"/>
  <c r="BP23" s="1"/>
  <c r="BQ23" s="1"/>
  <c r="AX119"/>
  <c r="K117" i="3" s="1"/>
  <c r="AX251" i="1"/>
  <c r="K249" i="3" s="1"/>
  <c r="BN23" i="1"/>
  <c r="BH119"/>
  <c r="AL119" s="1"/>
  <c r="AM119" s="1"/>
  <c r="AZ132"/>
  <c r="BA132" s="1"/>
  <c r="BC66"/>
  <c r="BH94"/>
  <c r="AL94" s="1"/>
  <c r="AM94" s="1"/>
  <c r="L61" i="3"/>
  <c r="AZ88" i="1"/>
  <c r="BA88" s="1"/>
  <c r="BB88" s="1"/>
  <c r="AU503"/>
  <c r="BC95"/>
  <c r="AZ66"/>
  <c r="BA66" s="1"/>
  <c r="AV94"/>
  <c r="G92" i="3" s="1"/>
  <c r="AZ95" i="1"/>
  <c r="BA95" s="1"/>
  <c r="AY66"/>
  <c r="BN45"/>
  <c r="AY95"/>
  <c r="BO45"/>
  <c r="BP45" s="1"/>
  <c r="BQ45" s="1"/>
  <c r="AQ357"/>
  <c r="BJ216"/>
  <c r="BK216" s="1"/>
  <c r="BL216" s="1"/>
  <c r="BD210"/>
  <c r="BG209" s="1"/>
  <c r="BI209" s="1"/>
  <c r="BJ209" s="1"/>
  <c r="BK209" s="1"/>
  <c r="BL209" s="1"/>
  <c r="AY287"/>
  <c r="AY88"/>
  <c r="BM37"/>
  <c r="BN37" s="1"/>
  <c r="K285" i="3"/>
  <c r="BN19" i="1"/>
  <c r="AW120"/>
  <c r="BM29"/>
  <c r="P27" i="3" s="1"/>
  <c r="BC287" i="1"/>
  <c r="AP344"/>
  <c r="AQ344" s="1"/>
  <c r="AW82"/>
  <c r="AX262"/>
  <c r="K260" i="3" s="1"/>
  <c r="BH120" i="1"/>
  <c r="AL120" s="1"/>
  <c r="AM120" s="1"/>
  <c r="BH262"/>
  <c r="AL262" s="1"/>
  <c r="AM262" s="1"/>
  <c r="AX120"/>
  <c r="K118" i="3" s="1"/>
  <c r="AW262" i="1"/>
  <c r="BM63"/>
  <c r="P61" i="3" s="1"/>
  <c r="BC88" i="1"/>
  <c r="AU312"/>
  <c r="BN348"/>
  <c r="BK348" s="1"/>
  <c r="H52" i="3"/>
  <c r="BH244" i="1"/>
  <c r="AL244" s="1"/>
  <c r="AM244" s="1"/>
  <c r="AV244"/>
  <c r="G242" i="3" s="1"/>
  <c r="BH110" i="1"/>
  <c r="AL110" s="1"/>
  <c r="AM110" s="1"/>
  <c r="AV110"/>
  <c r="G108" i="3" s="1"/>
  <c r="BJ41" i="1"/>
  <c r="BK41" s="1"/>
  <c r="BL41" s="1"/>
  <c r="N39" i="3"/>
  <c r="BC57" i="1"/>
  <c r="BM57" s="1"/>
  <c r="P55" i="3" s="1"/>
  <c r="K55"/>
  <c r="BC115" i="1"/>
  <c r="K113" i="3"/>
  <c r="AY46" i="1"/>
  <c r="K44" i="3"/>
  <c r="AZ81" i="1"/>
  <c r="BA81" s="1"/>
  <c r="BB81" s="1"/>
  <c r="K79" i="3"/>
  <c r="BN320" i="1"/>
  <c r="BK320" s="1"/>
  <c r="H24" i="3"/>
  <c r="AY86" i="1"/>
  <c r="K84" i="3"/>
  <c r="BO40" i="1"/>
  <c r="BP40" s="1"/>
  <c r="BQ40" s="1"/>
  <c r="P38" i="3"/>
  <c r="BC48" i="1"/>
  <c r="BM48" s="1"/>
  <c r="K46" i="3"/>
  <c r="BC91" i="1"/>
  <c r="K89" i="3"/>
  <c r="AQ252" i="1"/>
  <c r="AR252" s="1"/>
  <c r="I250" i="3"/>
  <c r="AT139" i="1"/>
  <c r="AU139" s="1"/>
  <c r="AV139" s="1"/>
  <c r="G137" i="3" s="1"/>
  <c r="I137"/>
  <c r="BJ28" i="1"/>
  <c r="BK28" s="1"/>
  <c r="BL28" s="1"/>
  <c r="N26" i="3"/>
  <c r="BC79" i="1"/>
  <c r="K77" i="3"/>
  <c r="AT238" i="1"/>
  <c r="AU238" s="1"/>
  <c r="AV238" s="1"/>
  <c r="G236" i="3" s="1"/>
  <c r="I236"/>
  <c r="AQ189" i="1"/>
  <c r="AR189" s="1"/>
  <c r="AS189" s="1"/>
  <c r="I187" i="3"/>
  <c r="BN24" i="1"/>
  <c r="P22" i="3"/>
  <c r="AZ87" i="1"/>
  <c r="BA87" s="1"/>
  <c r="K85" i="3"/>
  <c r="BH137" i="1"/>
  <c r="AL137" s="1"/>
  <c r="AM137" s="1"/>
  <c r="AV137"/>
  <c r="G135" i="3" s="1"/>
  <c r="BJ17" i="1"/>
  <c r="BK17" s="1"/>
  <c r="BL17" s="1"/>
  <c r="N15" i="3"/>
  <c r="AT170" i="1"/>
  <c r="AU170" s="1"/>
  <c r="AV170" s="1"/>
  <c r="G168" i="3" s="1"/>
  <c r="I168"/>
  <c r="AS324" i="1"/>
  <c r="AT324" s="1"/>
  <c r="L28" i="3"/>
  <c r="AY72" i="1"/>
  <c r="K70" i="3"/>
  <c r="AQ277" i="1"/>
  <c r="AR277" s="1"/>
  <c r="AS277" s="1"/>
  <c r="I275" i="3"/>
  <c r="BC295" i="1"/>
  <c r="K293" i="3"/>
  <c r="BC132" i="1"/>
  <c r="K130" i="3"/>
  <c r="BN332" i="1"/>
  <c r="BK332" s="1"/>
  <c r="H36" i="3"/>
  <c r="AW119" i="1"/>
  <c r="BH233"/>
  <c r="AL233" s="1"/>
  <c r="AM233" s="1"/>
  <c r="AX233"/>
  <c r="K231" i="3" s="1"/>
  <c r="BO210" i="1"/>
  <c r="BP210" s="1"/>
  <c r="BQ210" s="1"/>
  <c r="AN530"/>
  <c r="AW233"/>
  <c r="AW251"/>
  <c r="BN210"/>
  <c r="AS295"/>
  <c r="AP360"/>
  <c r="AZ133"/>
  <c r="BA133" s="1"/>
  <c r="BB133" s="1"/>
  <c r="K131" i="3"/>
  <c r="AQ153" i="1"/>
  <c r="AR153" s="1"/>
  <c r="AS153" s="1"/>
  <c r="I151" i="3"/>
  <c r="AZ237" i="1"/>
  <c r="BA237" s="1"/>
  <c r="BB237" s="1"/>
  <c r="K235" i="3"/>
  <c r="BH116" i="1"/>
  <c r="AL116" s="1"/>
  <c r="AM116" s="1"/>
  <c r="AV116"/>
  <c r="G114" i="3" s="1"/>
  <c r="BC106" i="1"/>
  <c r="K104" i="3"/>
  <c r="AQ220" i="1"/>
  <c r="AR220" s="1"/>
  <c r="AS220" s="1"/>
  <c r="I218" i="3"/>
  <c r="AZ60" i="1"/>
  <c r="BA60" s="1"/>
  <c r="BB60" s="1"/>
  <c r="K58" i="3"/>
  <c r="AQ245" i="1"/>
  <c r="AR245" s="1"/>
  <c r="AS245" s="1"/>
  <c r="I243" i="3"/>
  <c r="AQ505" i="1"/>
  <c r="L209" i="3"/>
  <c r="AZ76" i="1"/>
  <c r="BA76" s="1"/>
  <c r="K74" i="3"/>
  <c r="BN339" i="1"/>
  <c r="BK339" s="1"/>
  <c r="H43" i="3"/>
  <c r="AZ117" i="1"/>
  <c r="BA117" s="1"/>
  <c r="BB117" s="1"/>
  <c r="K115" i="3"/>
  <c r="BN335" i="1"/>
  <c r="BK335" s="1"/>
  <c r="H39" i="3"/>
  <c r="AT285" i="1"/>
  <c r="AX285" s="1"/>
  <c r="I283" i="3"/>
  <c r="BN314" i="1"/>
  <c r="BK314" s="1"/>
  <c r="H18" i="3"/>
  <c r="AY105" i="1"/>
  <c r="K103" i="3"/>
  <c r="AZ91" i="1"/>
  <c r="BA91" s="1"/>
  <c r="AY91"/>
  <c r="AT156"/>
  <c r="AU156" s="1"/>
  <c r="AV156" s="1"/>
  <c r="G154" i="3" s="1"/>
  <c r="I154"/>
  <c r="BN407" i="1"/>
  <c r="BK407" s="1"/>
  <c r="H111" i="3"/>
  <c r="BN318" i="1"/>
  <c r="BK318" s="1"/>
  <c r="H22" i="3"/>
  <c r="BN317" i="1"/>
  <c r="BK317" s="1"/>
  <c r="H21" i="3"/>
  <c r="AS519" i="1"/>
  <c r="AT519" s="1"/>
  <c r="AU519" s="1"/>
  <c r="L223" i="3"/>
  <c r="BN330" i="1"/>
  <c r="BK330" s="1"/>
  <c r="H34" i="3"/>
  <c r="AS411" i="1"/>
  <c r="AT411" s="1"/>
  <c r="AU411" s="1"/>
  <c r="L115" i="3"/>
  <c r="BO235" i="1"/>
  <c r="BP235" s="1"/>
  <c r="BQ235" s="1"/>
  <c r="P233" i="3"/>
  <c r="BC75" i="1"/>
  <c r="K73" i="3"/>
  <c r="BN337" i="1"/>
  <c r="BK337" s="1"/>
  <c r="H41" i="3"/>
  <c r="AZ83" i="1"/>
  <c r="BA83" s="1"/>
  <c r="K81" i="3"/>
  <c r="AZ96" i="1"/>
  <c r="BA96" s="1"/>
  <c r="BB96" s="1"/>
  <c r="K94" i="3"/>
  <c r="BN321" i="1"/>
  <c r="BK321" s="1"/>
  <c r="H25" i="3"/>
  <c r="BO31" i="1"/>
  <c r="BP31" s="1"/>
  <c r="BQ31" s="1"/>
  <c r="P29" i="3"/>
  <c r="BN504" i="1"/>
  <c r="BK504" s="1"/>
  <c r="H208" i="3"/>
  <c r="BN328" i="1"/>
  <c r="BK328" s="1"/>
  <c r="H32" i="3"/>
  <c r="BB64" i="1"/>
  <c r="CC502"/>
  <c r="CD502" s="1"/>
  <c r="CE502" s="1"/>
  <c r="CB502"/>
  <c r="BD64"/>
  <c r="BG63" s="1"/>
  <c r="BI63" s="1"/>
  <c r="AQ324"/>
  <c r="BM34"/>
  <c r="AU295"/>
  <c r="BH134"/>
  <c r="AL134" s="1"/>
  <c r="AM134" s="1"/>
  <c r="AY79"/>
  <c r="BC86"/>
  <c r="AH546"/>
  <c r="AI546" s="1"/>
  <c r="AJ546" s="1"/>
  <c r="BD31"/>
  <c r="BG30" s="1"/>
  <c r="BI30" s="1"/>
  <c r="AY48"/>
  <c r="AZ105"/>
  <c r="BA105" s="1"/>
  <c r="BC105"/>
  <c r="BN40"/>
  <c r="AZ48"/>
  <c r="BA48" s="1"/>
  <c r="BB48" s="1"/>
  <c r="BD40"/>
  <c r="BG39" s="1"/>
  <c r="BI39" s="1"/>
  <c r="BC83"/>
  <c r="BN31"/>
  <c r="AW134"/>
  <c r="AX134"/>
  <c r="AQ156"/>
  <c r="AR156" s="1"/>
  <c r="BC81"/>
  <c r="AQ285"/>
  <c r="AR285" s="1"/>
  <c r="AS285" s="1"/>
  <c r="BN235"/>
  <c r="AZ86"/>
  <c r="BA86" s="1"/>
  <c r="BB31"/>
  <c r="BC76"/>
  <c r="BM211"/>
  <c r="AY115"/>
  <c r="BC46"/>
  <c r="BM46" s="1"/>
  <c r="AV454"/>
  <c r="AX454" s="1"/>
  <c r="AS244"/>
  <c r="AY76"/>
  <c r="BN313"/>
  <c r="AZ46"/>
  <c r="BA46" s="1"/>
  <c r="BB74"/>
  <c r="BC117"/>
  <c r="BN311"/>
  <c r="H42" i="3"/>
  <c r="H38"/>
  <c r="BU320" i="1"/>
  <c r="BT320"/>
  <c r="AY117"/>
  <c r="AZ72"/>
  <c r="BA72" s="1"/>
  <c r="AY57"/>
  <c r="AY83"/>
  <c r="AY81"/>
  <c r="AY96"/>
  <c r="BC96"/>
  <c r="BN33"/>
  <c r="AT277"/>
  <c r="AU277" s="1"/>
  <c r="AQ519"/>
  <c r="AQ411"/>
  <c r="AA199"/>
  <c r="AB199" s="1"/>
  <c r="AT245"/>
  <c r="AU245" s="1"/>
  <c r="AZ79"/>
  <c r="BA79" s="1"/>
  <c r="BU321"/>
  <c r="BV321" s="1"/>
  <c r="BW321" s="1"/>
  <c r="AZ75"/>
  <c r="BA75" s="1"/>
  <c r="BB75" s="1"/>
  <c r="AZ115"/>
  <c r="BA115" s="1"/>
  <c r="BC72"/>
  <c r="AN193"/>
  <c r="D191" i="3" s="1"/>
  <c r="AH397" i="1"/>
  <c r="AI397" s="1"/>
  <c r="AJ397" s="1"/>
  <c r="BB287"/>
  <c r="AN191"/>
  <c r="D189" i="3" s="1"/>
  <c r="AZ106" i="1"/>
  <c r="BA106" s="1"/>
  <c r="BB106" s="1"/>
  <c r="AY75"/>
  <c r="BB59"/>
  <c r="BD56"/>
  <c r="BG55" s="1"/>
  <c r="BI55" s="1"/>
  <c r="AX137"/>
  <c r="AQ170"/>
  <c r="AR170" s="1"/>
  <c r="AS170" s="1"/>
  <c r="BB37"/>
  <c r="AS505"/>
  <c r="AT505" s="1"/>
  <c r="AU505" s="1"/>
  <c r="AD191"/>
  <c r="AE191" s="1"/>
  <c r="AJ191" s="1"/>
  <c r="BC60"/>
  <c r="BM60" s="1"/>
  <c r="AY421"/>
  <c r="AZ421" s="1"/>
  <c r="BA421"/>
  <c r="E125" i="3" s="1"/>
  <c r="AW400" i="1"/>
  <c r="AX400"/>
  <c r="AY389"/>
  <c r="AZ389" s="1"/>
  <c r="BA389"/>
  <c r="E93" i="3" s="1"/>
  <c r="BA432" i="1"/>
  <c r="E136" i="3" s="1"/>
  <c r="AY432" i="1"/>
  <c r="AZ432" s="1"/>
  <c r="AX546"/>
  <c r="AW546"/>
  <c r="AB460"/>
  <c r="AP368"/>
  <c r="AY398"/>
  <c r="AZ398" s="1"/>
  <c r="BA398"/>
  <c r="E102" i="3" s="1"/>
  <c r="AY539" i="1"/>
  <c r="AZ539" s="1"/>
  <c r="BA539"/>
  <c r="E243" i="3" s="1"/>
  <c r="AY377" i="1"/>
  <c r="AZ377" s="1"/>
  <c r="BA377"/>
  <c r="E81" i="3" s="1"/>
  <c r="AY382" i="1"/>
  <c r="AZ382" s="1"/>
  <c r="BA382"/>
  <c r="E86" i="3" s="1"/>
  <c r="AY435" i="1"/>
  <c r="AZ435" s="1"/>
  <c r="BA435"/>
  <c r="E139" i="3" s="1"/>
  <c r="AY447" i="1"/>
  <c r="AZ447" s="1"/>
  <c r="BA447"/>
  <c r="E151" i="3" s="1"/>
  <c r="AY386" i="1"/>
  <c r="AZ386" s="1"/>
  <c r="BA386"/>
  <c r="E90" i="3" s="1"/>
  <c r="AY433" i="1"/>
  <c r="AZ433" s="1"/>
  <c r="BA433"/>
  <c r="E137" i="3" s="1"/>
  <c r="AY403" i="1"/>
  <c r="AZ403" s="1"/>
  <c r="BA403"/>
  <c r="E107" i="3" s="1"/>
  <c r="AY450" i="1"/>
  <c r="AZ450" s="1"/>
  <c r="BA450"/>
  <c r="E154" i="3" s="1"/>
  <c r="BF466" i="1"/>
  <c r="BG466" s="1"/>
  <c r="CH466" s="1"/>
  <c r="BI466" s="1"/>
  <c r="BJ466" s="1"/>
  <c r="AV466"/>
  <c r="AZ57"/>
  <c r="BA57" s="1"/>
  <c r="BB57" s="1"/>
  <c r="AW110"/>
  <c r="AA192"/>
  <c r="AB192" s="1"/>
  <c r="AP356"/>
  <c r="AX446"/>
  <c r="AW446"/>
  <c r="BA564"/>
  <c r="E268" i="3" s="1"/>
  <c r="AY564" i="1"/>
  <c r="AZ564" s="1"/>
  <c r="BA436"/>
  <c r="E140" i="3" s="1"/>
  <c r="AY436" i="1"/>
  <c r="AZ436" s="1"/>
  <c r="BA384"/>
  <c r="E88" i="3" s="1"/>
  <c r="AY384" i="1"/>
  <c r="AZ384" s="1"/>
  <c r="AY373"/>
  <c r="AZ373" s="1"/>
  <c r="BA373"/>
  <c r="E77" i="3" s="1"/>
  <c r="AY553" i="1"/>
  <c r="AZ553" s="1"/>
  <c r="BA553"/>
  <c r="E257" i="3" s="1"/>
  <c r="AX397" i="1"/>
  <c r="AW397"/>
  <c r="AZ295"/>
  <c r="BA295" s="1"/>
  <c r="BB295" s="1"/>
  <c r="AY87"/>
  <c r="AC196"/>
  <c r="BF404"/>
  <c r="BG404" s="1"/>
  <c r="CH404" s="1"/>
  <c r="BI404" s="1"/>
  <c r="BJ404" s="1"/>
  <c r="BX335"/>
  <c r="BU335"/>
  <c r="BV335" s="1"/>
  <c r="BW335" s="1"/>
  <c r="BT335"/>
  <c r="AP445"/>
  <c r="AP530"/>
  <c r="BA528"/>
  <c r="E232" i="3" s="1"/>
  <c r="AY528" i="1"/>
  <c r="AZ528" s="1"/>
  <c r="AY394"/>
  <c r="AZ394" s="1"/>
  <c r="BA394"/>
  <c r="E98" i="3" s="1"/>
  <c r="AY385" i="1"/>
  <c r="AZ385" s="1"/>
  <c r="BA385"/>
  <c r="E89" i="3" s="1"/>
  <c r="AY507" i="1"/>
  <c r="AZ507" s="1"/>
  <c r="BA507"/>
  <c r="E211" i="3" s="1"/>
  <c r="AY463" i="1"/>
  <c r="AZ463" s="1"/>
  <c r="BA463"/>
  <c r="E167" i="3" s="1"/>
  <c r="AY375" i="1"/>
  <c r="AZ375" s="1"/>
  <c r="BA375"/>
  <c r="E79" i="3" s="1"/>
  <c r="AY415" i="1"/>
  <c r="AZ415" s="1"/>
  <c r="BA415"/>
  <c r="E119" i="3" s="1"/>
  <c r="AY449" i="1"/>
  <c r="AZ449" s="1"/>
  <c r="BA449"/>
  <c r="E153" i="3" s="1"/>
  <c r="AY295" i="1"/>
  <c r="X193"/>
  <c r="AP193" s="1"/>
  <c r="AT252"/>
  <c r="AU252" s="1"/>
  <c r="R199"/>
  <c r="U199" s="1"/>
  <c r="AW137"/>
  <c r="U193"/>
  <c r="AD193" s="1"/>
  <c r="AE193" s="1"/>
  <c r="AJ193" s="1"/>
  <c r="AY60"/>
  <c r="W199"/>
  <c r="AW244"/>
  <c r="S199"/>
  <c r="V199" s="1"/>
  <c r="T199" s="1"/>
  <c r="Y199" s="1"/>
  <c r="Z199" s="1"/>
  <c r="R192"/>
  <c r="U192" s="1"/>
  <c r="BC87"/>
  <c r="BM64"/>
  <c r="BB82"/>
  <c r="AT189"/>
  <c r="AU189" s="1"/>
  <c r="BO24"/>
  <c r="BP24" s="1"/>
  <c r="BQ24" s="1"/>
  <c r="X271"/>
  <c r="AP271" s="1"/>
  <c r="AW108"/>
  <c r="BH108"/>
  <c r="AL108" s="1"/>
  <c r="AM108" s="1"/>
  <c r="AY108"/>
  <c r="BC108"/>
  <c r="AZ108"/>
  <c r="BA108" s="1"/>
  <c r="BB108" s="1"/>
  <c r="X214"/>
  <c r="AP214" s="1"/>
  <c r="Y158"/>
  <c r="Z158" s="1"/>
  <c r="AN158" s="1"/>
  <c r="D156" i="3" s="1"/>
  <c r="AD194" i="1"/>
  <c r="AE194" s="1"/>
  <c r="AJ194" s="1"/>
  <c r="X147"/>
  <c r="AP147" s="1"/>
  <c r="Y143"/>
  <c r="Z143" s="1"/>
  <c r="AN143" s="1"/>
  <c r="D141" i="3" s="1"/>
  <c r="W192" i="1"/>
  <c r="AD304"/>
  <c r="AE304" s="1"/>
  <c r="AJ304" s="1"/>
  <c r="Y140"/>
  <c r="Z140" s="1"/>
  <c r="AN140" s="1"/>
  <c r="D138" i="3" s="1"/>
  <c r="Y304" i="1"/>
  <c r="Z304" s="1"/>
  <c r="AN304" s="1"/>
  <c r="D302" i="3" s="1"/>
  <c r="X304" i="1"/>
  <c r="BC237"/>
  <c r="AY106"/>
  <c r="AY237"/>
  <c r="AQ238"/>
  <c r="AR238" s="1"/>
  <c r="AS238" s="1"/>
  <c r="AQ141"/>
  <c r="AR141" s="1"/>
  <c r="AS141" s="1"/>
  <c r="AC198"/>
  <c r="AW116"/>
  <c r="AX116"/>
  <c r="BM243"/>
  <c r="AC192"/>
  <c r="AM368"/>
  <c r="AN368" s="1"/>
  <c r="AT141"/>
  <c r="AU141" s="1"/>
  <c r="AT220"/>
  <c r="AU220" s="1"/>
  <c r="X154"/>
  <c r="AP154" s="1"/>
  <c r="AX125"/>
  <c r="BD218"/>
  <c r="BG217" s="1"/>
  <c r="BI217" s="1"/>
  <c r="BD28"/>
  <c r="BG27" s="1"/>
  <c r="BI27" s="1"/>
  <c r="AS116"/>
  <c r="T488"/>
  <c r="T510"/>
  <c r="T475"/>
  <c r="T542"/>
  <c r="T560"/>
  <c r="T478"/>
  <c r="T573"/>
  <c r="T485"/>
  <c r="T535"/>
  <c r="T479"/>
  <c r="T476"/>
  <c r="BM15"/>
  <c r="V194"/>
  <c r="T194" s="1"/>
  <c r="X194" s="1"/>
  <c r="AP194" s="1"/>
  <c r="X221"/>
  <c r="AP221" s="1"/>
  <c r="AQ139"/>
  <c r="AR139" s="1"/>
  <c r="AS139" s="1"/>
  <c r="X171"/>
  <c r="AP171" s="1"/>
  <c r="AT153"/>
  <c r="AU153" s="1"/>
  <c r="BB54"/>
  <c r="W196"/>
  <c r="T580"/>
  <c r="T487"/>
  <c r="T584"/>
  <c r="T591"/>
  <c r="T461"/>
  <c r="T598"/>
  <c r="BH90"/>
  <c r="AL90" s="1"/>
  <c r="AM90" s="1"/>
  <c r="AW90"/>
  <c r="T484"/>
  <c r="T549"/>
  <c r="T462"/>
  <c r="T501"/>
  <c r="X172"/>
  <c r="AP172" s="1"/>
  <c r="AA196"/>
  <c r="AB196" s="1"/>
  <c r="R196"/>
  <c r="U196" s="1"/>
  <c r="X278"/>
  <c r="AP278" s="1"/>
  <c r="X191"/>
  <c r="AP191" s="1"/>
  <c r="BD54"/>
  <c r="BG53" s="1"/>
  <c r="BI53" s="1"/>
  <c r="X129"/>
  <c r="AP129" s="1"/>
  <c r="X126"/>
  <c r="AP126" s="1"/>
  <c r="BM32"/>
  <c r="AH450"/>
  <c r="AI450" s="1"/>
  <c r="AJ450" s="1"/>
  <c r="J154" i="3" s="1"/>
  <c r="AF454" i="1"/>
  <c r="R489"/>
  <c r="P489"/>
  <c r="R574"/>
  <c r="P574"/>
  <c r="Y175"/>
  <c r="Z175" s="1"/>
  <c r="AN175" s="1"/>
  <c r="D173" i="3" s="1"/>
  <c r="AY133" i="1"/>
  <c r="BB32"/>
  <c r="BD47"/>
  <c r="BG46" s="1"/>
  <c r="BI46" s="1"/>
  <c r="N44" i="3" s="1"/>
  <c r="AG466" i="1"/>
  <c r="R481"/>
  <c r="P481"/>
  <c r="P201"/>
  <c r="Q201" s="1"/>
  <c r="W201" s="1"/>
  <c r="O495"/>
  <c r="P197"/>
  <c r="Q197" s="1"/>
  <c r="AA197" s="1"/>
  <c r="AB197" s="1"/>
  <c r="O491"/>
  <c r="R490"/>
  <c r="P490"/>
  <c r="R592"/>
  <c r="P592"/>
  <c r="R493"/>
  <c r="P493"/>
  <c r="BC133"/>
  <c r="Y264"/>
  <c r="Z264" s="1"/>
  <c r="AN264" s="1"/>
  <c r="D262" i="3" s="1"/>
  <c r="BB104" i="1"/>
  <c r="BB43"/>
  <c r="BD44"/>
  <c r="BG43" s="1"/>
  <c r="BI43" s="1"/>
  <c r="AF404"/>
  <c r="P204"/>
  <c r="Q204" s="1"/>
  <c r="S204" s="1"/>
  <c r="O498"/>
  <c r="R585"/>
  <c r="P585"/>
  <c r="R492"/>
  <c r="P492"/>
  <c r="X253"/>
  <c r="AP253" s="1"/>
  <c r="BD43"/>
  <c r="BG42" s="1"/>
  <c r="BI42" s="1"/>
  <c r="Y161"/>
  <c r="Z161" s="1"/>
  <c r="AN161" s="1"/>
  <c r="D159" i="3" s="1"/>
  <c r="Y246" i="1"/>
  <c r="Z246" s="1"/>
  <c r="AN246" s="1"/>
  <c r="D244" i="3" s="1"/>
  <c r="Y188" i="1"/>
  <c r="Z188" s="1"/>
  <c r="AN188" s="1"/>
  <c r="D186" i="3" s="1"/>
  <c r="AH388" i="1"/>
  <c r="AI388" s="1"/>
  <c r="AJ388" s="1"/>
  <c r="J92" i="3" s="1"/>
  <c r="AF466" i="1"/>
  <c r="AT130"/>
  <c r="AU130" s="1"/>
  <c r="AV130" s="1"/>
  <c r="G128" i="3" s="1"/>
  <c r="AQ130" i="1"/>
  <c r="AR130" s="1"/>
  <c r="AS130" s="1"/>
  <c r="BJ36"/>
  <c r="BK36" s="1"/>
  <c r="BL36" s="1"/>
  <c r="A551"/>
  <c r="BE257"/>
  <c r="AT140"/>
  <c r="AQ140"/>
  <c r="AR140" s="1"/>
  <c r="V196"/>
  <c r="T196" s="1"/>
  <c r="Y196" s="1"/>
  <c r="Z196" s="1"/>
  <c r="BC97"/>
  <c r="AZ97"/>
  <c r="BA97" s="1"/>
  <c r="AY97"/>
  <c r="U145"/>
  <c r="AD145" s="1"/>
  <c r="AT175"/>
  <c r="AU175" s="1"/>
  <c r="AV175" s="1"/>
  <c r="G173" i="3" s="1"/>
  <c r="AQ175" i="1"/>
  <c r="AR175" s="1"/>
  <c r="BC98"/>
  <c r="AZ98"/>
  <c r="BA98" s="1"/>
  <c r="BB98" s="1"/>
  <c r="AY98"/>
  <c r="AT142"/>
  <c r="AQ142"/>
  <c r="AR142" s="1"/>
  <c r="AS142" s="1"/>
  <c r="U247"/>
  <c r="AW61"/>
  <c r="BH61"/>
  <c r="AL61" s="1"/>
  <c r="AM61" s="1"/>
  <c r="AW114"/>
  <c r="BH114"/>
  <c r="AL114" s="1"/>
  <c r="AM114" s="1"/>
  <c r="V222"/>
  <c r="T222" s="1"/>
  <c r="Y222" s="1"/>
  <c r="Z222" s="1"/>
  <c r="O206"/>
  <c r="P187"/>
  <c r="Q187" s="1"/>
  <c r="V179"/>
  <c r="T179" s="1"/>
  <c r="Y179" s="1"/>
  <c r="Z179" s="1"/>
  <c r="AN179" s="1"/>
  <c r="D177" i="3" s="1"/>
  <c r="AT227" i="1"/>
  <c r="AQ227"/>
  <c r="V173"/>
  <c r="T173" s="1"/>
  <c r="Y173" s="1"/>
  <c r="Z173" s="1"/>
  <c r="U177"/>
  <c r="AD177" s="1"/>
  <c r="AE177" s="1"/>
  <c r="AJ177" s="1"/>
  <c r="BH107"/>
  <c r="AL107" s="1"/>
  <c r="AM107" s="1"/>
  <c r="AW107"/>
  <c r="A67"/>
  <c r="A359"/>
  <c r="G359" s="1"/>
  <c r="A259"/>
  <c r="BE65"/>
  <c r="U272"/>
  <c r="V163"/>
  <c r="T163" s="1"/>
  <c r="X163" s="1"/>
  <c r="AP163" s="1"/>
  <c r="I161" i="3" s="1"/>
  <c r="BC118" i="1"/>
  <c r="AZ118"/>
  <c r="BA118" s="1"/>
  <c r="AY118"/>
  <c r="V166"/>
  <c r="T166" s="1"/>
  <c r="Y166" s="1"/>
  <c r="Z166" s="1"/>
  <c r="AN166" s="1"/>
  <c r="D164" i="3" s="1"/>
  <c r="AW65" i="1"/>
  <c r="BH65"/>
  <c r="AL65" s="1"/>
  <c r="AM65" s="1"/>
  <c r="V149"/>
  <c r="T149" s="1"/>
  <c r="Y149" s="1"/>
  <c r="Z149" s="1"/>
  <c r="AN149" s="1"/>
  <c r="D147" i="3" s="1"/>
  <c r="BC85" i="1"/>
  <c r="AZ85"/>
  <c r="BA85" s="1"/>
  <c r="AY85"/>
  <c r="Y130"/>
  <c r="Z130" s="1"/>
  <c r="AN130" s="1"/>
  <c r="D128" i="3" s="1"/>
  <c r="BB47" i="1"/>
  <c r="Y260"/>
  <c r="Z260" s="1"/>
  <c r="AN260" s="1"/>
  <c r="D258" i="3" s="1"/>
  <c r="X146" i="1"/>
  <c r="AP146" s="1"/>
  <c r="I144" i="3" s="1"/>
  <c r="X174" i="1"/>
  <c r="AP174" s="1"/>
  <c r="I172" i="3" s="1"/>
  <c r="BB77" i="1"/>
  <c r="BP30"/>
  <c r="BQ30" s="1"/>
  <c r="BB218"/>
  <c r="AS151"/>
  <c r="BB52"/>
  <c r="BD63"/>
  <c r="BG62" s="1"/>
  <c r="BI62" s="1"/>
  <c r="N60" i="3" s="1"/>
  <c r="BB113" i="1"/>
  <c r="X144"/>
  <c r="AP144" s="1"/>
  <c r="I142" i="3" s="1"/>
  <c r="BM43" i="1"/>
  <c r="P41" i="3" s="1"/>
  <c r="BQ42" i="1"/>
  <c r="V180"/>
  <c r="T180" s="1"/>
  <c r="Y180" s="1"/>
  <c r="Z180" s="1"/>
  <c r="AN180" s="1"/>
  <c r="D178" i="3" s="1"/>
  <c r="AT161" i="1"/>
  <c r="AU161" s="1"/>
  <c r="AV161" s="1"/>
  <c r="G159" i="3" s="1"/>
  <c r="AQ161" i="1"/>
  <c r="AR161" s="1"/>
  <c r="AS161" s="1"/>
  <c r="BC53"/>
  <c r="AZ53"/>
  <c r="BA53" s="1"/>
  <c r="BB53" s="1"/>
  <c r="AY53"/>
  <c r="BJ29"/>
  <c r="BK29" s="1"/>
  <c r="BL29" s="1"/>
  <c r="BH84"/>
  <c r="AL84" s="1"/>
  <c r="AM84" s="1"/>
  <c r="AW84"/>
  <c r="U229"/>
  <c r="BC61"/>
  <c r="AZ61"/>
  <c r="BA61" s="1"/>
  <c r="AY61"/>
  <c r="W185"/>
  <c r="S185"/>
  <c r="AC185"/>
  <c r="AA185"/>
  <c r="AB185" s="1"/>
  <c r="R185"/>
  <c r="AQ158"/>
  <c r="AR158" s="1"/>
  <c r="AS158" s="1"/>
  <c r="AT158"/>
  <c r="AU158" s="1"/>
  <c r="AV158" s="1"/>
  <c r="G156" i="3" s="1"/>
  <c r="BC114" i="1"/>
  <c r="AZ114"/>
  <c r="BA114" s="1"/>
  <c r="BB114" s="1"/>
  <c r="AY114"/>
  <c r="R168"/>
  <c r="W168"/>
  <c r="S168"/>
  <c r="AC168"/>
  <c r="AA168"/>
  <c r="AB168" s="1"/>
  <c r="U179"/>
  <c r="AD179" s="1"/>
  <c r="AE179" s="1"/>
  <c r="AJ179" s="1"/>
  <c r="AQ213"/>
  <c r="AR213" s="1"/>
  <c r="AS213" s="1"/>
  <c r="AT213"/>
  <c r="AU78"/>
  <c r="AV78" s="1"/>
  <c r="G76" i="3" s="1"/>
  <c r="AX78" i="1"/>
  <c r="K76" i="3" s="1"/>
  <c r="V177" i="1"/>
  <c r="T177" s="1"/>
  <c r="X177" s="1"/>
  <c r="AP177" s="1"/>
  <c r="I175" i="3" s="1"/>
  <c r="R255" i="1"/>
  <c r="W255"/>
  <c r="BN54"/>
  <c r="BO54"/>
  <c r="U163"/>
  <c r="AD163" s="1"/>
  <c r="AE163" s="1"/>
  <c r="AJ163" s="1"/>
  <c r="BC269"/>
  <c r="AZ269"/>
  <c r="BA269" s="1"/>
  <c r="BB269" s="1"/>
  <c r="AY269"/>
  <c r="AQ135"/>
  <c r="AR135" s="1"/>
  <c r="AS135" s="1"/>
  <c r="AT135"/>
  <c r="W216"/>
  <c r="S216"/>
  <c r="AW97"/>
  <c r="BH97"/>
  <c r="AL97" s="1"/>
  <c r="AM97" s="1"/>
  <c r="AW53"/>
  <c r="BH53"/>
  <c r="AL53" s="1"/>
  <c r="AM53" s="1"/>
  <c r="U166"/>
  <c r="AD166" s="1"/>
  <c r="AE166" s="1"/>
  <c r="AJ166" s="1"/>
  <c r="BC65"/>
  <c r="AZ65"/>
  <c r="AY65"/>
  <c r="A68"/>
  <c r="A360"/>
  <c r="G360" s="1"/>
  <c r="BE66"/>
  <c r="A260"/>
  <c r="BH98"/>
  <c r="AL98" s="1"/>
  <c r="AM98" s="1"/>
  <c r="AW98"/>
  <c r="Y239"/>
  <c r="Z239" s="1"/>
  <c r="AN239" s="1"/>
  <c r="D237" i="3" s="1"/>
  <c r="BP18" i="1"/>
  <c r="BQ18" s="1"/>
  <c r="X228"/>
  <c r="AP228" s="1"/>
  <c r="I226" i="3" s="1"/>
  <c r="X157" i="1"/>
  <c r="AP157" s="1"/>
  <c r="I155" i="3" s="1"/>
  <c r="BM44" i="1"/>
  <c r="P42" i="3" s="1"/>
  <c r="BM28" i="1"/>
  <c r="P26" i="3" s="1"/>
  <c r="Y160" i="1"/>
  <c r="Z160" s="1"/>
  <c r="AN160" s="1"/>
  <c r="D158" i="3" s="1"/>
  <c r="BD52" i="1"/>
  <c r="BG51" s="1"/>
  <c r="BI51" s="1"/>
  <c r="N49" i="3" s="1"/>
  <c r="BC123" i="1"/>
  <c r="AZ123"/>
  <c r="AY123"/>
  <c r="BC84"/>
  <c r="AZ84"/>
  <c r="BA84" s="1"/>
  <c r="AY84"/>
  <c r="AX288"/>
  <c r="K286" i="3" s="1"/>
  <c r="AQ155" i="1"/>
  <c r="AR155" s="1"/>
  <c r="AS155" s="1"/>
  <c r="AT155"/>
  <c r="AW80"/>
  <c r="BH80"/>
  <c r="AL80" s="1"/>
  <c r="AM80" s="1"/>
  <c r="AT127"/>
  <c r="AQ127"/>
  <c r="AR127" s="1"/>
  <c r="AS127" s="1"/>
  <c r="BJ33"/>
  <c r="BK33" s="1"/>
  <c r="BL33" s="1"/>
  <c r="AQ263"/>
  <c r="AR263" s="1"/>
  <c r="AS263" s="1"/>
  <c r="AT263"/>
  <c r="BH270"/>
  <c r="AL270" s="1"/>
  <c r="AM270" s="1"/>
  <c r="AW270"/>
  <c r="BN62"/>
  <c r="BO62"/>
  <c r="BP62" s="1"/>
  <c r="U176"/>
  <c r="V148"/>
  <c r="T148" s="1"/>
  <c r="BC93"/>
  <c r="AZ93"/>
  <c r="BA93" s="1"/>
  <c r="AY93"/>
  <c r="BO47"/>
  <c r="BP47" s="1"/>
  <c r="BQ47" s="1"/>
  <c r="BN47"/>
  <c r="AU136"/>
  <c r="AV136" s="1"/>
  <c r="G134" i="3" s="1"/>
  <c r="AX136" i="1"/>
  <c r="K134" i="3" s="1"/>
  <c r="U180" i="1"/>
  <c r="AD180" s="1"/>
  <c r="AE180" s="1"/>
  <c r="AJ180" s="1"/>
  <c r="AT124"/>
  <c r="AQ124"/>
  <c r="AR124" s="1"/>
  <c r="AT128"/>
  <c r="AQ128"/>
  <c r="AR128" s="1"/>
  <c r="AS128" s="1"/>
  <c r="BC80"/>
  <c r="AZ80"/>
  <c r="BA80" s="1"/>
  <c r="AY80"/>
  <c r="AC182"/>
  <c r="AA182"/>
  <c r="AB182" s="1"/>
  <c r="R182"/>
  <c r="W182"/>
  <c r="S182"/>
  <c r="BH125"/>
  <c r="AL125" s="1"/>
  <c r="AM125" s="1"/>
  <c r="AW125"/>
  <c r="AU151"/>
  <c r="AV151" s="1"/>
  <c r="G149" i="3" s="1"/>
  <c r="AX151" i="1"/>
  <c r="K149" i="3" s="1"/>
  <c r="BO52" i="1"/>
  <c r="BP52" s="1"/>
  <c r="BQ52" s="1"/>
  <c r="BN52"/>
  <c r="BJ19"/>
  <c r="V192"/>
  <c r="T192" s="1"/>
  <c r="Y192" s="1"/>
  <c r="Z192" s="1"/>
  <c r="AW118"/>
  <c r="BH118"/>
  <c r="AL118" s="1"/>
  <c r="AM118" s="1"/>
  <c r="AU226"/>
  <c r="AV226" s="1"/>
  <c r="G224" i="3" s="1"/>
  <c r="AX226" i="1"/>
  <c r="K224" i="3" s="1"/>
  <c r="U149" i="1"/>
  <c r="AD149" s="1"/>
  <c r="AE149" s="1"/>
  <c r="AJ149" s="1"/>
  <c r="AW85"/>
  <c r="BH85"/>
  <c r="AL85" s="1"/>
  <c r="AM85" s="1"/>
  <c r="A552"/>
  <c r="BE258"/>
  <c r="AU122"/>
  <c r="AV122" s="1"/>
  <c r="G120" i="3" s="1"/>
  <c r="AX122" i="1"/>
  <c r="K120" i="3" s="1"/>
  <c r="BD15" i="1"/>
  <c r="BD32"/>
  <c r="BG31" s="1"/>
  <c r="BI31" s="1"/>
  <c r="N29" i="3" s="1"/>
  <c r="AX270" i="1"/>
  <c r="K268" i="3" s="1"/>
  <c r="AC216" i="1" l="1"/>
  <c r="R486"/>
  <c r="BO33"/>
  <c r="BP33" s="1"/>
  <c r="BQ33" s="1"/>
  <c r="BK628"/>
  <c r="BL628" s="1"/>
  <c r="AA216"/>
  <c r="AB216" s="1"/>
  <c r="P525"/>
  <c r="AP304"/>
  <c r="BE523"/>
  <c r="CI523" s="1"/>
  <c r="S523"/>
  <c r="U523" s="1"/>
  <c r="AB523" s="1"/>
  <c r="BJ24"/>
  <c r="BK24" s="1"/>
  <c r="BL24" s="1"/>
  <c r="V523"/>
  <c r="W523" s="1"/>
  <c r="AS406"/>
  <c r="AT406" s="1"/>
  <c r="AU406" s="1"/>
  <c r="AS333"/>
  <c r="AT333" s="1"/>
  <c r="AU333" s="1"/>
  <c r="AS331"/>
  <c r="AT331" s="1"/>
  <c r="AU331" s="1"/>
  <c r="AQ333"/>
  <c r="BR333" s="1"/>
  <c r="M37" i="3" s="1"/>
  <c r="AH538" i="1"/>
  <c r="AI538" s="1"/>
  <c r="AJ538" s="1"/>
  <c r="J242" i="3" s="1"/>
  <c r="AH449" i="1"/>
  <c r="AI449" s="1"/>
  <c r="AJ449" s="1"/>
  <c r="J153" i="3" s="1"/>
  <c r="AK645" i="1"/>
  <c r="BM645" s="1"/>
  <c r="AS337"/>
  <c r="AT337" s="1"/>
  <c r="AQ337"/>
  <c r="BR337" s="1"/>
  <c r="BT337" s="1"/>
  <c r="AV468"/>
  <c r="AW468" s="1"/>
  <c r="K87" i="3"/>
  <c r="AF468" i="1"/>
  <c r="AG468"/>
  <c r="AV234"/>
  <c r="G232" i="3" s="1"/>
  <c r="BH234" i="1"/>
  <c r="AL234" s="1"/>
  <c r="AM234" s="1"/>
  <c r="AW234"/>
  <c r="AE145"/>
  <c r="AJ145" s="1"/>
  <c r="AP286"/>
  <c r="I284" i="3" s="1"/>
  <c r="R178" i="1"/>
  <c r="AD229"/>
  <c r="AE229" s="1"/>
  <c r="AJ229" s="1"/>
  <c r="AX234"/>
  <c r="AQ296"/>
  <c r="AR296" s="1"/>
  <c r="AY89"/>
  <c r="BC89"/>
  <c r="K99" i="3"/>
  <c r="AT260" i="1"/>
  <c r="AU260" s="1"/>
  <c r="AV260" s="1"/>
  <c r="G258" i="3" s="1"/>
  <c r="BH461" i="1"/>
  <c r="L35" i="3"/>
  <c r="AP215" i="1"/>
  <c r="I213" i="3" s="1"/>
  <c r="AD215" i="1"/>
  <c r="AE215" s="1"/>
  <c r="AJ215" s="1"/>
  <c r="BN218"/>
  <c r="S248"/>
  <c r="V248" s="1"/>
  <c r="T248" s="1"/>
  <c r="Y248" s="1"/>
  <c r="Z248" s="1"/>
  <c r="AA241"/>
  <c r="AB241" s="1"/>
  <c r="AY101"/>
  <c r="AX514"/>
  <c r="AY514" s="1"/>
  <c r="AZ514" s="1"/>
  <c r="BO218"/>
  <c r="BP218" s="1"/>
  <c r="BQ218" s="1"/>
  <c r="S178"/>
  <c r="AC178"/>
  <c r="AC248"/>
  <c r="BO56"/>
  <c r="BP56" s="1"/>
  <c r="X145"/>
  <c r="AP145" s="1"/>
  <c r="I143" i="3" s="1"/>
  <c r="AA178" i="1"/>
  <c r="AB178" s="1"/>
  <c r="BN56"/>
  <c r="BA391"/>
  <c r="E95" i="3" s="1"/>
  <c r="AZ101" i="1"/>
  <c r="BA101" s="1"/>
  <c r="AF675"/>
  <c r="AG420"/>
  <c r="AN290"/>
  <c r="D288" i="3" s="1"/>
  <c r="AN229" i="1"/>
  <c r="D227" i="3" s="1"/>
  <c r="AQ607" i="1"/>
  <c r="BR607" s="1"/>
  <c r="BX607" s="1"/>
  <c r="AQ330"/>
  <c r="BR330" s="1"/>
  <c r="BT330" s="1"/>
  <c r="AT296"/>
  <c r="AX296" s="1"/>
  <c r="BC296" s="1"/>
  <c r="AC420"/>
  <c r="AS330"/>
  <c r="AT330" s="1"/>
  <c r="AU330" s="1"/>
  <c r="BH133"/>
  <c r="AL133" s="1"/>
  <c r="AM133" s="1"/>
  <c r="S280"/>
  <c r="V280" s="1"/>
  <c r="T280" s="1"/>
  <c r="Y280" s="1"/>
  <c r="Z280" s="1"/>
  <c r="W280"/>
  <c r="BM55"/>
  <c r="BO55" s="1"/>
  <c r="BP55" s="1"/>
  <c r="BQ55" s="1"/>
  <c r="AA248"/>
  <c r="AB248" s="1"/>
  <c r="BA532"/>
  <c r="E236" i="3" s="1"/>
  <c r="W248" i="1"/>
  <c r="W241"/>
  <c r="AQ260"/>
  <c r="AR260" s="1"/>
  <c r="AA280"/>
  <c r="AB280" s="1"/>
  <c r="BN629"/>
  <c r="BK629" s="1"/>
  <c r="BL629" s="1"/>
  <c r="BC566"/>
  <c r="AC164"/>
  <c r="S230"/>
  <c r="V230" s="1"/>
  <c r="T230" s="1"/>
  <c r="Y230" s="1"/>
  <c r="Z230" s="1"/>
  <c r="AW532"/>
  <c r="R241"/>
  <c r="U241" s="1"/>
  <c r="AD241" s="1"/>
  <c r="AE241" s="1"/>
  <c r="AJ241" s="1"/>
  <c r="R280"/>
  <c r="U280" s="1"/>
  <c r="BB55"/>
  <c r="BJ16"/>
  <c r="BK16" s="1"/>
  <c r="BL16" s="1"/>
  <c r="S566"/>
  <c r="U566" s="1"/>
  <c r="AB566" s="1"/>
  <c r="AW391"/>
  <c r="BM607"/>
  <c r="BN607" s="1"/>
  <c r="BK607" s="1"/>
  <c r="BL607" s="1"/>
  <c r="AL444"/>
  <c r="AM444" s="1"/>
  <c r="AN444" s="1"/>
  <c r="BD566"/>
  <c r="BN217"/>
  <c r="AH391"/>
  <c r="AI391" s="1"/>
  <c r="AJ391" s="1"/>
  <c r="J95" i="3" s="1"/>
  <c r="BH99" i="1"/>
  <c r="AL99" s="1"/>
  <c r="AM99" s="1"/>
  <c r="AV675"/>
  <c r="AX675" s="1"/>
  <c r="O250"/>
  <c r="O544" s="1"/>
  <c r="R544" s="1"/>
  <c r="AQ264"/>
  <c r="AR264" s="1"/>
  <c r="AS264" s="1"/>
  <c r="R561"/>
  <c r="L20" i="3"/>
  <c r="O300" i="1"/>
  <c r="O594" s="1"/>
  <c r="AU316"/>
  <c r="Q510"/>
  <c r="BD510" s="1"/>
  <c r="AG675"/>
  <c r="AH675" s="1"/>
  <c r="AI675" s="1"/>
  <c r="AJ675" s="1"/>
  <c r="AK675" s="1"/>
  <c r="AS323"/>
  <c r="AT323" s="1"/>
  <c r="AU323" s="1"/>
  <c r="AP347"/>
  <c r="L51" i="3" s="1"/>
  <c r="P224" i="1"/>
  <c r="Q224" s="1"/>
  <c r="S224" s="1"/>
  <c r="O293"/>
  <c r="P293" s="1"/>
  <c r="Q293" s="1"/>
  <c r="AC293" s="1"/>
  <c r="AT264"/>
  <c r="AU264" s="1"/>
  <c r="AV264" s="1"/>
  <c r="G262" i="3" s="1"/>
  <c r="R568" i="1"/>
  <c r="T568" s="1"/>
  <c r="BJ40"/>
  <c r="BK40" s="1"/>
  <c r="BL40" s="1"/>
  <c r="BA513"/>
  <c r="E217" i="3" s="1"/>
  <c r="AP353" i="1"/>
  <c r="L57" i="3" s="1"/>
  <c r="AD290" i="1"/>
  <c r="AE290" s="1"/>
  <c r="AJ290" s="1"/>
  <c r="P274"/>
  <c r="Q274" s="1"/>
  <c r="W274" s="1"/>
  <c r="P267"/>
  <c r="Q267" s="1"/>
  <c r="AC267" s="1"/>
  <c r="BB71"/>
  <c r="R518"/>
  <c r="T518" s="1"/>
  <c r="AZ219"/>
  <c r="BA219" s="1"/>
  <c r="BB219" s="1"/>
  <c r="O232"/>
  <c r="O526" s="1"/>
  <c r="P526" s="1"/>
  <c r="AW99"/>
  <c r="AP512"/>
  <c r="AS512" s="1"/>
  <c r="AT512" s="1"/>
  <c r="AQ316"/>
  <c r="BR316" s="1"/>
  <c r="M20" i="3" s="1"/>
  <c r="L27"/>
  <c r="AS288" i="1"/>
  <c r="P281"/>
  <c r="Q281" s="1"/>
  <c r="W281" s="1"/>
  <c r="X148"/>
  <c r="BJ15"/>
  <c r="BK15" s="1"/>
  <c r="X523"/>
  <c r="Y523" s="1"/>
  <c r="AA298"/>
  <c r="AB298" s="1"/>
  <c r="R223"/>
  <c r="S198"/>
  <c r="V198" s="1"/>
  <c r="T198" s="1"/>
  <c r="R198"/>
  <c r="U198" s="1"/>
  <c r="AA198"/>
  <c r="AB198" s="1"/>
  <c r="AC167"/>
  <c r="S255"/>
  <c r="V255" s="1"/>
  <c r="T255" s="1"/>
  <c r="Y255" s="1"/>
  <c r="Z255" s="1"/>
  <c r="AN255" s="1"/>
  <c r="D253" i="3" s="1"/>
  <c r="AC255" i="1"/>
  <c r="S241"/>
  <c r="V241" s="1"/>
  <c r="T241" s="1"/>
  <c r="Y241" s="1"/>
  <c r="Z241" s="1"/>
  <c r="W230"/>
  <c r="P231"/>
  <c r="Q231" s="1"/>
  <c r="AC231" s="1"/>
  <c r="O586"/>
  <c r="R586" s="1"/>
  <c r="X290"/>
  <c r="AP290" s="1"/>
  <c r="BH535"/>
  <c r="AN660"/>
  <c r="AU628"/>
  <c r="Z566"/>
  <c r="AA566" s="1"/>
  <c r="AL416"/>
  <c r="AM416" s="1"/>
  <c r="AF420"/>
  <c r="AT289"/>
  <c r="AX289" s="1"/>
  <c r="Z442"/>
  <c r="AA442" s="1"/>
  <c r="BH549"/>
  <c r="O257"/>
  <c r="O551" s="1"/>
  <c r="P551" s="1"/>
  <c r="AV420"/>
  <c r="AX420" s="1"/>
  <c r="AD420"/>
  <c r="L33" i="3"/>
  <c r="BO217" i="1"/>
  <c r="BP217" s="1"/>
  <c r="BQ217" s="1"/>
  <c r="AW133"/>
  <c r="W223"/>
  <c r="R230"/>
  <c r="U230" s="1"/>
  <c r="AD230" s="1"/>
  <c r="BJ54"/>
  <c r="BK54" s="1"/>
  <c r="BL54" s="1"/>
  <c r="AC266"/>
  <c r="S223"/>
  <c r="V223" s="1"/>
  <c r="T223" s="1"/>
  <c r="Y223" s="1"/>
  <c r="Z223" s="1"/>
  <c r="AN223" s="1"/>
  <c r="D221" i="3" s="1"/>
  <c r="AC223" i="1"/>
  <c r="AL430"/>
  <c r="AM430" s="1"/>
  <c r="AQ289"/>
  <c r="AR289" s="1"/>
  <c r="AS289" s="1"/>
  <c r="X470"/>
  <c r="Y470" s="1"/>
  <c r="X442"/>
  <c r="Y442" s="1"/>
  <c r="BF442" s="1"/>
  <c r="AD173"/>
  <c r="AE173" s="1"/>
  <c r="AJ173" s="1"/>
  <c r="AC298"/>
  <c r="W298"/>
  <c r="W291"/>
  <c r="AL527"/>
  <c r="AM527" s="1"/>
  <c r="AN527" s="1"/>
  <c r="R273"/>
  <c r="U273" s="1"/>
  <c r="O268"/>
  <c r="O562" s="1"/>
  <c r="R562" s="1"/>
  <c r="S164"/>
  <c r="V164" s="1"/>
  <c r="T164" s="1"/>
  <c r="Y164" s="1"/>
  <c r="Z164" s="1"/>
  <c r="AN164" s="1"/>
  <c r="D162" i="3" s="1"/>
  <c r="R536" i="1"/>
  <c r="T536" s="1"/>
  <c r="X297"/>
  <c r="AP297" s="1"/>
  <c r="AQ297" s="1"/>
  <c r="AR297" s="1"/>
  <c r="AS297" s="1"/>
  <c r="S291"/>
  <c r="V291" s="1"/>
  <c r="T291" s="1"/>
  <c r="Y291" s="1"/>
  <c r="Z291" s="1"/>
  <c r="R298"/>
  <c r="U298" s="1"/>
  <c r="R291"/>
  <c r="U291" s="1"/>
  <c r="AD291" s="1"/>
  <c r="AC291"/>
  <c r="J134" i="3"/>
  <c r="AP350" i="1"/>
  <c r="AQ350" s="1"/>
  <c r="BR350" s="1"/>
  <c r="AD254"/>
  <c r="AE254" s="1"/>
  <c r="AJ254" s="1"/>
  <c r="AD265"/>
  <c r="AE265" s="1"/>
  <c r="AJ265" s="1"/>
  <c r="AP247"/>
  <c r="I245" i="3" s="1"/>
  <c r="AC273" i="1"/>
  <c r="P249"/>
  <c r="Q249" s="1"/>
  <c r="R249" s="1"/>
  <c r="CG623"/>
  <c r="AS339"/>
  <c r="AT339" s="1"/>
  <c r="AU339" s="1"/>
  <c r="AP343"/>
  <c r="L47" i="3" s="1"/>
  <c r="AS318" i="1"/>
  <c r="AT318" s="1"/>
  <c r="AU318" s="1"/>
  <c r="AH532"/>
  <c r="AI532" s="1"/>
  <c r="AJ532" s="1"/>
  <c r="J236" i="3" s="1"/>
  <c r="P242" i="1"/>
  <c r="Q242" s="1"/>
  <c r="AA242" s="1"/>
  <c r="AB242" s="1"/>
  <c r="AT160"/>
  <c r="AX160" s="1"/>
  <c r="BF420"/>
  <c r="BG420" s="1"/>
  <c r="CH420" s="1"/>
  <c r="BI420" s="1"/>
  <c r="BJ420" s="1"/>
  <c r="BC107"/>
  <c r="BC150"/>
  <c r="R480"/>
  <c r="T480" s="1"/>
  <c r="AA273"/>
  <c r="AB273" s="1"/>
  <c r="W273"/>
  <c r="AA164"/>
  <c r="AB164" s="1"/>
  <c r="R164"/>
  <c r="U164" s="1"/>
  <c r="P186"/>
  <c r="Q186" s="1"/>
  <c r="AC186" s="1"/>
  <c r="AZ107"/>
  <c r="BA107" s="1"/>
  <c r="BH259"/>
  <c r="AL259" s="1"/>
  <c r="AM259" s="1"/>
  <c r="AA181"/>
  <c r="AB181" s="1"/>
  <c r="AT239"/>
  <c r="AU239" s="1"/>
  <c r="R543"/>
  <c r="T543" s="1"/>
  <c r="BH560"/>
  <c r="Z470"/>
  <c r="AA470" s="1"/>
  <c r="BD470"/>
  <c r="AS511"/>
  <c r="AT511" s="1"/>
  <c r="AU511" s="1"/>
  <c r="S470"/>
  <c r="U470" s="1"/>
  <c r="AB470" s="1"/>
  <c r="BC470"/>
  <c r="AU138"/>
  <c r="AV138" s="1"/>
  <c r="G136" i="3" s="1"/>
  <c r="AQ160" i="1"/>
  <c r="AR160" s="1"/>
  <c r="BE579"/>
  <c r="CI579" s="1"/>
  <c r="AD240"/>
  <c r="AE240" s="1"/>
  <c r="AJ240" s="1"/>
  <c r="AY107"/>
  <c r="O275"/>
  <c r="O569" s="1"/>
  <c r="R569" s="1"/>
  <c r="P256"/>
  <c r="Q256" s="1"/>
  <c r="W256" s="1"/>
  <c r="AN222"/>
  <c r="D220" i="3" s="1"/>
  <c r="AZ90" i="1"/>
  <c r="BA90" s="1"/>
  <c r="BB90" s="1"/>
  <c r="AP408"/>
  <c r="L112" i="3" s="1"/>
  <c r="BJ242" i="1"/>
  <c r="BK242" s="1"/>
  <c r="BL242" s="1"/>
  <c r="V470"/>
  <c r="W470" s="1"/>
  <c r="AY430"/>
  <c r="AZ430" s="1"/>
  <c r="P57" i="3"/>
  <c r="BO59" i="1"/>
  <c r="BP59" s="1"/>
  <c r="BQ59" s="1"/>
  <c r="BN59"/>
  <c r="AD222"/>
  <c r="AE222" s="1"/>
  <c r="AJ222" s="1"/>
  <c r="AA266"/>
  <c r="AB266" s="1"/>
  <c r="BJ26"/>
  <c r="BK26" s="1"/>
  <c r="AD247"/>
  <c r="AE247" s="1"/>
  <c r="AJ247" s="1"/>
  <c r="AC230"/>
  <c r="R266"/>
  <c r="U266" s="1"/>
  <c r="AD266" s="1"/>
  <c r="W266"/>
  <c r="AQ246"/>
  <c r="AR246" s="1"/>
  <c r="AS246" s="1"/>
  <c r="BC90"/>
  <c r="AP351"/>
  <c r="L55" i="3" s="1"/>
  <c r="AS327" i="1"/>
  <c r="AT327" s="1"/>
  <c r="AU327" s="1"/>
  <c r="M43" i="3"/>
  <c r="L15"/>
  <c r="AT246" i="1"/>
  <c r="AU246" s="1"/>
  <c r="AV246" s="1"/>
  <c r="G244" i="3" s="1"/>
  <c r="BC219" i="1"/>
  <c r="BM219" s="1"/>
  <c r="P217" i="3" s="1"/>
  <c r="AQ239" i="1"/>
  <c r="AR239" s="1"/>
  <c r="AS239" s="1"/>
  <c r="P477"/>
  <c r="BH477" s="1"/>
  <c r="AY90"/>
  <c r="BD59"/>
  <c r="BG58" s="1"/>
  <c r="BI58" s="1"/>
  <c r="N56" i="3" s="1"/>
  <c r="L31"/>
  <c r="R167" i="1"/>
  <c r="U167" s="1"/>
  <c r="R181"/>
  <c r="U181" s="1"/>
  <c r="S167"/>
  <c r="V167" s="1"/>
  <c r="T167" s="1"/>
  <c r="Y167" s="1"/>
  <c r="Z167" s="1"/>
  <c r="AN167" s="1"/>
  <c r="D165" i="3" s="1"/>
  <c r="O205" i="1"/>
  <c r="P205" s="1"/>
  <c r="Q205" s="1"/>
  <c r="AC205" s="1"/>
  <c r="O282"/>
  <c r="O576" s="1"/>
  <c r="AC181"/>
  <c r="BJ21"/>
  <c r="BK21" s="1"/>
  <c r="BL21" s="1"/>
  <c r="AD148"/>
  <c r="AE148" s="1"/>
  <c r="AJ148" s="1"/>
  <c r="O593"/>
  <c r="R593" s="1"/>
  <c r="P550"/>
  <c r="Q550" s="1"/>
  <c r="BC550" s="1"/>
  <c r="BC212"/>
  <c r="BD212" s="1"/>
  <c r="BG211" s="1"/>
  <c r="BI211" s="1"/>
  <c r="AY212"/>
  <c r="AP444"/>
  <c r="AS444" s="1"/>
  <c r="AT444" s="1"/>
  <c r="L215" i="3"/>
  <c r="AX379" i="1"/>
  <c r="BA379" s="1"/>
  <c r="E83" i="3" s="1"/>
  <c r="AN279" i="1"/>
  <c r="D277" i="3" s="1"/>
  <c r="AD279" i="1"/>
  <c r="AE279" s="1"/>
  <c r="AJ279" s="1"/>
  <c r="AA167"/>
  <c r="AB167" s="1"/>
  <c r="W181"/>
  <c r="AZ212"/>
  <c r="BA212" s="1"/>
  <c r="BB212" s="1"/>
  <c r="AD437"/>
  <c r="AC437"/>
  <c r="AP361"/>
  <c r="AS361" s="1"/>
  <c r="AT361" s="1"/>
  <c r="AU361" s="1"/>
  <c r="BF437"/>
  <c r="BG437" s="1"/>
  <c r="CH437" s="1"/>
  <c r="BI437" s="1"/>
  <c r="BJ437" s="1"/>
  <c r="AP148"/>
  <c r="I146" i="3" s="1"/>
  <c r="AY219" i="1"/>
  <c r="AN173"/>
  <c r="D171" i="3" s="1"/>
  <c r="BH152" i="1"/>
  <c r="AL152" s="1"/>
  <c r="AM152" s="1"/>
  <c r="AX121"/>
  <c r="BC121" s="1"/>
  <c r="BB236"/>
  <c r="X279"/>
  <c r="AP279" s="1"/>
  <c r="I277" i="3" s="1"/>
  <c r="J148"/>
  <c r="X265" i="1"/>
  <c r="AP265" s="1"/>
  <c r="I263" i="3" s="1"/>
  <c r="Z541" i="1"/>
  <c r="AE541" s="1"/>
  <c r="X541"/>
  <c r="Y541" s="1"/>
  <c r="AP645"/>
  <c r="AQ645" s="1"/>
  <c r="BR645" s="1"/>
  <c r="AX169"/>
  <c r="K167" i="3" s="1"/>
  <c r="AW169" i="1"/>
  <c r="AW93"/>
  <c r="BD541"/>
  <c r="AK513"/>
  <c r="BM513" s="1"/>
  <c r="AL513"/>
  <c r="AM513" s="1"/>
  <c r="AN513" s="1"/>
  <c r="S541"/>
  <c r="U541" s="1"/>
  <c r="AB541" s="1"/>
  <c r="BD442"/>
  <c r="AP345"/>
  <c r="L49" i="3" s="1"/>
  <c r="AK416" i="1"/>
  <c r="BM416" s="1"/>
  <c r="L43" i="3"/>
  <c r="BC541" i="1"/>
  <c r="BH169"/>
  <c r="AL169" s="1"/>
  <c r="AM169" s="1"/>
  <c r="BH93"/>
  <c r="AL93" s="1"/>
  <c r="AM93" s="1"/>
  <c r="AD272"/>
  <c r="AE272" s="1"/>
  <c r="AJ272" s="1"/>
  <c r="V541"/>
  <c r="W541" s="1"/>
  <c r="AS329"/>
  <c r="AT329" s="1"/>
  <c r="AU329" s="1"/>
  <c r="AH379"/>
  <c r="AI379" s="1"/>
  <c r="AJ379" s="1"/>
  <c r="J83" i="3" s="1"/>
  <c r="AX259" i="1"/>
  <c r="K257" i="3" s="1"/>
  <c r="BH121" i="1"/>
  <c r="AL121" s="1"/>
  <c r="AM121" s="1"/>
  <c r="O497"/>
  <c r="P497" s="1"/>
  <c r="BD579"/>
  <c r="AH514"/>
  <c r="AI514" s="1"/>
  <c r="AJ514" s="1"/>
  <c r="J218" i="3" s="1"/>
  <c r="AD159" i="1"/>
  <c r="AE159" s="1"/>
  <c r="AJ159" s="1"/>
  <c r="AW121"/>
  <c r="Q478"/>
  <c r="Z478" s="1"/>
  <c r="AA478" s="1"/>
  <c r="Z579"/>
  <c r="AE579" s="1"/>
  <c r="AY416"/>
  <c r="AZ416" s="1"/>
  <c r="AW259"/>
  <c r="X579"/>
  <c r="Y579" s="1"/>
  <c r="S579"/>
  <c r="U579" s="1"/>
  <c r="AB579" s="1"/>
  <c r="V579"/>
  <c r="W579" s="1"/>
  <c r="AQ311"/>
  <c r="BR311" s="1"/>
  <c r="BX311" s="1"/>
  <c r="L22" i="3"/>
  <c r="AP272" i="1"/>
  <c r="I270" i="3" s="1"/>
  <c r="O202" i="1"/>
  <c r="O496" s="1"/>
  <c r="BB261"/>
  <c r="X190"/>
  <c r="AP190" s="1"/>
  <c r="I188" i="3" s="1"/>
  <c r="AZ150" i="1"/>
  <c r="BA150" s="1"/>
  <c r="BB150" s="1"/>
  <c r="AY150"/>
  <c r="AU504"/>
  <c r="Q475"/>
  <c r="BD475" s="1"/>
  <c r="W195"/>
  <c r="S184"/>
  <c r="V184" s="1"/>
  <c r="T184" s="1"/>
  <c r="AU140"/>
  <c r="AV140" s="1"/>
  <c r="G138" i="3" s="1"/>
  <c r="P183" i="1"/>
  <c r="Q183" s="1"/>
  <c r="W183" s="1"/>
  <c r="BC442"/>
  <c r="BE442"/>
  <c r="CI442" s="1"/>
  <c r="S442"/>
  <c r="U442" s="1"/>
  <c r="AB442" s="1"/>
  <c r="BH287"/>
  <c r="AL287" s="1"/>
  <c r="AM287" s="1"/>
  <c r="AW287"/>
  <c r="AD207"/>
  <c r="AE207" s="1"/>
  <c r="AJ207" s="1"/>
  <c r="AW152"/>
  <c r="AX152"/>
  <c r="K150" i="3" s="1"/>
  <c r="X254" i="1"/>
  <c r="AP254" s="1"/>
  <c r="I252" i="3" s="1"/>
  <c r="BJ38" i="1"/>
  <c r="BK38" s="1"/>
  <c r="BL38" s="1"/>
  <c r="BN604"/>
  <c r="BK604" s="1"/>
  <c r="BL604" s="1"/>
  <c r="AD190"/>
  <c r="AE190" s="1"/>
  <c r="AJ190" s="1"/>
  <c r="AV287"/>
  <c r="G285" i="3" s="1"/>
  <c r="X165" i="1"/>
  <c r="AP165" s="1"/>
  <c r="I163" i="3" s="1"/>
  <c r="BB211" i="1"/>
  <c r="X207"/>
  <c r="AP207" s="1"/>
  <c r="AY418"/>
  <c r="AZ418" s="1"/>
  <c r="AA437"/>
  <c r="AG437" s="1"/>
  <c r="AH446"/>
  <c r="AI446" s="1"/>
  <c r="AJ446" s="1"/>
  <c r="AL446" s="1"/>
  <c r="AM446" s="1"/>
  <c r="AC184"/>
  <c r="R184"/>
  <c r="U184" s="1"/>
  <c r="O494"/>
  <c r="P494" s="1"/>
  <c r="R195"/>
  <c r="U195" s="1"/>
  <c r="AQ319"/>
  <c r="BR319" s="1"/>
  <c r="BT319" s="1"/>
  <c r="AS319"/>
  <c r="AT319" s="1"/>
  <c r="AU319" s="1"/>
  <c r="AK527"/>
  <c r="BM527" s="1"/>
  <c r="AY444"/>
  <c r="AZ444" s="1"/>
  <c r="AH418"/>
  <c r="AI418" s="1"/>
  <c r="AJ418" s="1"/>
  <c r="J122" i="3" s="1"/>
  <c r="AD297" i="1"/>
  <c r="AE297" s="1"/>
  <c r="AJ297" s="1"/>
  <c r="AD162"/>
  <c r="AE162" s="1"/>
  <c r="AJ162" s="1"/>
  <c r="AA184"/>
  <c r="AB184" s="1"/>
  <c r="S195"/>
  <c r="V195" s="1"/>
  <c r="T195" s="1"/>
  <c r="Y195" s="1"/>
  <c r="Z195" s="1"/>
  <c r="AA195"/>
  <c r="AB195" s="1"/>
  <c r="AW418"/>
  <c r="BB225"/>
  <c r="BJ224"/>
  <c r="BK224" s="1"/>
  <c r="AD165"/>
  <c r="AE165" s="1"/>
  <c r="AJ165" s="1"/>
  <c r="AS412"/>
  <c r="AT412" s="1"/>
  <c r="AV237"/>
  <c r="G235" i="3" s="1"/>
  <c r="AW237" i="1"/>
  <c r="AT303"/>
  <c r="AU303" s="1"/>
  <c r="AV303" s="1"/>
  <c r="G301" i="3" s="1"/>
  <c r="AQ303" i="1"/>
  <c r="AR303" s="1"/>
  <c r="AS303" s="1"/>
  <c r="BH237"/>
  <c r="AL237" s="1"/>
  <c r="AM237" s="1"/>
  <c r="BM237" s="1"/>
  <c r="BM225"/>
  <c r="P223" i="3" s="1"/>
  <c r="AF437" i="1"/>
  <c r="AV437"/>
  <c r="AW437" s="1"/>
  <c r="BM236"/>
  <c r="BN236" s="1"/>
  <c r="AT188"/>
  <c r="AU188" s="1"/>
  <c r="AV188" s="1"/>
  <c r="G186" i="3" s="1"/>
  <c r="AD176" i="1"/>
  <c r="AE176" s="1"/>
  <c r="AJ176" s="1"/>
  <c r="AQ188"/>
  <c r="AR188" s="1"/>
  <c r="AQ426"/>
  <c r="BR426" s="1"/>
  <c r="AP176"/>
  <c r="I174" i="3" s="1"/>
  <c r="AT143" i="1"/>
  <c r="AU143" s="1"/>
  <c r="AV143" s="1"/>
  <c r="G141" i="3" s="1"/>
  <c r="AQ349" i="1"/>
  <c r="BR349" s="1"/>
  <c r="AQ143"/>
  <c r="AR143" s="1"/>
  <c r="AS143" s="1"/>
  <c r="AS349"/>
  <c r="AT349" s="1"/>
  <c r="AU349" s="1"/>
  <c r="AY388"/>
  <c r="AZ388" s="1"/>
  <c r="BJ210"/>
  <c r="BK210" s="1"/>
  <c r="AP657"/>
  <c r="AS657" s="1"/>
  <c r="AT657" s="1"/>
  <c r="AQ336"/>
  <c r="BR336" s="1"/>
  <c r="AX376"/>
  <c r="AY376" s="1"/>
  <c r="AZ376" s="1"/>
  <c r="BT628"/>
  <c r="CA628" s="1"/>
  <c r="CB628" s="1"/>
  <c r="AV434"/>
  <c r="AX434" s="1"/>
  <c r="AU332"/>
  <c r="AG434"/>
  <c r="AH434" s="1"/>
  <c r="AI434" s="1"/>
  <c r="AJ434" s="1"/>
  <c r="AU320"/>
  <c r="BF434"/>
  <c r="BG434" s="1"/>
  <c r="CH434" s="1"/>
  <c r="BI434" s="1"/>
  <c r="BJ434" s="1"/>
  <c r="AS537"/>
  <c r="AT537" s="1"/>
  <c r="AU537" s="1"/>
  <c r="L130" i="3"/>
  <c r="L40"/>
  <c r="AQ537" i="1"/>
  <c r="BR537" s="1"/>
  <c r="AP416"/>
  <c r="L120" i="3" s="1"/>
  <c r="AL372" i="1"/>
  <c r="AM372" s="1"/>
  <c r="AN372" s="1"/>
  <c r="Q40" i="7"/>
  <c r="R40" s="1"/>
  <c r="S40" s="1"/>
  <c r="AP352" i="1"/>
  <c r="AQ352" s="1"/>
  <c r="BR352" s="1"/>
  <c r="M56" i="3" s="1"/>
  <c r="BU325" i="1"/>
  <c r="BV325" s="1"/>
  <c r="BW325" s="1"/>
  <c r="CG617"/>
  <c r="AK421"/>
  <c r="BM421" s="1"/>
  <c r="AQ625"/>
  <c r="BR625" s="1"/>
  <c r="BU625" s="1"/>
  <c r="BV625" s="1"/>
  <c r="BW625" s="1"/>
  <c r="BN624"/>
  <c r="BK624" s="1"/>
  <c r="BL624" s="1"/>
  <c r="BC110"/>
  <c r="AU630"/>
  <c r="AU612"/>
  <c r="AC566"/>
  <c r="BU628"/>
  <c r="BV628" s="1"/>
  <c r="AA590"/>
  <c r="AV482"/>
  <c r="AW482" s="1"/>
  <c r="L69" i="3"/>
  <c r="AQ358" i="1"/>
  <c r="BR358" s="1"/>
  <c r="AX533"/>
  <c r="BA533" s="1"/>
  <c r="E237" i="3" s="1"/>
  <c r="AS341" i="1"/>
  <c r="AT341" s="1"/>
  <c r="AS365"/>
  <c r="AT365" s="1"/>
  <c r="AU365" s="1"/>
  <c r="BS628"/>
  <c r="AL422"/>
  <c r="AM422" s="1"/>
  <c r="BF482"/>
  <c r="BG482" s="1"/>
  <c r="CH482" s="1"/>
  <c r="BI482" s="1"/>
  <c r="BJ482" s="1"/>
  <c r="AY374"/>
  <c r="AZ374" s="1"/>
  <c r="L67" i="3"/>
  <c r="AS348" i="1"/>
  <c r="AT348" s="1"/>
  <c r="BF443"/>
  <c r="BG443" s="1"/>
  <c r="CH443" s="1"/>
  <c r="BI443" s="1"/>
  <c r="BJ443" s="1"/>
  <c r="BI451"/>
  <c r="BJ451" s="1"/>
  <c r="AP556"/>
  <c r="AS556" s="1"/>
  <c r="AT556" s="1"/>
  <c r="AK521"/>
  <c r="BM521" s="1"/>
  <c r="AF483"/>
  <c r="AQ619"/>
  <c r="BR619" s="1"/>
  <c r="BU619" s="1"/>
  <c r="BV619" s="1"/>
  <c r="BW619" s="1"/>
  <c r="AZ110"/>
  <c r="BA110" s="1"/>
  <c r="BB110" s="1"/>
  <c r="AK393"/>
  <c r="BM393" s="1"/>
  <c r="AY110"/>
  <c r="AK394"/>
  <c r="BM394" s="1"/>
  <c r="AP428"/>
  <c r="L132" i="3" s="1"/>
  <c r="BA396" i="1"/>
  <c r="E100" i="3" s="1"/>
  <c r="BA581" i="1"/>
  <c r="E285" i="3" s="1"/>
  <c r="L45"/>
  <c r="BS328" i="1"/>
  <c r="BT325"/>
  <c r="AL647"/>
  <c r="AM647" s="1"/>
  <c r="AN647" s="1"/>
  <c r="AV559"/>
  <c r="AW559" s="1"/>
  <c r="AK422"/>
  <c r="BM422" s="1"/>
  <c r="AL394"/>
  <c r="AM394" s="1"/>
  <c r="AL436"/>
  <c r="AM436" s="1"/>
  <c r="AN436" s="1"/>
  <c r="AX465"/>
  <c r="BA465" s="1"/>
  <c r="E169" i="3" s="1"/>
  <c r="BS325" i="1"/>
  <c r="BX325"/>
  <c r="AK372"/>
  <c r="BM372" s="1"/>
  <c r="M46" i="10"/>
  <c r="N28" i="14" s="1"/>
  <c r="H18" i="6"/>
  <c r="H19"/>
  <c r="I13"/>
  <c r="I52" i="10"/>
  <c r="AW565" i="1"/>
  <c r="L50" i="3"/>
  <c r="BA372" i="1"/>
  <c r="E76" i="3" s="1"/>
  <c r="BA521" i="1"/>
  <c r="E225" i="3" s="1"/>
  <c r="AY571" i="1"/>
  <c r="AZ571" s="1"/>
  <c r="AS363"/>
  <c r="AT363" s="1"/>
  <c r="AU363" s="1"/>
  <c r="AQ409"/>
  <c r="BR409" s="1"/>
  <c r="L52" i="3"/>
  <c r="AF566" i="1"/>
  <c r="AN661"/>
  <c r="BK621"/>
  <c r="BL621" s="1"/>
  <c r="BY621" s="1"/>
  <c r="BZ621" s="1"/>
  <c r="I50" i="10"/>
  <c r="F27" i="14" s="1"/>
  <c r="AL384" i="1"/>
  <c r="AM384" s="1"/>
  <c r="AK564"/>
  <c r="BM564" s="1"/>
  <c r="AL395"/>
  <c r="AM395" s="1"/>
  <c r="AN395" s="1"/>
  <c r="AD566"/>
  <c r="BU348"/>
  <c r="BV348" s="1"/>
  <c r="AX399"/>
  <c r="AY399" s="1"/>
  <c r="AZ399" s="1"/>
  <c r="AS347"/>
  <c r="AT347" s="1"/>
  <c r="AU347" s="1"/>
  <c r="L62" i="3"/>
  <c r="AW677" i="1"/>
  <c r="AG482"/>
  <c r="AH482" s="1"/>
  <c r="AI482" s="1"/>
  <c r="AJ482" s="1"/>
  <c r="J186" i="3" s="1"/>
  <c r="AG451" i="1"/>
  <c r="AL393"/>
  <c r="AM393" s="1"/>
  <c r="AN393" s="1"/>
  <c r="AK436"/>
  <c r="BM436" s="1"/>
  <c r="AY383"/>
  <c r="AZ383" s="1"/>
  <c r="BA429"/>
  <c r="E133" i="3" s="1"/>
  <c r="AQ359" i="1"/>
  <c r="BR359" s="1"/>
  <c r="AF438"/>
  <c r="AK376"/>
  <c r="BM376" s="1"/>
  <c r="AL376"/>
  <c r="AM376" s="1"/>
  <c r="AN376" s="1"/>
  <c r="AL435"/>
  <c r="AM435" s="1"/>
  <c r="AN435" s="1"/>
  <c r="BA392"/>
  <c r="E96" i="3" s="1"/>
  <c r="AX589" i="1"/>
  <c r="BA589" s="1"/>
  <c r="E293" i="3" s="1"/>
  <c r="AP417" i="1"/>
  <c r="L121" i="3" s="1"/>
  <c r="AD443" i="1"/>
  <c r="AY390"/>
  <c r="AZ390" s="1"/>
  <c r="AY395"/>
  <c r="AZ395" s="1"/>
  <c r="BD501"/>
  <c r="AQ362"/>
  <c r="BR362" s="1"/>
  <c r="BT362" s="1"/>
  <c r="BM654"/>
  <c r="CG654" s="1"/>
  <c r="AS362"/>
  <c r="AT362" s="1"/>
  <c r="AU362" s="1"/>
  <c r="AG443"/>
  <c r="CG618"/>
  <c r="BN620"/>
  <c r="BK620" s="1"/>
  <c r="BL620" s="1"/>
  <c r="AH682"/>
  <c r="AI682" s="1"/>
  <c r="AJ682" s="1"/>
  <c r="AK682" s="1"/>
  <c r="AD439"/>
  <c r="AY393"/>
  <c r="AZ393" s="1"/>
  <c r="L116" i="3"/>
  <c r="BM643" i="1"/>
  <c r="CG643" s="1"/>
  <c r="AV439"/>
  <c r="AX439" s="1"/>
  <c r="AV443"/>
  <c r="AW443" s="1"/>
  <c r="Q43" i="7"/>
  <c r="T5" s="1"/>
  <c r="AH399" i="1"/>
  <c r="AI399" s="1"/>
  <c r="AJ399" s="1"/>
  <c r="J103" i="3" s="1"/>
  <c r="AX582" i="1"/>
  <c r="AY582" s="1"/>
  <c r="AZ582" s="1"/>
  <c r="BF509"/>
  <c r="BG509" s="1"/>
  <c r="CH509" s="1"/>
  <c r="BI509" s="1"/>
  <c r="BJ509" s="1"/>
  <c r="AP637"/>
  <c r="AS637" s="1"/>
  <c r="AT637" s="1"/>
  <c r="Q44" i="7"/>
  <c r="U5" s="1"/>
  <c r="S549" i="1"/>
  <c r="U549" s="1"/>
  <c r="AB549" s="1"/>
  <c r="AL377"/>
  <c r="AM377" s="1"/>
  <c r="AN377" s="1"/>
  <c r="AL528"/>
  <c r="AM528" s="1"/>
  <c r="AK402"/>
  <c r="BM402" s="1"/>
  <c r="AD457"/>
  <c r="AX508"/>
  <c r="AY508" s="1"/>
  <c r="AZ508" s="1"/>
  <c r="AN352"/>
  <c r="AK603"/>
  <c r="AP603" s="1"/>
  <c r="AL402"/>
  <c r="AM402" s="1"/>
  <c r="AL553"/>
  <c r="AM553" s="1"/>
  <c r="AN553" s="1"/>
  <c r="AW419"/>
  <c r="AQ371"/>
  <c r="BR371" s="1"/>
  <c r="AS369"/>
  <c r="AT369" s="1"/>
  <c r="AU369" s="1"/>
  <c r="AH582"/>
  <c r="AI582" s="1"/>
  <c r="AJ582" s="1"/>
  <c r="J286" i="3" s="1"/>
  <c r="AE597" i="1"/>
  <c r="J225" i="3"/>
  <c r="AW691" i="1"/>
  <c r="S37" i="7"/>
  <c r="Q5"/>
  <c r="J6" i="6"/>
  <c r="K46" i="10" s="1"/>
  <c r="AC443" i="1"/>
  <c r="AL421"/>
  <c r="AM421" s="1"/>
  <c r="AN421" s="1"/>
  <c r="BA419"/>
  <c r="E123" i="3" s="1"/>
  <c r="AK553" i="1"/>
  <c r="BM553" s="1"/>
  <c r="AS371"/>
  <c r="AT371" s="1"/>
  <c r="AU371" s="1"/>
  <c r="BD51"/>
  <c r="BG50" s="1"/>
  <c r="BI50" s="1"/>
  <c r="N48" i="3" s="1"/>
  <c r="AC457" i="1"/>
  <c r="AK528"/>
  <c r="BM528" s="1"/>
  <c r="AC439"/>
  <c r="AQ354"/>
  <c r="BR354" s="1"/>
  <c r="BU354" s="1"/>
  <c r="J151" i="3"/>
  <c r="AL649" i="1"/>
  <c r="AM649" s="1"/>
  <c r="AN649" s="1"/>
  <c r="N50" i="7"/>
  <c r="L51"/>
  <c r="O4" s="1"/>
  <c r="M6" i="6" s="1"/>
  <c r="M45" i="10" s="1"/>
  <c r="L52" i="7"/>
  <c r="P4" s="1"/>
  <c r="N6" i="6" s="1"/>
  <c r="N46" i="10" s="1"/>
  <c r="L48" i="7"/>
  <c r="L46"/>
  <c r="BB51" i="1"/>
  <c r="AF451"/>
  <c r="AD516"/>
  <c r="V535"/>
  <c r="W535" s="1"/>
  <c r="AC516"/>
  <c r="AV451"/>
  <c r="AX451" s="1"/>
  <c r="AY378"/>
  <c r="AZ378" s="1"/>
  <c r="BX348"/>
  <c r="K242" i="3"/>
  <c r="AK435" i="1"/>
  <c r="BM435" s="1"/>
  <c r="AS359"/>
  <c r="AT359" s="1"/>
  <c r="AU359" s="1"/>
  <c r="AF443"/>
  <c r="BF457"/>
  <c r="BG457" s="1"/>
  <c r="CH457" s="1"/>
  <c r="BI457" s="1"/>
  <c r="BJ457" s="1"/>
  <c r="AW678"/>
  <c r="BF439"/>
  <c r="BG439" s="1"/>
  <c r="CH439" s="1"/>
  <c r="BI439" s="1"/>
  <c r="BJ439" s="1"/>
  <c r="BF459"/>
  <c r="BG459" s="1"/>
  <c r="CH459" s="1"/>
  <c r="BI459" s="1"/>
  <c r="BJ459" s="1"/>
  <c r="BM656"/>
  <c r="BN656" s="1"/>
  <c r="AF516"/>
  <c r="AW438"/>
  <c r="BT348"/>
  <c r="AS366"/>
  <c r="AT366" s="1"/>
  <c r="AU366" s="1"/>
  <c r="AP640"/>
  <c r="AQ640" s="1"/>
  <c r="BR640" s="1"/>
  <c r="M52" i="3"/>
  <c r="AW469" i="1"/>
  <c r="AP563"/>
  <c r="AS563" s="1"/>
  <c r="AT563" s="1"/>
  <c r="AU563" s="1"/>
  <c r="AK395"/>
  <c r="BM395" s="1"/>
  <c r="AH680"/>
  <c r="AI680" s="1"/>
  <c r="AJ680" s="1"/>
  <c r="AK680" s="1"/>
  <c r="AV453"/>
  <c r="AW453" s="1"/>
  <c r="AK396"/>
  <c r="BM396" s="1"/>
  <c r="AC456"/>
  <c r="BA422"/>
  <c r="E126" i="3" s="1"/>
  <c r="AS346" i="1"/>
  <c r="AT346" s="1"/>
  <c r="AU346" s="1"/>
  <c r="AV456"/>
  <c r="AX456" s="1"/>
  <c r="Y590"/>
  <c r="AF590" s="1"/>
  <c r="AL396"/>
  <c r="AM396" s="1"/>
  <c r="AN396" s="1"/>
  <c r="AK538"/>
  <c r="BM538" s="1"/>
  <c r="AD456"/>
  <c r="AP427"/>
  <c r="AQ427" s="1"/>
  <c r="BR427" s="1"/>
  <c r="BS427" s="1"/>
  <c r="AP639"/>
  <c r="AQ639" s="1"/>
  <c r="BR639" s="1"/>
  <c r="BX639" s="1"/>
  <c r="AL433"/>
  <c r="AM433" s="1"/>
  <c r="AN433" s="1"/>
  <c r="AW452"/>
  <c r="AY557"/>
  <c r="AZ557" s="1"/>
  <c r="AX441"/>
  <c r="AY441" s="1"/>
  <c r="AZ441" s="1"/>
  <c r="BQ26"/>
  <c r="BM646"/>
  <c r="BN646" s="1"/>
  <c r="AH678"/>
  <c r="AI678" s="1"/>
  <c r="AJ678" s="1"/>
  <c r="AK678" s="1"/>
  <c r="AE559"/>
  <c r="AK463"/>
  <c r="BM463" s="1"/>
  <c r="AY538"/>
  <c r="AZ538" s="1"/>
  <c r="AX522"/>
  <c r="AY522" s="1"/>
  <c r="AZ522" s="1"/>
  <c r="N23" i="3"/>
  <c r="AL385" i="1"/>
  <c r="AM385" s="1"/>
  <c r="AN385" s="1"/>
  <c r="CG622"/>
  <c r="AP655"/>
  <c r="AS655" s="1"/>
  <c r="AG558"/>
  <c r="AH508"/>
  <c r="AI508" s="1"/>
  <c r="AJ508" s="1"/>
  <c r="J212" i="3" s="1"/>
  <c r="AD460" i="1"/>
  <c r="AL463"/>
  <c r="AM463" s="1"/>
  <c r="AN463" s="1"/>
  <c r="AN414"/>
  <c r="AP531"/>
  <c r="L235" i="3" s="1"/>
  <c r="J133"/>
  <c r="AF474" i="1"/>
  <c r="AL538"/>
  <c r="AM538" s="1"/>
  <c r="AL564"/>
  <c r="AM564" s="1"/>
  <c r="AN564" s="1"/>
  <c r="AD459"/>
  <c r="AC590"/>
  <c r="AX440"/>
  <c r="AY440" s="1"/>
  <c r="AZ440" s="1"/>
  <c r="AQ366"/>
  <c r="BR366" s="1"/>
  <c r="BU366" s="1"/>
  <c r="BV366" s="1"/>
  <c r="BW366" s="1"/>
  <c r="AS555"/>
  <c r="AT555" s="1"/>
  <c r="AU555" s="1"/>
  <c r="BN639"/>
  <c r="BK639" s="1"/>
  <c r="BL639" s="1"/>
  <c r="AH695"/>
  <c r="AI695" s="1"/>
  <c r="AJ695" s="1"/>
  <c r="AL695" s="1"/>
  <c r="AM695" s="1"/>
  <c r="AN695" s="1"/>
  <c r="AH469"/>
  <c r="AI469" s="1"/>
  <c r="AJ469" s="1"/>
  <c r="J173" i="3" s="1"/>
  <c r="AK415" i="1"/>
  <c r="BM415" s="1"/>
  <c r="AK432"/>
  <c r="BM432" s="1"/>
  <c r="AK378"/>
  <c r="BM378" s="1"/>
  <c r="AC459"/>
  <c r="AP413"/>
  <c r="AS413" s="1"/>
  <c r="AT413" s="1"/>
  <c r="AU413" s="1"/>
  <c r="BF438"/>
  <c r="BG438" s="1"/>
  <c r="CH438" s="1"/>
  <c r="BI438" s="1"/>
  <c r="BJ438" s="1"/>
  <c r="AQ555"/>
  <c r="BR555" s="1"/>
  <c r="AF459"/>
  <c r="X524"/>
  <c r="Y524" s="1"/>
  <c r="AL415"/>
  <c r="AM415" s="1"/>
  <c r="AN415" s="1"/>
  <c r="AL432"/>
  <c r="AM432" s="1"/>
  <c r="AN432" s="1"/>
  <c r="AG438"/>
  <c r="AP545"/>
  <c r="L249" i="3" s="1"/>
  <c r="AH392" i="1"/>
  <c r="AI392" s="1"/>
  <c r="AJ392" s="1"/>
  <c r="J96" i="3" s="1"/>
  <c r="V584" i="1"/>
  <c r="W584" s="1"/>
  <c r="V542"/>
  <c r="W542" s="1"/>
  <c r="BD476"/>
  <c r="AB459"/>
  <c r="AV534"/>
  <c r="AX534" s="1"/>
  <c r="BF597"/>
  <c r="BG597" s="1"/>
  <c r="CH597" s="1"/>
  <c r="BI597" s="1"/>
  <c r="BJ597" s="1"/>
  <c r="BF471"/>
  <c r="BG471" s="1"/>
  <c r="CH471" s="1"/>
  <c r="BI471" s="1"/>
  <c r="BJ471" s="1"/>
  <c r="V549"/>
  <c r="W549" s="1"/>
  <c r="S488"/>
  <c r="U488" s="1"/>
  <c r="AB488" s="1"/>
  <c r="Z476"/>
  <c r="AE476" s="1"/>
  <c r="BD549"/>
  <c r="AW540"/>
  <c r="AX455"/>
  <c r="BA455" s="1"/>
  <c r="E159" i="3" s="1"/>
  <c r="AV548" i="1"/>
  <c r="AW548" s="1"/>
  <c r="BE488"/>
  <c r="CI488" s="1"/>
  <c r="AW404"/>
  <c r="AK380"/>
  <c r="BM380" s="1"/>
  <c r="AS342"/>
  <c r="AT342" s="1"/>
  <c r="AU342" s="1"/>
  <c r="AG516"/>
  <c r="AK666"/>
  <c r="AP666" s="1"/>
  <c r="AG456"/>
  <c r="AK400"/>
  <c r="BM400" s="1"/>
  <c r="BE542"/>
  <c r="CI542" s="1"/>
  <c r="BC535"/>
  <c r="AV457"/>
  <c r="AX457" s="1"/>
  <c r="AQ342"/>
  <c r="BR342" s="1"/>
  <c r="AP410"/>
  <c r="L114" i="3" s="1"/>
  <c r="CG635" i="1"/>
  <c r="AD509"/>
  <c r="AK373"/>
  <c r="BM373" s="1"/>
  <c r="AL378"/>
  <c r="AM378" s="1"/>
  <c r="AN378" s="1"/>
  <c r="AN506"/>
  <c r="AB439"/>
  <c r="AS340"/>
  <c r="AT340" s="1"/>
  <c r="AF453"/>
  <c r="BN20"/>
  <c r="AE474"/>
  <c r="AD453"/>
  <c r="AC453"/>
  <c r="AE456"/>
  <c r="AE516"/>
  <c r="V472"/>
  <c r="W472" s="1"/>
  <c r="AL389"/>
  <c r="AM389" s="1"/>
  <c r="AN389" s="1"/>
  <c r="AL373"/>
  <c r="AM373" s="1"/>
  <c r="AN373" s="1"/>
  <c r="BA387"/>
  <c r="E91" i="3" s="1"/>
  <c r="AP431" i="1"/>
  <c r="L135" i="3" s="1"/>
  <c r="AX423" i="1"/>
  <c r="BA423" s="1"/>
  <c r="E127" i="3" s="1"/>
  <c r="BD479" i="1"/>
  <c r="AV516"/>
  <c r="AX516" s="1"/>
  <c r="AW515"/>
  <c r="AY402"/>
  <c r="AZ402" s="1"/>
  <c r="AN410"/>
  <c r="BN35"/>
  <c r="BJ20"/>
  <c r="BK20" s="1"/>
  <c r="L44" i="3"/>
  <c r="AV583" i="1"/>
  <c r="AW583" s="1"/>
  <c r="AH669"/>
  <c r="AI669" s="1"/>
  <c r="AJ669" s="1"/>
  <c r="AL669" s="1"/>
  <c r="AM669" s="1"/>
  <c r="AF509"/>
  <c r="CG605"/>
  <c r="AH672"/>
  <c r="AI672" s="1"/>
  <c r="AJ672" s="1"/>
  <c r="AL672" s="1"/>
  <c r="AM672" s="1"/>
  <c r="AN672" s="1"/>
  <c r="AH515"/>
  <c r="AI515" s="1"/>
  <c r="AJ515" s="1"/>
  <c r="J219" i="3" s="1"/>
  <c r="BO20" i="1"/>
  <c r="BP20" s="1"/>
  <c r="BQ20" s="1"/>
  <c r="AD534"/>
  <c r="AK389"/>
  <c r="BM389" s="1"/>
  <c r="AL380"/>
  <c r="AM380" s="1"/>
  <c r="AN380" s="1"/>
  <c r="AP414"/>
  <c r="L118" i="3" s="1"/>
  <c r="AB516" i="1"/>
  <c r="AH684"/>
  <c r="AI684" s="1"/>
  <c r="AJ684" s="1"/>
  <c r="AL684" s="1"/>
  <c r="AM684" s="1"/>
  <c r="AN684" s="1"/>
  <c r="AH440"/>
  <c r="AI440" s="1"/>
  <c r="AJ440" s="1"/>
  <c r="AK440" s="1"/>
  <c r="BM440" s="1"/>
  <c r="AF534"/>
  <c r="AH423"/>
  <c r="AI423" s="1"/>
  <c r="AJ423" s="1"/>
  <c r="AK423" s="1"/>
  <c r="BM423" s="1"/>
  <c r="AA523"/>
  <c r="AD473"/>
  <c r="AA453"/>
  <c r="AG453" s="1"/>
  <c r="Y473"/>
  <c r="AV473" s="1"/>
  <c r="AX473" s="1"/>
  <c r="AK377"/>
  <c r="BM377" s="1"/>
  <c r="BO35"/>
  <c r="BP35" s="1"/>
  <c r="AH671"/>
  <c r="AI671" s="1"/>
  <c r="AJ671" s="1"/>
  <c r="AL671" s="1"/>
  <c r="AM671" s="1"/>
  <c r="AN671" s="1"/>
  <c r="AH683"/>
  <c r="AI683" s="1"/>
  <c r="AJ683" s="1"/>
  <c r="AL683" s="1"/>
  <c r="AM683" s="1"/>
  <c r="BF467"/>
  <c r="BG467" s="1"/>
  <c r="CH467" s="1"/>
  <c r="BI467" s="1"/>
  <c r="BJ467" s="1"/>
  <c r="AL602"/>
  <c r="AM602" s="1"/>
  <c r="AN602" s="1"/>
  <c r="CA630"/>
  <c r="CB630" s="1"/>
  <c r="AF460"/>
  <c r="AH589"/>
  <c r="AI589" s="1"/>
  <c r="AJ589" s="1"/>
  <c r="J293" i="3" s="1"/>
  <c r="BN58" i="1"/>
  <c r="BU334"/>
  <c r="BV334" s="1"/>
  <c r="BW334" s="1"/>
  <c r="AV597"/>
  <c r="AW597" s="1"/>
  <c r="AC597"/>
  <c r="AG559"/>
  <c r="Z535"/>
  <c r="AE535" s="1"/>
  <c r="AK401"/>
  <c r="BM401" s="1"/>
  <c r="AW424"/>
  <c r="BD535"/>
  <c r="AV459"/>
  <c r="AW459" s="1"/>
  <c r="AL429"/>
  <c r="AM429" s="1"/>
  <c r="AN429" s="1"/>
  <c r="L129" i="3"/>
  <c r="AK374" i="1"/>
  <c r="BM374" s="1"/>
  <c r="AH565"/>
  <c r="AI565" s="1"/>
  <c r="AJ565" s="1"/>
  <c r="AK565" s="1"/>
  <c r="BM565" s="1"/>
  <c r="BM642"/>
  <c r="CG642" s="1"/>
  <c r="AH441"/>
  <c r="AI441" s="1"/>
  <c r="AJ441" s="1"/>
  <c r="J145" i="3" s="1"/>
  <c r="AD548" i="1"/>
  <c r="S510"/>
  <c r="U510" s="1"/>
  <c r="AB510" s="1"/>
  <c r="AV471"/>
  <c r="AW471" s="1"/>
  <c r="L73" i="3"/>
  <c r="J86"/>
  <c r="AH685" i="1"/>
  <c r="AI685" s="1"/>
  <c r="AJ685" s="1"/>
  <c r="AL685" s="1"/>
  <c r="AM685" s="1"/>
  <c r="AN685" s="1"/>
  <c r="Z488"/>
  <c r="AE488" s="1"/>
  <c r="AA471"/>
  <c r="AG471" s="1"/>
  <c r="X476"/>
  <c r="Y476" s="1"/>
  <c r="AA483"/>
  <c r="AG483" s="1"/>
  <c r="AK375"/>
  <c r="BM375" s="1"/>
  <c r="AK507"/>
  <c r="BM507" s="1"/>
  <c r="AD597"/>
  <c r="AK557"/>
  <c r="BM557" s="1"/>
  <c r="AL386"/>
  <c r="AM386" s="1"/>
  <c r="BG516"/>
  <c r="CH516" s="1"/>
  <c r="BI516" s="1"/>
  <c r="BJ516" s="1"/>
  <c r="AP520"/>
  <c r="AQ520" s="1"/>
  <c r="AV474"/>
  <c r="AX474" s="1"/>
  <c r="AF456"/>
  <c r="N35" i="3"/>
  <c r="BF559" i="1"/>
  <c r="BG559" s="1"/>
  <c r="CH559" s="1"/>
  <c r="BI559" s="1"/>
  <c r="BJ559" s="1"/>
  <c r="AK355"/>
  <c r="AP355" s="1"/>
  <c r="V501"/>
  <c r="W501" s="1"/>
  <c r="AG474"/>
  <c r="X567"/>
  <c r="Y567" s="1"/>
  <c r="AA439"/>
  <c r="AG439" s="1"/>
  <c r="AL507"/>
  <c r="AM507" s="1"/>
  <c r="AN507" s="1"/>
  <c r="AK387"/>
  <c r="BM387" s="1"/>
  <c r="AD474"/>
  <c r="BF474"/>
  <c r="BG474" s="1"/>
  <c r="CH474" s="1"/>
  <c r="BI474" s="1"/>
  <c r="BJ474" s="1"/>
  <c r="AP506"/>
  <c r="L210" i="3" s="1"/>
  <c r="AQ364" i="1"/>
  <c r="BR364" s="1"/>
  <c r="BI547"/>
  <c r="BJ547" s="1"/>
  <c r="CA612"/>
  <c r="CC612" s="1"/>
  <c r="AH673"/>
  <c r="AI673" s="1"/>
  <c r="AJ673" s="1"/>
  <c r="AK673" s="1"/>
  <c r="AH686"/>
  <c r="AI686" s="1"/>
  <c r="AJ686" s="1"/>
  <c r="AL686" s="1"/>
  <c r="AM686" s="1"/>
  <c r="AN686" s="1"/>
  <c r="AH674"/>
  <c r="AI674" s="1"/>
  <c r="AJ674" s="1"/>
  <c r="AK674" s="1"/>
  <c r="AA534"/>
  <c r="AG534" s="1"/>
  <c r="AF597"/>
  <c r="AC474"/>
  <c r="AL387"/>
  <c r="AM387" s="1"/>
  <c r="AN387" s="1"/>
  <c r="AY381"/>
  <c r="AZ381" s="1"/>
  <c r="AL398"/>
  <c r="AM398" s="1"/>
  <c r="AN398" s="1"/>
  <c r="AS364"/>
  <c r="AT364" s="1"/>
  <c r="AU328"/>
  <c r="AH448"/>
  <c r="AI448" s="1"/>
  <c r="AJ448" s="1"/>
  <c r="J152" i="3" s="1"/>
  <c r="AW695" i="1"/>
  <c r="J59" i="3"/>
  <c r="AG597" i="1"/>
  <c r="S479"/>
  <c r="U479" s="1"/>
  <c r="AF547"/>
  <c r="AK539"/>
  <c r="BM539" s="1"/>
  <c r="AK433"/>
  <c r="BM433" s="1"/>
  <c r="AK384"/>
  <c r="BM384" s="1"/>
  <c r="AL447"/>
  <c r="AM447" s="1"/>
  <c r="AN447" s="1"/>
  <c r="AK398"/>
  <c r="BM398" s="1"/>
  <c r="AH465"/>
  <c r="AI465" s="1"/>
  <c r="AJ465" s="1"/>
  <c r="J169" i="3" s="1"/>
  <c r="BF548" i="1"/>
  <c r="BG548" s="1"/>
  <c r="CH548" s="1"/>
  <c r="BI548" s="1"/>
  <c r="BJ548" s="1"/>
  <c r="AH424"/>
  <c r="AI424" s="1"/>
  <c r="AJ424" s="1"/>
  <c r="AL424" s="1"/>
  <c r="AM424" s="1"/>
  <c r="AN424" s="1"/>
  <c r="AA548"/>
  <c r="AG548" s="1"/>
  <c r="X461"/>
  <c r="Y461" s="1"/>
  <c r="AE460"/>
  <c r="AC548"/>
  <c r="AL375"/>
  <c r="AM375" s="1"/>
  <c r="AN375" s="1"/>
  <c r="AL401"/>
  <c r="AM401" s="1"/>
  <c r="AN401" s="1"/>
  <c r="AK403"/>
  <c r="BM403" s="1"/>
  <c r="BD580"/>
  <c r="BC244"/>
  <c r="BM244" s="1"/>
  <c r="AS370"/>
  <c r="AT370" s="1"/>
  <c r="AU370" s="1"/>
  <c r="AQ425"/>
  <c r="BR425" s="1"/>
  <c r="BX425" s="1"/>
  <c r="AQ370"/>
  <c r="BR370" s="1"/>
  <c r="J78" i="3"/>
  <c r="AK390" i="1"/>
  <c r="BM390" s="1"/>
  <c r="BA647"/>
  <c r="AK648"/>
  <c r="BM648" s="1"/>
  <c r="BD58"/>
  <c r="BG57" s="1"/>
  <c r="BI57" s="1"/>
  <c r="N55" i="3" s="1"/>
  <c r="BJ22" i="1"/>
  <c r="BK22" s="1"/>
  <c r="BL22" s="1"/>
  <c r="AA459"/>
  <c r="AG459" s="1"/>
  <c r="Z517"/>
  <c r="AA517" s="1"/>
  <c r="AA473"/>
  <c r="AK381"/>
  <c r="BM381" s="1"/>
  <c r="AL403"/>
  <c r="AM403" s="1"/>
  <c r="AN403" s="1"/>
  <c r="AL390"/>
  <c r="AM390" s="1"/>
  <c r="AN390" s="1"/>
  <c r="AK382"/>
  <c r="BM382" s="1"/>
  <c r="BC517"/>
  <c r="BD485"/>
  <c r="AW572"/>
  <c r="AH668"/>
  <c r="AI668" s="1"/>
  <c r="AJ668" s="1"/>
  <c r="AK668" s="1"/>
  <c r="AX689"/>
  <c r="AY689" s="1"/>
  <c r="AZ689" s="1"/>
  <c r="AH533"/>
  <c r="AI533" s="1"/>
  <c r="AJ533" s="1"/>
  <c r="J237" i="3" s="1"/>
  <c r="BO58" i="1"/>
  <c r="BP58" s="1"/>
  <c r="AY251"/>
  <c r="V580"/>
  <c r="W580" s="1"/>
  <c r="V484"/>
  <c r="W484" s="1"/>
  <c r="X485"/>
  <c r="Y485" s="1"/>
  <c r="AK386"/>
  <c r="BM386" s="1"/>
  <c r="BC461"/>
  <c r="BE484"/>
  <c r="CI484" s="1"/>
  <c r="BX338"/>
  <c r="BJ18"/>
  <c r="BK18" s="1"/>
  <c r="AV509"/>
  <c r="AX509" s="1"/>
  <c r="AU610"/>
  <c r="AH419"/>
  <c r="AI419" s="1"/>
  <c r="AJ419" s="1"/>
  <c r="J123" i="3" s="1"/>
  <c r="AH688" i="1"/>
  <c r="AI688" s="1"/>
  <c r="AJ688" s="1"/>
  <c r="AK688" s="1"/>
  <c r="AH687"/>
  <c r="AI687" s="1"/>
  <c r="AJ687" s="1"/>
  <c r="AK687" s="1"/>
  <c r="AH522"/>
  <c r="AI522" s="1"/>
  <c r="AJ522" s="1"/>
  <c r="J226" i="3" s="1"/>
  <c r="AF471" i="1"/>
  <c r="AH540"/>
  <c r="AI540" s="1"/>
  <c r="AJ540" s="1"/>
  <c r="J244" i="3" s="1"/>
  <c r="BF534" i="1"/>
  <c r="BG534" s="1"/>
  <c r="CH534" s="1"/>
  <c r="BI534" s="1"/>
  <c r="BJ534" s="1"/>
  <c r="S567"/>
  <c r="U567" s="1"/>
  <c r="AF558"/>
  <c r="AC460"/>
  <c r="AF457"/>
  <c r="Z501"/>
  <c r="AA501" s="1"/>
  <c r="AA467"/>
  <c r="AG467" s="1"/>
  <c r="V524"/>
  <c r="W524" s="1"/>
  <c r="AG460"/>
  <c r="Z479"/>
  <c r="AE479" s="1"/>
  <c r="Z472"/>
  <c r="AA472" s="1"/>
  <c r="AL539"/>
  <c r="AM539" s="1"/>
  <c r="AN539" s="1"/>
  <c r="AL400"/>
  <c r="AM400" s="1"/>
  <c r="AN400" s="1"/>
  <c r="AK464"/>
  <c r="BM464" s="1"/>
  <c r="AF439"/>
  <c r="BD524"/>
  <c r="J89" i="3"/>
  <c r="AX686" i="1"/>
  <c r="BA686" s="1"/>
  <c r="AH572"/>
  <c r="AI572" s="1"/>
  <c r="AJ572" s="1"/>
  <c r="J276" i="3" s="1"/>
  <c r="AC534" i="1"/>
  <c r="S501"/>
  <c r="U501" s="1"/>
  <c r="AB501" s="1"/>
  <c r="AE443"/>
  <c r="AF548"/>
  <c r="Z524"/>
  <c r="AE524" s="1"/>
  <c r="V567"/>
  <c r="W567" s="1"/>
  <c r="AC471"/>
  <c r="X479"/>
  <c r="Y479" s="1"/>
  <c r="S472"/>
  <c r="U472" s="1"/>
  <c r="AB472" s="1"/>
  <c r="AK383"/>
  <c r="BM383" s="1"/>
  <c r="AL464"/>
  <c r="AM464" s="1"/>
  <c r="AN464" s="1"/>
  <c r="BD49"/>
  <c r="BG48" s="1"/>
  <c r="BI48" s="1"/>
  <c r="N46" i="3" s="1"/>
  <c r="AY401" i="1"/>
  <c r="AZ401" s="1"/>
  <c r="BA464"/>
  <c r="E168" i="3" s="1"/>
  <c r="BE524" i="1"/>
  <c r="CI524" s="1"/>
  <c r="BF460"/>
  <c r="BG460" s="1"/>
  <c r="CH460" s="1"/>
  <c r="BI460" s="1"/>
  <c r="BJ460" s="1"/>
  <c r="AB509"/>
  <c r="BE501"/>
  <c r="CI501" s="1"/>
  <c r="AW448"/>
  <c r="BE479"/>
  <c r="CI479" s="1"/>
  <c r="BD472"/>
  <c r="AV460"/>
  <c r="AW460" s="1"/>
  <c r="BC567"/>
  <c r="BF456"/>
  <c r="BG456" s="1"/>
  <c r="CH456" s="1"/>
  <c r="BI456" s="1"/>
  <c r="BJ456" s="1"/>
  <c r="AS354"/>
  <c r="AT354" s="1"/>
  <c r="AU354" s="1"/>
  <c r="AW674"/>
  <c r="AW679"/>
  <c r="BE472"/>
  <c r="CI472" s="1"/>
  <c r="BE567"/>
  <c r="CI567" s="1"/>
  <c r="AS409"/>
  <c r="AT409" s="1"/>
  <c r="BO326"/>
  <c r="BP326" s="1"/>
  <c r="AH455"/>
  <c r="AI455" s="1"/>
  <c r="AJ455" s="1"/>
  <c r="J159" i="3" s="1"/>
  <c r="AH694" i="1"/>
  <c r="AI694" s="1"/>
  <c r="AJ694" s="1"/>
  <c r="AL694" s="1"/>
  <c r="AM694" s="1"/>
  <c r="AN694" s="1"/>
  <c r="BJ61"/>
  <c r="BK61" s="1"/>
  <c r="BL61" s="1"/>
  <c r="X501"/>
  <c r="Y501" s="1"/>
  <c r="AD471"/>
  <c r="S524"/>
  <c r="U524" s="1"/>
  <c r="AB524" s="1"/>
  <c r="Z567"/>
  <c r="AE567" s="1"/>
  <c r="V479"/>
  <c r="W479" s="1"/>
  <c r="X472"/>
  <c r="Y472" s="1"/>
  <c r="AG547"/>
  <c r="AL383"/>
  <c r="AM383" s="1"/>
  <c r="AN383" s="1"/>
  <c r="AV558"/>
  <c r="AX558" s="1"/>
  <c r="AV547"/>
  <c r="AW547" s="1"/>
  <c r="AH452"/>
  <c r="AI452" s="1"/>
  <c r="AJ452" s="1"/>
  <c r="J156" i="3" s="1"/>
  <c r="AH667" i="1"/>
  <c r="AI667" s="1"/>
  <c r="AJ667" s="1"/>
  <c r="AK667" s="1"/>
  <c r="AK571"/>
  <c r="BM571" s="1"/>
  <c r="AL381"/>
  <c r="AM381" s="1"/>
  <c r="AN381" s="1"/>
  <c r="BN55"/>
  <c r="BA380"/>
  <c r="E84" i="3" s="1"/>
  <c r="AF467" i="1"/>
  <c r="AW690"/>
  <c r="BQ633"/>
  <c r="AX667"/>
  <c r="BA667" s="1"/>
  <c r="AU627"/>
  <c r="CA611"/>
  <c r="CB611" s="1"/>
  <c r="AH681"/>
  <c r="AI681" s="1"/>
  <c r="AJ681" s="1"/>
  <c r="AK681" s="1"/>
  <c r="AL571"/>
  <c r="AM571" s="1"/>
  <c r="AN571" s="1"/>
  <c r="BU314"/>
  <c r="BV314" s="1"/>
  <c r="BW314" s="1"/>
  <c r="BB70"/>
  <c r="BP611"/>
  <c r="BQ611" s="1"/>
  <c r="AC467"/>
  <c r="V560"/>
  <c r="W560" s="1"/>
  <c r="AL557"/>
  <c r="AM557" s="1"/>
  <c r="AN557" s="1"/>
  <c r="BE598"/>
  <c r="CI598" s="1"/>
  <c r="BC573"/>
  <c r="BE462"/>
  <c r="CI462" s="1"/>
  <c r="BC510"/>
  <c r="BE458"/>
  <c r="CI458" s="1"/>
  <c r="AU619"/>
  <c r="AN601"/>
  <c r="BY616"/>
  <c r="BZ616" s="1"/>
  <c r="AU625"/>
  <c r="AU608"/>
  <c r="BA355"/>
  <c r="E59" i="3" s="1"/>
  <c r="AY355" i="1"/>
  <c r="AZ355" s="1"/>
  <c r="AF583"/>
  <c r="V462"/>
  <c r="W462" s="1"/>
  <c r="X487"/>
  <c r="Y487" s="1"/>
  <c r="Z458"/>
  <c r="AE458" s="1"/>
  <c r="Z591"/>
  <c r="AE591" s="1"/>
  <c r="AK581"/>
  <c r="BM581" s="1"/>
  <c r="BC591"/>
  <c r="AV467"/>
  <c r="AW467" s="1"/>
  <c r="L48" i="3"/>
  <c r="AN648" i="1"/>
  <c r="AY119"/>
  <c r="AD467"/>
  <c r="Z573"/>
  <c r="AE573" s="1"/>
  <c r="AC509"/>
  <c r="AL581"/>
  <c r="AM581" s="1"/>
  <c r="BD560"/>
  <c r="AH690"/>
  <c r="AI690" s="1"/>
  <c r="AJ690" s="1"/>
  <c r="AK690" s="1"/>
  <c r="AU606"/>
  <c r="CA633"/>
  <c r="CB633" s="1"/>
  <c r="AL692"/>
  <c r="AM692" s="1"/>
  <c r="AN692" s="1"/>
  <c r="AK692"/>
  <c r="AK691"/>
  <c r="AL691"/>
  <c r="AM691" s="1"/>
  <c r="AN691" s="1"/>
  <c r="BX629"/>
  <c r="BT629"/>
  <c r="BS629"/>
  <c r="BU629"/>
  <c r="BV629" s="1"/>
  <c r="BN663"/>
  <c r="CG663"/>
  <c r="AY690"/>
  <c r="AZ690" s="1"/>
  <c r="BA690"/>
  <c r="BX614"/>
  <c r="BT614"/>
  <c r="BS614"/>
  <c r="BU614"/>
  <c r="BO625"/>
  <c r="BP625" s="1"/>
  <c r="BQ625" s="1"/>
  <c r="BK625"/>
  <c r="BL625" s="1"/>
  <c r="AQ664"/>
  <c r="BR664" s="1"/>
  <c r="AS664"/>
  <c r="AT664" s="1"/>
  <c r="AU664" s="1"/>
  <c r="AS654"/>
  <c r="AQ654"/>
  <c r="BR654" s="1"/>
  <c r="BO619"/>
  <c r="BP619" s="1"/>
  <c r="BQ619" s="1"/>
  <c r="BK619"/>
  <c r="BL619" s="1"/>
  <c r="CG638"/>
  <c r="BN638"/>
  <c r="AP602"/>
  <c r="BM602"/>
  <c r="BO609"/>
  <c r="BP609" s="1"/>
  <c r="BQ609" s="1"/>
  <c r="BK609"/>
  <c r="BL609" s="1"/>
  <c r="BT622"/>
  <c r="BS622"/>
  <c r="BX622"/>
  <c r="BU622"/>
  <c r="BV622" s="1"/>
  <c r="BW622" s="1"/>
  <c r="AY691"/>
  <c r="AZ691" s="1"/>
  <c r="BA691"/>
  <c r="AX693"/>
  <c r="AW693"/>
  <c r="CG634"/>
  <c r="BN634"/>
  <c r="BO629"/>
  <c r="BP629" s="1"/>
  <c r="BO617"/>
  <c r="BP617" s="1"/>
  <c r="BK617"/>
  <c r="BL617" s="1"/>
  <c r="AY688"/>
  <c r="AZ688" s="1"/>
  <c r="BA688"/>
  <c r="BN665"/>
  <c r="CG665"/>
  <c r="CG661"/>
  <c r="BN661"/>
  <c r="AL676"/>
  <c r="AM676" s="1"/>
  <c r="AN676" s="1"/>
  <c r="AK676"/>
  <c r="BO627"/>
  <c r="BP627" s="1"/>
  <c r="BQ627" s="1"/>
  <c r="BK627"/>
  <c r="BL627" s="1"/>
  <c r="AY668"/>
  <c r="AZ668" s="1"/>
  <c r="BA668"/>
  <c r="BS613"/>
  <c r="BU613"/>
  <c r="BV613" s="1"/>
  <c r="BT613"/>
  <c r="BX613"/>
  <c r="BM647"/>
  <c r="AP647"/>
  <c r="AW675"/>
  <c r="CG644"/>
  <c r="BN644"/>
  <c r="BN637"/>
  <c r="CG637"/>
  <c r="AS660"/>
  <c r="AT660" s="1"/>
  <c r="AQ660"/>
  <c r="BR660" s="1"/>
  <c r="AS641"/>
  <c r="AT641" s="1"/>
  <c r="AU641" s="1"/>
  <c r="AQ641"/>
  <c r="BR641" s="1"/>
  <c r="AS646"/>
  <c r="AT646" s="1"/>
  <c r="AU646" s="1"/>
  <c r="AQ646"/>
  <c r="BR646" s="1"/>
  <c r="BU617"/>
  <c r="BX617"/>
  <c r="BT617"/>
  <c r="BS617"/>
  <c r="BO622"/>
  <c r="BP622" s="1"/>
  <c r="BK622"/>
  <c r="BL622" s="1"/>
  <c r="BO632"/>
  <c r="BP632" s="1"/>
  <c r="BQ632" s="1"/>
  <c r="BK632"/>
  <c r="BL632" s="1"/>
  <c r="AP601"/>
  <c r="BM601"/>
  <c r="BX626"/>
  <c r="BU626"/>
  <c r="BV626" s="1"/>
  <c r="BW626" s="1"/>
  <c r="BS626"/>
  <c r="BT626"/>
  <c r="BN636"/>
  <c r="CG636"/>
  <c r="AQ638"/>
  <c r="BR638" s="1"/>
  <c r="AS638"/>
  <c r="AT638" s="1"/>
  <c r="AU638" s="1"/>
  <c r="BT627"/>
  <c r="BU627"/>
  <c r="BV627" s="1"/>
  <c r="BS627"/>
  <c r="BX627"/>
  <c r="BO618"/>
  <c r="BP618" s="1"/>
  <c r="BQ618" s="1"/>
  <c r="BK618"/>
  <c r="BL618" s="1"/>
  <c r="BA677"/>
  <c r="AY677"/>
  <c r="AZ677" s="1"/>
  <c r="BO613"/>
  <c r="BK613"/>
  <c r="BL613" s="1"/>
  <c r="AQ634"/>
  <c r="BR634" s="1"/>
  <c r="AS634"/>
  <c r="AT634" s="1"/>
  <c r="AU634" s="1"/>
  <c r="BO615"/>
  <c r="BP615" s="1"/>
  <c r="BQ615" s="1"/>
  <c r="BK615"/>
  <c r="BL615" s="1"/>
  <c r="BO605"/>
  <c r="BK605"/>
  <c r="BL605" s="1"/>
  <c r="AQ665"/>
  <c r="BR665" s="1"/>
  <c r="AS665"/>
  <c r="AT665" s="1"/>
  <c r="BA601"/>
  <c r="AY601"/>
  <c r="AZ601" s="1"/>
  <c r="AW687"/>
  <c r="AX687"/>
  <c r="CG650"/>
  <c r="BN650"/>
  <c r="BN658"/>
  <c r="CG658"/>
  <c r="BT609"/>
  <c r="BU609"/>
  <c r="BV609" s="1"/>
  <c r="BW609" s="1"/>
  <c r="BS609"/>
  <c r="BX609"/>
  <c r="BT623"/>
  <c r="BU623"/>
  <c r="BV623" s="1"/>
  <c r="BW623" s="1"/>
  <c r="BX623"/>
  <c r="BS623"/>
  <c r="AY678"/>
  <c r="AZ678" s="1"/>
  <c r="BA678"/>
  <c r="Z462"/>
  <c r="AE462" s="1"/>
  <c r="V487"/>
  <c r="W487" s="1"/>
  <c r="X458"/>
  <c r="Y458" s="1"/>
  <c r="BF458" s="1"/>
  <c r="X591"/>
  <c r="Y591" s="1"/>
  <c r="X510"/>
  <c r="AD510" s="1"/>
  <c r="X560"/>
  <c r="Y560" s="1"/>
  <c r="X573"/>
  <c r="Y573" s="1"/>
  <c r="AD583"/>
  <c r="BD591"/>
  <c r="BX504"/>
  <c r="BC560"/>
  <c r="BF453"/>
  <c r="BG453" s="1"/>
  <c r="CH453" s="1"/>
  <c r="BI453" s="1"/>
  <c r="BJ453" s="1"/>
  <c r="BD462"/>
  <c r="BC458"/>
  <c r="BE487"/>
  <c r="CI487" s="1"/>
  <c r="AT607"/>
  <c r="AU607" s="1"/>
  <c r="BY633"/>
  <c r="BZ633" s="1"/>
  <c r="AU614"/>
  <c r="BQ628"/>
  <c r="AU624"/>
  <c r="BV611"/>
  <c r="BW611" s="1"/>
  <c r="BV633"/>
  <c r="BW633" s="1"/>
  <c r="AU632"/>
  <c r="CA616"/>
  <c r="AX684"/>
  <c r="AW684"/>
  <c r="AQ644"/>
  <c r="BR644" s="1"/>
  <c r="AS644"/>
  <c r="AT644" s="1"/>
  <c r="AX669"/>
  <c r="AW669"/>
  <c r="AW682"/>
  <c r="AX682"/>
  <c r="CG641"/>
  <c r="BN641"/>
  <c r="BT615"/>
  <c r="BU615"/>
  <c r="BS615"/>
  <c r="BX615"/>
  <c r="AQ651"/>
  <c r="BR651" s="1"/>
  <c r="AS651"/>
  <c r="AT651" s="1"/>
  <c r="AU651" s="1"/>
  <c r="BX618"/>
  <c r="BS618"/>
  <c r="BU618"/>
  <c r="BV618" s="1"/>
  <c r="BW618" s="1"/>
  <c r="BT618"/>
  <c r="BS607"/>
  <c r="AS636"/>
  <c r="AT636" s="1"/>
  <c r="AQ636"/>
  <c r="BR636" s="1"/>
  <c r="CG655"/>
  <c r="BN655"/>
  <c r="AY670"/>
  <c r="AZ670" s="1"/>
  <c r="BA670"/>
  <c r="BA685"/>
  <c r="AY685"/>
  <c r="AZ685" s="1"/>
  <c r="BA673"/>
  <c r="AY673"/>
  <c r="AZ673" s="1"/>
  <c r="AY695"/>
  <c r="AZ695" s="1"/>
  <c r="BA695"/>
  <c r="AY674"/>
  <c r="AZ674" s="1"/>
  <c r="BA674"/>
  <c r="BO623"/>
  <c r="BP623" s="1"/>
  <c r="BK623"/>
  <c r="BL623" s="1"/>
  <c r="AP659"/>
  <c r="BM659"/>
  <c r="BN662"/>
  <c r="CG662"/>
  <c r="AW680"/>
  <c r="AX680"/>
  <c r="BN653"/>
  <c r="CG653"/>
  <c r="BS635"/>
  <c r="BX635"/>
  <c r="BT635"/>
  <c r="BU635"/>
  <c r="BV635" s="1"/>
  <c r="BW635" s="1"/>
  <c r="BX606"/>
  <c r="BT606"/>
  <c r="BS606"/>
  <c r="BU606"/>
  <c r="BV606" s="1"/>
  <c r="BW606" s="1"/>
  <c r="BN640"/>
  <c r="CG640"/>
  <c r="BT624"/>
  <c r="BU624"/>
  <c r="BV624" s="1"/>
  <c r="BX624"/>
  <c r="BS624"/>
  <c r="BX610"/>
  <c r="BU610"/>
  <c r="BV610" s="1"/>
  <c r="BS610"/>
  <c r="BT610"/>
  <c r="AY692"/>
  <c r="AZ692" s="1"/>
  <c r="BA692"/>
  <c r="BU632"/>
  <c r="BV632" s="1"/>
  <c r="BW632" s="1"/>
  <c r="BX632"/>
  <c r="BS632"/>
  <c r="BT632"/>
  <c r="AQ642"/>
  <c r="BR642" s="1"/>
  <c r="AS642"/>
  <c r="AT642" s="1"/>
  <c r="AU642" s="1"/>
  <c r="AS652"/>
  <c r="AT652" s="1"/>
  <c r="AU652" s="1"/>
  <c r="AQ652"/>
  <c r="BR652" s="1"/>
  <c r="AX681"/>
  <c r="AW681"/>
  <c r="AQ650"/>
  <c r="BR650" s="1"/>
  <c r="AS650"/>
  <c r="AT650" s="1"/>
  <c r="AS658"/>
  <c r="AT658" s="1"/>
  <c r="AQ658"/>
  <c r="BR658" s="1"/>
  <c r="BO635"/>
  <c r="BP635" s="1"/>
  <c r="BQ635" s="1"/>
  <c r="BK635"/>
  <c r="BL635" s="1"/>
  <c r="BX608"/>
  <c r="BT608"/>
  <c r="BU608"/>
  <c r="BV608" s="1"/>
  <c r="BW608" s="1"/>
  <c r="BS608"/>
  <c r="AS643"/>
  <c r="AT643" s="1"/>
  <c r="AQ643"/>
  <c r="BR643" s="1"/>
  <c r="BA672"/>
  <c r="AY672"/>
  <c r="AZ672" s="1"/>
  <c r="BX631"/>
  <c r="BS631"/>
  <c r="BT631"/>
  <c r="BU631"/>
  <c r="BV631" s="1"/>
  <c r="BW631" s="1"/>
  <c r="AY694"/>
  <c r="AZ694" s="1"/>
  <c r="BA694"/>
  <c r="BF583"/>
  <c r="BG583" s="1"/>
  <c r="CH583" s="1"/>
  <c r="BI583" s="1"/>
  <c r="BJ583" s="1"/>
  <c r="S462"/>
  <c r="U462" s="1"/>
  <c r="AB462" s="1"/>
  <c r="Z487"/>
  <c r="AA487" s="1"/>
  <c r="AA509"/>
  <c r="AG509" s="1"/>
  <c r="AA457"/>
  <c r="AG457" s="1"/>
  <c r="S458"/>
  <c r="U458" s="1"/>
  <c r="AB458" s="1"/>
  <c r="X598"/>
  <c r="Y598" s="1"/>
  <c r="S591"/>
  <c r="U591" s="1"/>
  <c r="AB591" s="1"/>
  <c r="S560"/>
  <c r="U560" s="1"/>
  <c r="AB560" s="1"/>
  <c r="S573"/>
  <c r="U573" s="1"/>
  <c r="AB573" s="1"/>
  <c r="BE573"/>
  <c r="CI573" s="1"/>
  <c r="BC462"/>
  <c r="BE510"/>
  <c r="CI510" s="1"/>
  <c r="BD458"/>
  <c r="BC487"/>
  <c r="AU617"/>
  <c r="BY612"/>
  <c r="BZ612" s="1"/>
  <c r="AU609"/>
  <c r="BY630"/>
  <c r="BZ630" s="1"/>
  <c r="AN666"/>
  <c r="BN660"/>
  <c r="CG660"/>
  <c r="AK679"/>
  <c r="AL679"/>
  <c r="AM679" s="1"/>
  <c r="AN679" s="1"/>
  <c r="AK693"/>
  <c r="AL693"/>
  <c r="AM693" s="1"/>
  <c r="AN693" s="1"/>
  <c r="BO606"/>
  <c r="BP606" s="1"/>
  <c r="BQ606" s="1"/>
  <c r="BK606"/>
  <c r="BL606" s="1"/>
  <c r="BO610"/>
  <c r="BP610" s="1"/>
  <c r="BK610"/>
  <c r="BL610" s="1"/>
  <c r="AQ663"/>
  <c r="BR663" s="1"/>
  <c r="AS663"/>
  <c r="AT663" s="1"/>
  <c r="BN651"/>
  <c r="CG651"/>
  <c r="BT605"/>
  <c r="BU605"/>
  <c r="BV605" s="1"/>
  <c r="BW605" s="1"/>
  <c r="BX605"/>
  <c r="BS605"/>
  <c r="BU620"/>
  <c r="BV620" s="1"/>
  <c r="BW620" s="1"/>
  <c r="BS620"/>
  <c r="BT620"/>
  <c r="BX620"/>
  <c r="BN664"/>
  <c r="CG664"/>
  <c r="AY679"/>
  <c r="AZ679" s="1"/>
  <c r="BA679"/>
  <c r="AQ662"/>
  <c r="BR662" s="1"/>
  <c r="AS662"/>
  <c r="BO614"/>
  <c r="BP614" s="1"/>
  <c r="BK614"/>
  <c r="BL614" s="1"/>
  <c r="BO631"/>
  <c r="BP631" s="1"/>
  <c r="BQ631" s="1"/>
  <c r="BK631"/>
  <c r="BL631" s="1"/>
  <c r="AW671"/>
  <c r="AX671"/>
  <c r="AS653"/>
  <c r="AT653" s="1"/>
  <c r="AU653" s="1"/>
  <c r="AQ653"/>
  <c r="BR653" s="1"/>
  <c r="BO608"/>
  <c r="BP608" s="1"/>
  <c r="BK608"/>
  <c r="BL608" s="1"/>
  <c r="BA648"/>
  <c r="AY648"/>
  <c r="AZ648" s="1"/>
  <c r="AS656"/>
  <c r="AT656" s="1"/>
  <c r="AQ656"/>
  <c r="BR656" s="1"/>
  <c r="BN652"/>
  <c r="CG652"/>
  <c r="BO626"/>
  <c r="BK626"/>
  <c r="BL626" s="1"/>
  <c r="AK689"/>
  <c r="AL689"/>
  <c r="AM689" s="1"/>
  <c r="AK677"/>
  <c r="AL677"/>
  <c r="AM677" s="1"/>
  <c r="AN677" s="1"/>
  <c r="AS661"/>
  <c r="AT661" s="1"/>
  <c r="AU661" s="1"/>
  <c r="AQ661"/>
  <c r="BR661" s="1"/>
  <c r="BN645"/>
  <c r="CG645"/>
  <c r="AW676"/>
  <c r="AX676"/>
  <c r="BS604"/>
  <c r="BX604"/>
  <c r="BT604"/>
  <c r="BU604"/>
  <c r="BV604" s="1"/>
  <c r="BN657"/>
  <c r="CG657"/>
  <c r="BM649"/>
  <c r="AP649"/>
  <c r="BA683"/>
  <c r="AY683"/>
  <c r="AZ683" s="1"/>
  <c r="S487"/>
  <c r="U487" s="1"/>
  <c r="AB487" s="1"/>
  <c r="V591"/>
  <c r="W591" s="1"/>
  <c r="Z560"/>
  <c r="AA560" s="1"/>
  <c r="V573"/>
  <c r="W573" s="1"/>
  <c r="BG566"/>
  <c r="CH566" s="1"/>
  <c r="BI566" s="1"/>
  <c r="BJ566" s="1"/>
  <c r="AH670"/>
  <c r="AI670" s="1"/>
  <c r="AJ670" s="1"/>
  <c r="AU629"/>
  <c r="BQ616"/>
  <c r="AU635"/>
  <c r="BY611"/>
  <c r="BZ611" s="1"/>
  <c r="AU623"/>
  <c r="V598"/>
  <c r="W598" s="1"/>
  <c r="BD598"/>
  <c r="S598"/>
  <c r="U598" s="1"/>
  <c r="AB598" s="1"/>
  <c r="BC598"/>
  <c r="Q492"/>
  <c r="BE492" s="1"/>
  <c r="CI492" s="1"/>
  <c r="BH492"/>
  <c r="Q490"/>
  <c r="BE490" s="1"/>
  <c r="CI490" s="1"/>
  <c r="BH490"/>
  <c r="Q518"/>
  <c r="BD518" s="1"/>
  <c r="BH518"/>
  <c r="AV554"/>
  <c r="BI554"/>
  <c r="BJ554" s="1"/>
  <c r="Q489"/>
  <c r="BC489" s="1"/>
  <c r="BH489"/>
  <c r="Z584"/>
  <c r="AA584" s="1"/>
  <c r="S580"/>
  <c r="U580" s="1"/>
  <c r="AB580" s="1"/>
  <c r="AD483"/>
  <c r="Q592"/>
  <c r="BE592" s="1"/>
  <c r="CI592" s="1"/>
  <c r="BH592"/>
  <c r="Q480"/>
  <c r="BC480" s="1"/>
  <c r="BH480"/>
  <c r="Q525"/>
  <c r="V525" s="1"/>
  <c r="W525" s="1"/>
  <c r="BH525"/>
  <c r="Q486"/>
  <c r="BE486" s="1"/>
  <c r="CI486" s="1"/>
  <c r="BH486"/>
  <c r="Q561"/>
  <c r="BD561" s="1"/>
  <c r="BH561"/>
  <c r="Q493"/>
  <c r="BC493" s="1"/>
  <c r="BH493"/>
  <c r="Q481"/>
  <c r="S481" s="1"/>
  <c r="U481" s="1"/>
  <c r="BH481"/>
  <c r="V461"/>
  <c r="W461" s="1"/>
  <c r="X517"/>
  <c r="Y517" s="1"/>
  <c r="AF554"/>
  <c r="V485"/>
  <c r="W485" s="1"/>
  <c r="AF559"/>
  <c r="BD517"/>
  <c r="BC580"/>
  <c r="BD542"/>
  <c r="BE584"/>
  <c r="CI584" s="1"/>
  <c r="Z549"/>
  <c r="AE549" s="1"/>
  <c r="S584"/>
  <c r="U584" s="1"/>
  <c r="AB584" s="1"/>
  <c r="Z580"/>
  <c r="AA580" s="1"/>
  <c r="S461"/>
  <c r="U461" s="1"/>
  <c r="AB461" s="1"/>
  <c r="V517"/>
  <c r="W517" s="1"/>
  <c r="X488"/>
  <c r="Y488" s="1"/>
  <c r="BB58"/>
  <c r="X484"/>
  <c r="Y484" s="1"/>
  <c r="AV484" s="1"/>
  <c r="Z485"/>
  <c r="AE485" s="1"/>
  <c r="Z542"/>
  <c r="AE542" s="1"/>
  <c r="V476"/>
  <c r="W476" s="1"/>
  <c r="X535"/>
  <c r="Y535" s="1"/>
  <c r="AA583"/>
  <c r="AG583" s="1"/>
  <c r="AG554"/>
  <c r="BE461"/>
  <c r="CI461" s="1"/>
  <c r="BE549"/>
  <c r="CI549" s="1"/>
  <c r="BC542"/>
  <c r="BC484"/>
  <c r="BE485"/>
  <c r="CI485" s="1"/>
  <c r="BF483"/>
  <c r="BG483" s="1"/>
  <c r="CH483" s="1"/>
  <c r="BI483" s="1"/>
  <c r="BJ483" s="1"/>
  <c r="BE476"/>
  <c r="CI476" s="1"/>
  <c r="AV483"/>
  <c r="AX483" s="1"/>
  <c r="BD488"/>
  <c r="BD584"/>
  <c r="BU338"/>
  <c r="BV338" s="1"/>
  <c r="BW338" s="1"/>
  <c r="Q585"/>
  <c r="BC585" s="1"/>
  <c r="BH585"/>
  <c r="Q568"/>
  <c r="BE568" s="1"/>
  <c r="CI568" s="1"/>
  <c r="BH568"/>
  <c r="G552"/>
  <c r="G650" s="1"/>
  <c r="A650"/>
  <c r="G551"/>
  <c r="G649" s="1"/>
  <c r="A649"/>
  <c r="Q574"/>
  <c r="BE574" s="1"/>
  <c r="CI574" s="1"/>
  <c r="BH574"/>
  <c r="Q536"/>
  <c r="BE536" s="1"/>
  <c r="CI536" s="1"/>
  <c r="BH536"/>
  <c r="Q543"/>
  <c r="Z543" s="1"/>
  <c r="BH543"/>
  <c r="AC559"/>
  <c r="Z484"/>
  <c r="AE484" s="1"/>
  <c r="S542"/>
  <c r="U542" s="1"/>
  <c r="AB542" s="1"/>
  <c r="BU504"/>
  <c r="BV504" s="1"/>
  <c r="BD484"/>
  <c r="AY120"/>
  <c r="AC483"/>
  <c r="X549"/>
  <c r="Y549" s="1"/>
  <c r="X584"/>
  <c r="Y584" s="1"/>
  <c r="X580"/>
  <c r="Y580" s="1"/>
  <c r="Z461"/>
  <c r="AE461" s="1"/>
  <c r="S517"/>
  <c r="U517" s="1"/>
  <c r="V488"/>
  <c r="W488" s="1"/>
  <c r="S485"/>
  <c r="U485" s="1"/>
  <c r="AB485" s="1"/>
  <c r="S476"/>
  <c r="U476" s="1"/>
  <c r="S535"/>
  <c r="U535" s="1"/>
  <c r="AC583"/>
  <c r="AD559"/>
  <c r="AZ244"/>
  <c r="BA244" s="1"/>
  <c r="BB244" s="1"/>
  <c r="BK325"/>
  <c r="BL325" s="1"/>
  <c r="BK313"/>
  <c r="BL313" s="1"/>
  <c r="BK311"/>
  <c r="BL311" s="1"/>
  <c r="BX331"/>
  <c r="BX323"/>
  <c r="BT331"/>
  <c r="BT323"/>
  <c r="BM50"/>
  <c r="P48" i="3" s="1"/>
  <c r="H23"/>
  <c r="H31"/>
  <c r="BN319" i="1"/>
  <c r="BO319" s="1"/>
  <c r="BR344"/>
  <c r="BU344" s="1"/>
  <c r="BV344" s="1"/>
  <c r="CG344"/>
  <c r="BR411"/>
  <c r="BT411" s="1"/>
  <c r="CG411"/>
  <c r="CG354"/>
  <c r="BR346"/>
  <c r="CG346"/>
  <c r="BR357"/>
  <c r="CG357"/>
  <c r="M14" i="3"/>
  <c r="BS310" i="1"/>
  <c r="BS333"/>
  <c r="M110" i="3"/>
  <c r="BS406" i="1"/>
  <c r="BS367"/>
  <c r="M71" i="3"/>
  <c r="M16"/>
  <c r="BS312" i="1"/>
  <c r="CG353"/>
  <c r="BR505"/>
  <c r="CG505"/>
  <c r="CG426"/>
  <c r="CG336"/>
  <c r="M38" i="3"/>
  <c r="BS334" i="1"/>
  <c r="M21" i="3"/>
  <c r="BS317" i="1"/>
  <c r="BS332"/>
  <c r="M36" i="3"/>
  <c r="BU332" i="1"/>
  <c r="BV332" s="1"/>
  <c r="BX332"/>
  <c r="BT332"/>
  <c r="M18" i="3"/>
  <c r="BS314" i="1"/>
  <c r="BT309"/>
  <c r="CG427"/>
  <c r="CG350"/>
  <c r="CG349"/>
  <c r="CG425"/>
  <c r="CG512"/>
  <c r="BS529"/>
  <c r="M233" i="3"/>
  <c r="M13"/>
  <c r="BS309" i="1"/>
  <c r="CG503"/>
  <c r="H207" i="3"/>
  <c r="M17"/>
  <c r="BS313" i="1"/>
  <c r="BU313"/>
  <c r="BV313" s="1"/>
  <c r="BW313" s="1"/>
  <c r="BR365"/>
  <c r="CG365"/>
  <c r="CG345"/>
  <c r="BR341"/>
  <c r="BT341" s="1"/>
  <c r="CG341"/>
  <c r="CG359"/>
  <c r="CG343"/>
  <c r="CG347"/>
  <c r="BR363"/>
  <c r="CG363"/>
  <c r="CG342"/>
  <c r="BR324"/>
  <c r="CG324"/>
  <c r="CG370"/>
  <c r="M41" i="3"/>
  <c r="BS337" i="1"/>
  <c r="M26" i="3"/>
  <c r="BS322" i="1"/>
  <c r="M111" i="3"/>
  <c r="BS407" i="1"/>
  <c r="BS504"/>
  <c r="M208" i="3"/>
  <c r="M31"/>
  <c r="BS327" i="1"/>
  <c r="BU327"/>
  <c r="BV327" s="1"/>
  <c r="BW327" s="1"/>
  <c r="BT327"/>
  <c r="BX327"/>
  <c r="BS316"/>
  <c r="BS323"/>
  <c r="M27" i="3"/>
  <c r="BS338" i="1"/>
  <c r="M42" i="3"/>
  <c r="BH139" i="1"/>
  <c r="AL139" s="1"/>
  <c r="AM139" s="1"/>
  <c r="BC119"/>
  <c r="BX313"/>
  <c r="AS344"/>
  <c r="AT344" s="1"/>
  <c r="BT334"/>
  <c r="BQ325"/>
  <c r="BN333"/>
  <c r="BK333" s="1"/>
  <c r="BL333" s="1"/>
  <c r="CG352"/>
  <c r="BN503"/>
  <c r="BK503" s="1"/>
  <c r="BX314"/>
  <c r="BR369"/>
  <c r="BX369" s="1"/>
  <c r="CG369"/>
  <c r="CG361"/>
  <c r="BS318"/>
  <c r="M22" i="3"/>
  <c r="M33"/>
  <c r="BS329" i="1"/>
  <c r="CG364"/>
  <c r="CG366"/>
  <c r="CG351"/>
  <c r="CG362"/>
  <c r="BR412"/>
  <c r="CG412"/>
  <c r="BR519"/>
  <c r="BX519" s="1"/>
  <c r="CG519"/>
  <c r="BR340"/>
  <c r="CG340"/>
  <c r="CG555"/>
  <c r="CG358"/>
  <c r="CG371"/>
  <c r="CG537"/>
  <c r="CG409"/>
  <c r="M215" i="3"/>
  <c r="BS511" i="1"/>
  <c r="M207" i="3"/>
  <c r="BS503" i="1"/>
  <c r="BU503"/>
  <c r="BV503" s="1"/>
  <c r="BW503" s="1"/>
  <c r="BX503"/>
  <c r="BT503"/>
  <c r="BS331"/>
  <c r="M35" i="3"/>
  <c r="M19"/>
  <c r="BS315" i="1"/>
  <c r="BN63"/>
  <c r="BC233"/>
  <c r="BM233" s="1"/>
  <c r="P231" i="3" s="1"/>
  <c r="AZ119" i="1"/>
  <c r="BA119" s="1"/>
  <c r="BB92"/>
  <c r="BT313"/>
  <c r="H215" i="3"/>
  <c r="H37"/>
  <c r="BU309" i="1"/>
  <c r="BV309" s="1"/>
  <c r="BW309" s="1"/>
  <c r="H17" i="3"/>
  <c r="BO504" i="1"/>
  <c r="BP504" s="1"/>
  <c r="BQ504" s="1"/>
  <c r="BL504"/>
  <c r="BO321"/>
  <c r="BP321" s="1"/>
  <c r="BL321"/>
  <c r="BO317"/>
  <c r="BP317" s="1"/>
  <c r="BQ317" s="1"/>
  <c r="BL317"/>
  <c r="BO328"/>
  <c r="BP328" s="1"/>
  <c r="BL328"/>
  <c r="BO337"/>
  <c r="BP337" s="1"/>
  <c r="BL337"/>
  <c r="BO330"/>
  <c r="BP330" s="1"/>
  <c r="BL330"/>
  <c r="BO318"/>
  <c r="BP318" s="1"/>
  <c r="BQ318" s="1"/>
  <c r="BL318"/>
  <c r="BO314"/>
  <c r="BP314" s="1"/>
  <c r="BQ314" s="1"/>
  <c r="BL314"/>
  <c r="BO332"/>
  <c r="BP332" s="1"/>
  <c r="BL332"/>
  <c r="BO348"/>
  <c r="BP348" s="1"/>
  <c r="BL348"/>
  <c r="AX156"/>
  <c r="K154" i="3" s="1"/>
  <c r="BN49" i="1"/>
  <c r="BC251"/>
  <c r="BM251" s="1"/>
  <c r="P249" i="3" s="1"/>
  <c r="BO51" i="1"/>
  <c r="BP51" s="1"/>
  <c r="BQ51" s="1"/>
  <c r="BN357"/>
  <c r="BK357" s="1"/>
  <c r="BO407"/>
  <c r="BP407" s="1"/>
  <c r="BL407"/>
  <c r="BO335"/>
  <c r="BP335" s="1"/>
  <c r="BQ335" s="1"/>
  <c r="BL335"/>
  <c r="BO339"/>
  <c r="BP339" s="1"/>
  <c r="BL339"/>
  <c r="BO320"/>
  <c r="BP320" s="1"/>
  <c r="BQ320" s="1"/>
  <c r="BL320"/>
  <c r="BD57"/>
  <c r="BG56" s="1"/>
  <c r="BI56" s="1"/>
  <c r="N54" i="3" s="1"/>
  <c r="BO49" i="1"/>
  <c r="BP49" s="1"/>
  <c r="BQ49" s="1"/>
  <c r="BO57"/>
  <c r="BP57" s="1"/>
  <c r="BQ57" s="1"/>
  <c r="BC120"/>
  <c r="AZ251"/>
  <c r="BA251" s="1"/>
  <c r="BN51"/>
  <c r="AU285"/>
  <c r="AV285" s="1"/>
  <c r="G283" i="3" s="1"/>
  <c r="BB66" i="1"/>
  <c r="BN57"/>
  <c r="AZ120"/>
  <c r="BA120" s="1"/>
  <c r="AN382"/>
  <c r="BB76"/>
  <c r="BB132"/>
  <c r="N207" i="3"/>
  <c r="BC262" i="1"/>
  <c r="BB95"/>
  <c r="AW170"/>
  <c r="AZ233"/>
  <c r="BA233" s="1"/>
  <c r="AW139"/>
  <c r="BH238"/>
  <c r="AL238" s="1"/>
  <c r="AM238" s="1"/>
  <c r="AX238"/>
  <c r="K236" i="3" s="1"/>
  <c r="AP429" i="1"/>
  <c r="AQ429" s="1"/>
  <c r="BR429" s="1"/>
  <c r="M133" i="3" s="1"/>
  <c r="BO37" i="1"/>
  <c r="BP37" s="1"/>
  <c r="BQ37" s="1"/>
  <c r="BH170"/>
  <c r="AL170" s="1"/>
  <c r="AM170" s="1"/>
  <c r="AY233"/>
  <c r="AW238"/>
  <c r="BB87"/>
  <c r="AX170"/>
  <c r="K168" i="3" s="1"/>
  <c r="BO29" i="1"/>
  <c r="BP29" s="1"/>
  <c r="BQ29" s="1"/>
  <c r="AX139"/>
  <c r="K137" i="3" s="1"/>
  <c r="AS252" i="1"/>
  <c r="BN29"/>
  <c r="BO63"/>
  <c r="BP63" s="1"/>
  <c r="BQ63" s="1"/>
  <c r="BH156"/>
  <c r="AL156" s="1"/>
  <c r="AM156" s="1"/>
  <c r="BB91"/>
  <c r="AY262"/>
  <c r="BB83"/>
  <c r="BD48"/>
  <c r="BG47" s="1"/>
  <c r="BI47" s="1"/>
  <c r="N45" i="3" s="1"/>
  <c r="P35"/>
  <c r="AP447" i="1"/>
  <c r="AS447" s="1"/>
  <c r="AT447" s="1"/>
  <c r="AU447" s="1"/>
  <c r="AU324"/>
  <c r="AZ262"/>
  <c r="BA262" s="1"/>
  <c r="AW156"/>
  <c r="BB101"/>
  <c r="BN505"/>
  <c r="BK505" s="1"/>
  <c r="H209" i="3"/>
  <c r="BC234" i="1"/>
  <c r="K232" i="3"/>
  <c r="AT129" i="1"/>
  <c r="AU129" s="1"/>
  <c r="AV129" s="1"/>
  <c r="G127" i="3" s="1"/>
  <c r="I127"/>
  <c r="AQ278" i="1"/>
  <c r="AR278" s="1"/>
  <c r="AS278" s="1"/>
  <c r="I276" i="3"/>
  <c r="AT172" i="1"/>
  <c r="AU172" s="1"/>
  <c r="AV172" s="1"/>
  <c r="G170" i="3" s="1"/>
  <c r="I170"/>
  <c r="AT171" i="1"/>
  <c r="AX171" s="1"/>
  <c r="I169" i="3"/>
  <c r="BC285" i="1"/>
  <c r="K283" i="3"/>
  <c r="BC125" i="1"/>
  <c r="K123" i="3"/>
  <c r="AW220" i="1"/>
  <c r="AV220"/>
  <c r="G218" i="3" s="1"/>
  <c r="AT271" i="1"/>
  <c r="AU271" s="1"/>
  <c r="AV271" s="1"/>
  <c r="G269" i="3" s="1"/>
  <c r="I269"/>
  <c r="AW189" i="1"/>
  <c r="AV189"/>
  <c r="G187" i="3" s="1"/>
  <c r="BO64" i="1"/>
  <c r="BP64" s="1"/>
  <c r="P62" i="3"/>
  <c r="AS530" i="1"/>
  <c r="AT530" s="1"/>
  <c r="AU530" s="1"/>
  <c r="L234" i="3"/>
  <c r="H56"/>
  <c r="BN361" i="1"/>
  <c r="BK361" s="1"/>
  <c r="H65" i="3"/>
  <c r="BJ55" i="1"/>
  <c r="BK55" s="1"/>
  <c r="BL55" s="1"/>
  <c r="N53" i="3"/>
  <c r="AW277" i="1"/>
  <c r="AV277"/>
  <c r="G275" i="3" s="1"/>
  <c r="BN329" i="1"/>
  <c r="BK329" s="1"/>
  <c r="H33" i="3"/>
  <c r="BN322" i="1"/>
  <c r="BK322" s="1"/>
  <c r="H26" i="3"/>
  <c r="H113"/>
  <c r="BO46" i="1"/>
  <c r="BP46" s="1"/>
  <c r="P44" i="3"/>
  <c r="BJ39" i="1"/>
  <c r="BK39" s="1"/>
  <c r="BL39" s="1"/>
  <c r="N37" i="3"/>
  <c r="AK546" i="1"/>
  <c r="BM546" s="1"/>
  <c r="J250" i="3"/>
  <c r="BN34" i="1"/>
  <c r="P32" i="3"/>
  <c r="H49"/>
  <c r="BN426" i="1"/>
  <c r="BK426" s="1"/>
  <c r="H130" i="3"/>
  <c r="BH153" i="1"/>
  <c r="AL153" s="1"/>
  <c r="AM153" s="1"/>
  <c r="AV153"/>
  <c r="G151" i="3" s="1"/>
  <c r="AQ154" i="1"/>
  <c r="AR154" s="1"/>
  <c r="AS154" s="1"/>
  <c r="I152" i="3"/>
  <c r="AT304" i="1"/>
  <c r="AU304" s="1"/>
  <c r="I302" i="3"/>
  <c r="BJ235" i="1"/>
  <c r="BK235" s="1"/>
  <c r="BL235" s="1"/>
  <c r="N233" i="3"/>
  <c r="BN364" i="1"/>
  <c r="BK364" s="1"/>
  <c r="AW245"/>
  <c r="AV245"/>
  <c r="G243" i="3" s="1"/>
  <c r="BN367" i="1"/>
  <c r="BK367" s="1"/>
  <c r="H71" i="3"/>
  <c r="BN323" i="1"/>
  <c r="H27" i="3"/>
  <c r="BN309" i="1"/>
  <c r="BK309" s="1"/>
  <c r="BL309" s="1"/>
  <c r="H13" i="3"/>
  <c r="BN211" i="1"/>
  <c r="P209" i="3"/>
  <c r="BO48" i="1"/>
  <c r="BP48" s="1"/>
  <c r="P46" i="3"/>
  <c r="AT253" i="1"/>
  <c r="AU253" s="1"/>
  <c r="AV253" s="1"/>
  <c r="G251" i="3" s="1"/>
  <c r="I251"/>
  <c r="BN32" i="1"/>
  <c r="P30" i="3"/>
  <c r="AT191" i="1"/>
  <c r="AX191" s="1"/>
  <c r="K189" i="3" s="1"/>
  <c r="I189"/>
  <c r="AT194" i="1"/>
  <c r="AX194" s="1"/>
  <c r="K192" i="3" s="1"/>
  <c r="I192"/>
  <c r="BN15" i="1"/>
  <c r="P13" i="3"/>
  <c r="BJ27" i="1"/>
  <c r="BK27" s="1"/>
  <c r="BL27" s="1"/>
  <c r="N25" i="3"/>
  <c r="BH141" i="1"/>
  <c r="AL141" s="1"/>
  <c r="AM141" s="1"/>
  <c r="AV141"/>
  <c r="G139" i="3" s="1"/>
  <c r="BC116" i="1"/>
  <c r="K114" i="3"/>
  <c r="AT147" i="1"/>
  <c r="AU147" s="1"/>
  <c r="AV147" s="1"/>
  <c r="G145" i="3" s="1"/>
  <c r="I145"/>
  <c r="AW252" i="1"/>
  <c r="AV252"/>
  <c r="G250" i="3" s="1"/>
  <c r="AQ193" i="1"/>
  <c r="AR193" s="1"/>
  <c r="AS193" s="1"/>
  <c r="I191" i="3"/>
  <c r="BN365" i="1"/>
  <c r="BK365" s="1"/>
  <c r="BN60"/>
  <c r="P58" i="3"/>
  <c r="AL397" i="1"/>
  <c r="AM397" s="1"/>
  <c r="J101" i="3"/>
  <c r="K294"/>
  <c r="BN529" i="1"/>
  <c r="BK529" s="1"/>
  <c r="H233" i="3"/>
  <c r="BN344" i="1"/>
  <c r="BK344" s="1"/>
  <c r="H48" i="3"/>
  <c r="BJ63" i="1"/>
  <c r="BK63" s="1"/>
  <c r="BL63" s="1"/>
  <c r="N61" i="3"/>
  <c r="BN512" i="1"/>
  <c r="BK512" s="1"/>
  <c r="H216" i="3"/>
  <c r="AQ126" i="1"/>
  <c r="AR126" s="1"/>
  <c r="AS126" s="1"/>
  <c r="I124" i="3"/>
  <c r="BJ217" i="1"/>
  <c r="BK217" s="1"/>
  <c r="BL217" s="1"/>
  <c r="N215" i="3"/>
  <c r="BN427" i="1"/>
  <c r="BK427" s="1"/>
  <c r="BN353"/>
  <c r="H57" i="3"/>
  <c r="BN310" i="1"/>
  <c r="BK310" s="1"/>
  <c r="H14" i="3"/>
  <c r="BN312" i="1"/>
  <c r="BK312" s="1"/>
  <c r="H16" i="3"/>
  <c r="BN406" i="1"/>
  <c r="H110" i="3"/>
  <c r="BC134" i="1"/>
  <c r="K132" i="3"/>
  <c r="BJ30" i="1"/>
  <c r="BK30" s="1"/>
  <c r="N28" i="3"/>
  <c r="BH295" i="1"/>
  <c r="AL295" s="1"/>
  <c r="AM295" s="1"/>
  <c r="AV295"/>
  <c r="G293" i="3" s="1"/>
  <c r="AQ360" i="1"/>
  <c r="L64" i="3"/>
  <c r="BJ42" i="1"/>
  <c r="BK42" s="1"/>
  <c r="BL42" s="1"/>
  <c r="N40" i="3"/>
  <c r="BJ43" i="1"/>
  <c r="BK43" s="1"/>
  <c r="BL43" s="1"/>
  <c r="N41" i="3"/>
  <c r="BJ53" i="1"/>
  <c r="BK53" s="1"/>
  <c r="BL53" s="1"/>
  <c r="N51" i="3"/>
  <c r="AQ221" i="1"/>
  <c r="AR221" s="1"/>
  <c r="AS221" s="1"/>
  <c r="I219" i="3"/>
  <c r="BJ49" i="1"/>
  <c r="BK49" s="1"/>
  <c r="BL49" s="1"/>
  <c r="N47" i="3"/>
  <c r="BN243" i="1"/>
  <c r="P241" i="3"/>
  <c r="AT214" i="1"/>
  <c r="AU214" s="1"/>
  <c r="AV214" s="1"/>
  <c r="G212" i="3" s="1"/>
  <c r="I212"/>
  <c r="AQ445" i="1"/>
  <c r="L149" i="3"/>
  <c r="AS356" i="1"/>
  <c r="AT356" s="1"/>
  <c r="L60" i="3"/>
  <c r="AS368" i="1"/>
  <c r="AT368" s="1"/>
  <c r="AU368" s="1"/>
  <c r="L72" i="3"/>
  <c r="AZ137" i="1"/>
  <c r="BA137" s="1"/>
  <c r="K135" i="3"/>
  <c r="BN316" i="1"/>
  <c r="BK316" s="1"/>
  <c r="H20" i="3"/>
  <c r="BN354" i="1"/>
  <c r="H58" i="3"/>
  <c r="BN315" i="1"/>
  <c r="BK315" s="1"/>
  <c r="H19" i="3"/>
  <c r="BN331" i="1"/>
  <c r="BK331" s="1"/>
  <c r="H35" i="3"/>
  <c r="BN349" i="1"/>
  <c r="H53" i="3"/>
  <c r="AS360" i="1"/>
  <c r="AT360" s="1"/>
  <c r="BH245"/>
  <c r="AL245" s="1"/>
  <c r="AM245" s="1"/>
  <c r="BO34"/>
  <c r="BP34" s="1"/>
  <c r="BQ34" s="1"/>
  <c r="AW295"/>
  <c r="BN48"/>
  <c r="AD199"/>
  <c r="AE199" s="1"/>
  <c r="AJ199" s="1"/>
  <c r="AW454"/>
  <c r="AY134"/>
  <c r="AL546"/>
  <c r="AM546" s="1"/>
  <c r="BB105"/>
  <c r="AZ134"/>
  <c r="BA134" s="1"/>
  <c r="AX245"/>
  <c r="AP385"/>
  <c r="AS156"/>
  <c r="BN46"/>
  <c r="BB79"/>
  <c r="BO211"/>
  <c r="BP211" s="1"/>
  <c r="BQ211" s="1"/>
  <c r="BO15"/>
  <c r="BP15" s="1"/>
  <c r="BB86"/>
  <c r="BB46"/>
  <c r="BO313"/>
  <c r="BO311"/>
  <c r="BP311" s="1"/>
  <c r="BQ311" s="1"/>
  <c r="BH189"/>
  <c r="AL189" s="1"/>
  <c r="AM189" s="1"/>
  <c r="BD46"/>
  <c r="BG45" s="1"/>
  <c r="BI45" s="1"/>
  <c r="BT315"/>
  <c r="AX189"/>
  <c r="BC137"/>
  <c r="BN511"/>
  <c r="BN327"/>
  <c r="BN334"/>
  <c r="BN338"/>
  <c r="AX277"/>
  <c r="AY137"/>
  <c r="AX252"/>
  <c r="BN324"/>
  <c r="BH277"/>
  <c r="AL277" s="1"/>
  <c r="AM277" s="1"/>
  <c r="BV320"/>
  <c r="BW320" s="1"/>
  <c r="BX333"/>
  <c r="BX322"/>
  <c r="BU322"/>
  <c r="BV322" s="1"/>
  <c r="BW322" s="1"/>
  <c r="H63" i="3"/>
  <c r="BU315" i="1"/>
  <c r="BV315" s="1"/>
  <c r="BW315" s="1"/>
  <c r="BX321"/>
  <c r="BT321"/>
  <c r="AQ129"/>
  <c r="AR129" s="1"/>
  <c r="AS129" s="1"/>
  <c r="BO60"/>
  <c r="BP60" s="1"/>
  <c r="BQ60" s="1"/>
  <c r="AD192"/>
  <c r="AE192" s="1"/>
  <c r="AJ192" s="1"/>
  <c r="AT278"/>
  <c r="AU278" s="1"/>
  <c r="BB72"/>
  <c r="H47" i="3"/>
  <c r="H115"/>
  <c r="BT326" i="1"/>
  <c r="CA326" s="1"/>
  <c r="BX326"/>
  <c r="BU326"/>
  <c r="BV326" s="1"/>
  <c r="BW326" s="1"/>
  <c r="BU328"/>
  <c r="BT328"/>
  <c r="BX328"/>
  <c r="BX337"/>
  <c r="BU337"/>
  <c r="BV337" s="1"/>
  <c r="BT322"/>
  <c r="AW141"/>
  <c r="AX140"/>
  <c r="BB115"/>
  <c r="X179"/>
  <c r="AP179" s="1"/>
  <c r="BX511"/>
  <c r="AQ356"/>
  <c r="AQ147"/>
  <c r="AR147" s="1"/>
  <c r="AS147" s="1"/>
  <c r="X159"/>
  <c r="AP159" s="1"/>
  <c r="AT193"/>
  <c r="AU193" s="1"/>
  <c r="AQ368"/>
  <c r="AK397"/>
  <c r="BM397" s="1"/>
  <c r="AS445"/>
  <c r="AT445" s="1"/>
  <c r="AU445" s="1"/>
  <c r="BU511"/>
  <c r="BV511" s="1"/>
  <c r="BW511" s="1"/>
  <c r="BD60"/>
  <c r="BG59" s="1"/>
  <c r="BI59" s="1"/>
  <c r="AQ530"/>
  <c r="AN192"/>
  <c r="D190" i="3" s="1"/>
  <c r="BU316" i="1"/>
  <c r="BT316"/>
  <c r="AU336"/>
  <c r="AY469"/>
  <c r="AZ469" s="1"/>
  <c r="BA469"/>
  <c r="E173" i="3" s="1"/>
  <c r="AY515" i="1"/>
  <c r="AZ515" s="1"/>
  <c r="BA515"/>
  <c r="E219" i="3" s="1"/>
  <c r="AY546" i="1"/>
  <c r="AZ546" s="1"/>
  <c r="BA546"/>
  <c r="E250" i="3" s="1"/>
  <c r="BA452" i="1"/>
  <c r="E156" i="3" s="1"/>
  <c r="AY452" i="1"/>
  <c r="AZ452" s="1"/>
  <c r="BA424"/>
  <c r="E128" i="3" s="1"/>
  <c r="AY424" i="1"/>
  <c r="AZ424" s="1"/>
  <c r="BA400"/>
  <c r="E104" i="3" s="1"/>
  <c r="AY400" i="1"/>
  <c r="AZ400" s="1"/>
  <c r="S201"/>
  <c r="V201" s="1"/>
  <c r="T201" s="1"/>
  <c r="Y201" s="1"/>
  <c r="Z201" s="1"/>
  <c r="AN201" s="1"/>
  <c r="D199" i="3" s="1"/>
  <c r="AY397" i="1"/>
  <c r="AZ397" s="1"/>
  <c r="BA397"/>
  <c r="E101" i="3" s="1"/>
  <c r="AB484" i="1"/>
  <c r="AY454"/>
  <c r="AZ454" s="1"/>
  <c r="BA454"/>
  <c r="E158" i="3" s="1"/>
  <c r="BX310" i="1"/>
  <c r="BU310"/>
  <c r="BV310" s="1"/>
  <c r="BW310" s="1"/>
  <c r="BT310"/>
  <c r="AY446"/>
  <c r="AZ446" s="1"/>
  <c r="BA446"/>
  <c r="E150" i="3" s="1"/>
  <c r="AX466" i="1"/>
  <c r="AW466"/>
  <c r="BX406"/>
  <c r="BU406"/>
  <c r="BV406" s="1"/>
  <c r="BW406" s="1"/>
  <c r="BT406"/>
  <c r="AY565"/>
  <c r="AZ565" s="1"/>
  <c r="BA565"/>
  <c r="E269" i="3" s="1"/>
  <c r="AY438" i="1"/>
  <c r="AZ438" s="1"/>
  <c r="BA438"/>
  <c r="E142" i="3" s="1"/>
  <c r="BX318" i="1"/>
  <c r="BU318"/>
  <c r="BV318" s="1"/>
  <c r="BW318" s="1"/>
  <c r="BT318"/>
  <c r="W197"/>
  <c r="AN199"/>
  <c r="D197" i="3" s="1"/>
  <c r="BT329" i="1"/>
  <c r="BU329"/>
  <c r="BV329" s="1"/>
  <c r="BW329" s="1"/>
  <c r="BX329"/>
  <c r="AP430"/>
  <c r="BT317"/>
  <c r="BX317"/>
  <c r="BU317"/>
  <c r="BV317" s="1"/>
  <c r="BW317" s="1"/>
  <c r="BX312"/>
  <c r="BT312"/>
  <c r="BU312"/>
  <c r="BV312" s="1"/>
  <c r="BA540"/>
  <c r="E244" i="3" s="1"/>
  <c r="AY540" i="1"/>
  <c r="AZ540" s="1"/>
  <c r="BA572"/>
  <c r="E276" i="3" s="1"/>
  <c r="AY572" i="1"/>
  <c r="AZ572" s="1"/>
  <c r="BA448"/>
  <c r="E152" i="3" s="1"/>
  <c r="AY448" i="1"/>
  <c r="AZ448" s="1"/>
  <c r="BA404"/>
  <c r="E108" i="3" s="1"/>
  <c r="AY404" i="1"/>
  <c r="AZ404" s="1"/>
  <c r="AY285"/>
  <c r="BH252"/>
  <c r="AL252" s="1"/>
  <c r="AM252" s="1"/>
  <c r="AT221"/>
  <c r="AU221" s="1"/>
  <c r="BN64"/>
  <c r="AQ271"/>
  <c r="AR271" s="1"/>
  <c r="AS271" s="1"/>
  <c r="BO32"/>
  <c r="BP32" s="1"/>
  <c r="BQ32" s="1"/>
  <c r="AN374"/>
  <c r="AZ234"/>
  <c r="BA234" s="1"/>
  <c r="AY116"/>
  <c r="X173"/>
  <c r="AP173" s="1"/>
  <c r="X180"/>
  <c r="AP180" s="1"/>
  <c r="AZ285"/>
  <c r="BA285" s="1"/>
  <c r="BB285" s="1"/>
  <c r="Y177"/>
  <c r="Z177" s="1"/>
  <c r="AN177" s="1"/>
  <c r="D175" i="3" s="1"/>
  <c r="S292" i="1"/>
  <c r="V292" s="1"/>
  <c r="T292" s="1"/>
  <c r="Y292" s="1"/>
  <c r="Z292" s="1"/>
  <c r="AN292" s="1"/>
  <c r="D290" i="3" s="1"/>
  <c r="Y286" i="1"/>
  <c r="Z286" s="1"/>
  <c r="AN286" s="1"/>
  <c r="D284" i="3" s="1"/>
  <c r="BO243" i="1"/>
  <c r="BP243" s="1"/>
  <c r="BQ243" s="1"/>
  <c r="AX141"/>
  <c r="X229"/>
  <c r="AP229" s="1"/>
  <c r="AA299"/>
  <c r="AB299" s="1"/>
  <c r="AQ172"/>
  <c r="AR172" s="1"/>
  <c r="AQ214"/>
  <c r="AR214" s="1"/>
  <c r="AS214" s="1"/>
  <c r="W299"/>
  <c r="AC292"/>
  <c r="AQ194"/>
  <c r="AR194" s="1"/>
  <c r="AS194" s="1"/>
  <c r="AC542"/>
  <c r="R292"/>
  <c r="U292" s="1"/>
  <c r="AT126"/>
  <c r="AU126" s="1"/>
  <c r="AV126" s="1"/>
  <c r="G124" i="3" s="1"/>
  <c r="AZ125" i="1"/>
  <c r="BA125" s="1"/>
  <c r="AA292"/>
  <c r="AB292" s="1"/>
  <c r="AC462"/>
  <c r="AT154"/>
  <c r="AU154" s="1"/>
  <c r="AY125"/>
  <c r="AQ253"/>
  <c r="AR253" s="1"/>
  <c r="AS253" s="1"/>
  <c r="R299"/>
  <c r="U299" s="1"/>
  <c r="AC299"/>
  <c r="AX153"/>
  <c r="AW153"/>
  <c r="AQ304"/>
  <c r="AR304" s="1"/>
  <c r="AS304" s="1"/>
  <c r="AN196"/>
  <c r="D194" i="3" s="1"/>
  <c r="AZ116" i="1"/>
  <c r="BA116" s="1"/>
  <c r="BB116" s="1"/>
  <c r="Y176"/>
  <c r="Z176" s="1"/>
  <c r="AN176" s="1"/>
  <c r="D174" i="3" s="1"/>
  <c r="AH466" i="1"/>
  <c r="AI466" s="1"/>
  <c r="AJ466" s="1"/>
  <c r="AQ171"/>
  <c r="AR171" s="1"/>
  <c r="AS171" s="1"/>
  <c r="BH220"/>
  <c r="AL220" s="1"/>
  <c r="AM220" s="1"/>
  <c r="Y247"/>
  <c r="Z247" s="1"/>
  <c r="AN247" s="1"/>
  <c r="D245" i="3" s="1"/>
  <c r="R197" i="1"/>
  <c r="U197" s="1"/>
  <c r="AD197" s="1"/>
  <c r="Y194"/>
  <c r="Z194" s="1"/>
  <c r="AN194" s="1"/>
  <c r="D192" i="3" s="1"/>
  <c r="AQ191" i="1"/>
  <c r="AR191" s="1"/>
  <c r="AS191" s="1"/>
  <c r="AX220"/>
  <c r="K218" i="3" s="1"/>
  <c r="AH454" i="1"/>
  <c r="AI454" s="1"/>
  <c r="AJ454" s="1"/>
  <c r="T493"/>
  <c r="T481"/>
  <c r="T550"/>
  <c r="T585"/>
  <c r="T592"/>
  <c r="T490"/>
  <c r="T489"/>
  <c r="BQ62"/>
  <c r="S203"/>
  <c r="V203" s="1"/>
  <c r="T203" s="1"/>
  <c r="Y203" s="1"/>
  <c r="Z203" s="1"/>
  <c r="AN203" s="1"/>
  <c r="D201" i="3" s="1"/>
  <c r="S197" i="1"/>
  <c r="V197" s="1"/>
  <c r="T197" s="1"/>
  <c r="W200"/>
  <c r="X196"/>
  <c r="AP196" s="1"/>
  <c r="X222"/>
  <c r="AP222" s="1"/>
  <c r="Y265"/>
  <c r="Z265" s="1"/>
  <c r="AN265" s="1"/>
  <c r="D263" i="3" s="1"/>
  <c r="BJ46" i="1"/>
  <c r="BK46" s="1"/>
  <c r="BL46" s="1"/>
  <c r="AC197"/>
  <c r="AA201"/>
  <c r="AB201" s="1"/>
  <c r="AK388"/>
  <c r="BM388" s="1"/>
  <c r="AL388"/>
  <c r="T477"/>
  <c r="T574"/>
  <c r="T492"/>
  <c r="T486"/>
  <c r="T561"/>
  <c r="T525"/>
  <c r="AK450"/>
  <c r="BM450" s="1"/>
  <c r="AL450"/>
  <c r="AM450" s="1"/>
  <c r="AN450" s="1"/>
  <c r="AC201"/>
  <c r="Y298"/>
  <c r="Z298" s="1"/>
  <c r="Y145"/>
  <c r="Z145" s="1"/>
  <c r="AN145" s="1"/>
  <c r="D143" i="3" s="1"/>
  <c r="AD196" i="1"/>
  <c r="AE196" s="1"/>
  <c r="AJ196" s="1"/>
  <c r="X166"/>
  <c r="AP166" s="1"/>
  <c r="X240"/>
  <c r="AP240" s="1"/>
  <c r="BM61"/>
  <c r="S281"/>
  <c r="V281" s="1"/>
  <c r="T281" s="1"/>
  <c r="Y281" s="1"/>
  <c r="Z281" s="1"/>
  <c r="AN281" s="1"/>
  <c r="D279" i="3" s="1"/>
  <c r="AA204" i="1"/>
  <c r="AB204" s="1"/>
  <c r="R201"/>
  <c r="U201" s="1"/>
  <c r="R491"/>
  <c r="P491"/>
  <c r="R495"/>
  <c r="P495"/>
  <c r="R498"/>
  <c r="P498"/>
  <c r="R575"/>
  <c r="P575"/>
  <c r="S200"/>
  <c r="V200" s="1"/>
  <c r="T200" s="1"/>
  <c r="X200" s="1"/>
  <c r="Y215"/>
  <c r="Z215" s="1"/>
  <c r="AN215" s="1"/>
  <c r="D213" i="3" s="1"/>
  <c r="AY234" i="1"/>
  <c r="Y254"/>
  <c r="Z254" s="1"/>
  <c r="AN254" s="1"/>
  <c r="D252" i="3" s="1"/>
  <c r="AC203" i="1"/>
  <c r="BM53"/>
  <c r="Y163"/>
  <c r="Z163" s="1"/>
  <c r="AN163" s="1"/>
  <c r="D161" i="3" s="1"/>
  <c r="AC204" i="1"/>
  <c r="R204"/>
  <c r="U204" s="1"/>
  <c r="BB97"/>
  <c r="AX161"/>
  <c r="AH404"/>
  <c r="AI404" s="1"/>
  <c r="AJ404" s="1"/>
  <c r="J108" i="3" s="1"/>
  <c r="P206" i="1"/>
  <c r="Q206" s="1"/>
  <c r="R206" s="1"/>
  <c r="O500"/>
  <c r="P586"/>
  <c r="AC200"/>
  <c r="BB84"/>
  <c r="BQ56"/>
  <c r="AA203"/>
  <c r="AB203" s="1"/>
  <c r="R203"/>
  <c r="U203" s="1"/>
  <c r="W204"/>
  <c r="AX264"/>
  <c r="AD462"/>
  <c r="Y462"/>
  <c r="AE598"/>
  <c r="AA598"/>
  <c r="AD542"/>
  <c r="Y542"/>
  <c r="AS175"/>
  <c r="AA200"/>
  <c r="AB200" s="1"/>
  <c r="BK19"/>
  <c r="BL19" s="1"/>
  <c r="AS124"/>
  <c r="BA123"/>
  <c r="BB123" s="1"/>
  <c r="BA65"/>
  <c r="BB65" s="1"/>
  <c r="AX175"/>
  <c r="AQ215"/>
  <c r="AR215" s="1"/>
  <c r="AS215" s="1"/>
  <c r="AT215"/>
  <c r="AT145"/>
  <c r="AU145" s="1"/>
  <c r="AV145" s="1"/>
  <c r="G143" i="3" s="1"/>
  <c r="AQ145" i="1"/>
  <c r="AR145" s="1"/>
  <c r="AS145" s="1"/>
  <c r="AT177"/>
  <c r="AU177" s="1"/>
  <c r="AV177" s="1"/>
  <c r="G175" i="3" s="1"/>
  <c r="AQ177" i="1"/>
  <c r="AR177" s="1"/>
  <c r="AS177" s="1"/>
  <c r="BC122"/>
  <c r="AZ122"/>
  <c r="AY122"/>
  <c r="BC288"/>
  <c r="AZ288"/>
  <c r="BA288" s="1"/>
  <c r="AY288"/>
  <c r="AQ228"/>
  <c r="AR228" s="1"/>
  <c r="AS228" s="1"/>
  <c r="AT228"/>
  <c r="U216"/>
  <c r="V181"/>
  <c r="T181" s="1"/>
  <c r="Y181" s="1"/>
  <c r="Z181" s="1"/>
  <c r="A553"/>
  <c r="BE259"/>
  <c r="BC270"/>
  <c r="AZ270"/>
  <c r="BA270" s="1"/>
  <c r="AY270"/>
  <c r="AW226"/>
  <c r="BH226"/>
  <c r="AL226" s="1"/>
  <c r="AM226" s="1"/>
  <c r="U200"/>
  <c r="V178"/>
  <c r="T178" s="1"/>
  <c r="X178" s="1"/>
  <c r="AU127"/>
  <c r="AV127" s="1"/>
  <c r="G125" i="3" s="1"/>
  <c r="AX127" i="1"/>
  <c r="K125" i="3" s="1"/>
  <c r="AU155" i="1"/>
  <c r="AV155" s="1"/>
  <c r="G153" i="3" s="1"/>
  <c r="AX155" i="1"/>
  <c r="K153" i="3" s="1"/>
  <c r="BO44" i="1"/>
  <c r="BP44" s="1"/>
  <c r="BN44"/>
  <c r="A554"/>
  <c r="BE260"/>
  <c r="U255"/>
  <c r="AD255" s="1"/>
  <c r="BH78"/>
  <c r="AL78" s="1"/>
  <c r="AM78" s="1"/>
  <c r="AW78"/>
  <c r="AU213"/>
  <c r="AV213" s="1"/>
  <c r="G211" i="3" s="1"/>
  <c r="AX213" i="1"/>
  <c r="K211" i="3" s="1"/>
  <c r="AW158" i="1"/>
  <c r="BH158"/>
  <c r="AL158" s="1"/>
  <c r="AM158" s="1"/>
  <c r="U185"/>
  <c r="AD185" s="1"/>
  <c r="AE185" s="1"/>
  <c r="AJ185" s="1"/>
  <c r="AW161"/>
  <c r="BH161"/>
  <c r="AL161" s="1"/>
  <c r="AM161" s="1"/>
  <c r="BO43"/>
  <c r="BP43" s="1"/>
  <c r="BQ43" s="1"/>
  <c r="BN43"/>
  <c r="BJ62"/>
  <c r="BK62" s="1"/>
  <c r="BL62" s="1"/>
  <c r="A69"/>
  <c r="A361"/>
  <c r="G361" s="1"/>
  <c r="A261"/>
  <c r="BE67"/>
  <c r="V204"/>
  <c r="T204" s="1"/>
  <c r="Y204" s="1"/>
  <c r="Z204" s="1"/>
  <c r="AU142"/>
  <c r="AV142" s="1"/>
  <c r="G140" i="3" s="1"/>
  <c r="AX142" i="1"/>
  <c r="K140" i="3" s="1"/>
  <c r="BH175" i="1"/>
  <c r="AL175" s="1"/>
  <c r="AM175" s="1"/>
  <c r="AW175"/>
  <c r="U223"/>
  <c r="AD223" s="1"/>
  <c r="AW130"/>
  <c r="BH130"/>
  <c r="AL130" s="1"/>
  <c r="AM130" s="1"/>
  <c r="BB80"/>
  <c r="BB61"/>
  <c r="BB85"/>
  <c r="BD65"/>
  <c r="BG64" s="1"/>
  <c r="BI64" s="1"/>
  <c r="N62" i="3" s="1"/>
  <c r="BB118" i="1"/>
  <c r="X192"/>
  <c r="AP192" s="1"/>
  <c r="I190" i="3" s="1"/>
  <c r="X162" i="1"/>
  <c r="AP162" s="1"/>
  <c r="I160" i="3" s="1"/>
  <c r="AR227" i="1"/>
  <c r="AS227" s="1"/>
  <c r="AX158"/>
  <c r="K156" i="3" s="1"/>
  <c r="BJ31" i="1"/>
  <c r="BK31" s="1"/>
  <c r="BC136"/>
  <c r="AZ136"/>
  <c r="BA136" s="1"/>
  <c r="AY136"/>
  <c r="AU263"/>
  <c r="AV263" s="1"/>
  <c r="G261" i="3" s="1"/>
  <c r="AX263" i="1"/>
  <c r="K261" i="3" s="1"/>
  <c r="S274" i="1"/>
  <c r="R274"/>
  <c r="BC151"/>
  <c r="AZ151"/>
  <c r="BA151" s="1"/>
  <c r="AY151"/>
  <c r="V182"/>
  <c r="T182" s="1"/>
  <c r="Y182" s="1"/>
  <c r="Z182" s="1"/>
  <c r="AN182" s="1"/>
  <c r="D180" i="3" s="1"/>
  <c r="AU124" i="1"/>
  <c r="AV124" s="1"/>
  <c r="G122" i="3" s="1"/>
  <c r="AX124" i="1"/>
  <c r="K122" i="3" s="1"/>
  <c r="AW122" i="1"/>
  <c r="BH122"/>
  <c r="AL122" s="1"/>
  <c r="AM122" s="1"/>
  <c r="V273"/>
  <c r="T273" s="1"/>
  <c r="Y273" s="1"/>
  <c r="Z273" s="1"/>
  <c r="BC226"/>
  <c r="AZ226"/>
  <c r="BA226" s="1"/>
  <c r="AY226"/>
  <c r="U178"/>
  <c r="AD178" s="1"/>
  <c r="AE178" s="1"/>
  <c r="AJ178" s="1"/>
  <c r="U182"/>
  <c r="AD182" s="1"/>
  <c r="AE182" s="1"/>
  <c r="AJ182" s="1"/>
  <c r="BH136"/>
  <c r="AL136" s="1"/>
  <c r="AM136" s="1"/>
  <c r="AW136"/>
  <c r="U248"/>
  <c r="AD248" s="1"/>
  <c r="AE248" s="1"/>
  <c r="AJ248" s="1"/>
  <c r="BH288"/>
  <c r="AL288" s="1"/>
  <c r="AM288" s="1"/>
  <c r="AW288"/>
  <c r="BJ51"/>
  <c r="BK51" s="1"/>
  <c r="BL51" s="1"/>
  <c r="BO28"/>
  <c r="BP28" s="1"/>
  <c r="BQ28" s="1"/>
  <c r="BN28"/>
  <c r="A70"/>
  <c r="A362"/>
  <c r="G362" s="1"/>
  <c r="A262"/>
  <c r="BE68"/>
  <c r="V216"/>
  <c r="T216" s="1"/>
  <c r="X216" s="1"/>
  <c r="BC78"/>
  <c r="AZ78"/>
  <c r="BA78" s="1"/>
  <c r="AY78"/>
  <c r="V168"/>
  <c r="T168" s="1"/>
  <c r="Y168" s="1"/>
  <c r="Z168" s="1"/>
  <c r="AN168" s="1"/>
  <c r="D166" i="3" s="1"/>
  <c r="V185" i="1"/>
  <c r="T185" s="1"/>
  <c r="Y185" s="1"/>
  <c r="Z185" s="1"/>
  <c r="AN185" s="1"/>
  <c r="D183" i="3" s="1"/>
  <c r="AQ174" i="1"/>
  <c r="AR174" s="1"/>
  <c r="AS174" s="1"/>
  <c r="AT174"/>
  <c r="P250"/>
  <c r="Q250" s="1"/>
  <c r="AU227"/>
  <c r="AV227" s="1"/>
  <c r="G225" i="3" s="1"/>
  <c r="AX227" i="1"/>
  <c r="K225" i="3" s="1"/>
  <c r="X149" i="1"/>
  <c r="AP149" s="1"/>
  <c r="I147" i="3" s="1"/>
  <c r="BB93" i="1"/>
  <c r="X199"/>
  <c r="AP199" s="1"/>
  <c r="I197" i="3" s="1"/>
  <c r="Y272" i="1"/>
  <c r="Z272" s="1"/>
  <c r="AN272" s="1"/>
  <c r="D270" i="3" s="1"/>
  <c r="BD53" i="1"/>
  <c r="BG52" s="1"/>
  <c r="BI52" s="1"/>
  <c r="N50" i="3" s="1"/>
  <c r="BP54" i="1"/>
  <c r="BQ54" s="1"/>
  <c r="Y165"/>
  <c r="Z165" s="1"/>
  <c r="AN165" s="1"/>
  <c r="D163" i="3" s="1"/>
  <c r="BD61" i="1"/>
  <c r="BG60" s="1"/>
  <c r="BI60" s="1"/>
  <c r="N58" i="3" s="1"/>
  <c r="U168" i="1"/>
  <c r="AD168" s="1"/>
  <c r="AE168" s="1"/>
  <c r="AJ168" s="1"/>
  <c r="R224"/>
  <c r="AC224"/>
  <c r="AA224"/>
  <c r="AB224" s="1"/>
  <c r="BH151"/>
  <c r="AL151" s="1"/>
  <c r="AM151" s="1"/>
  <c r="AW151"/>
  <c r="AU128"/>
  <c r="AV128" s="1"/>
  <c r="G126" i="3" s="1"/>
  <c r="AX128" i="1"/>
  <c r="K126" i="3" s="1"/>
  <c r="AT157" i="1"/>
  <c r="AQ157"/>
  <c r="AR157" s="1"/>
  <c r="AS157" s="1"/>
  <c r="BM66"/>
  <c r="P64" i="3" s="1"/>
  <c r="BD66" i="1"/>
  <c r="BG65" s="1"/>
  <c r="BI65" s="1"/>
  <c r="N63" i="3" s="1"/>
  <c r="AU135" i="1"/>
  <c r="AV135" s="1"/>
  <c r="G133" i="3" s="1"/>
  <c r="AX135" i="1"/>
  <c r="K133" i="3" s="1"/>
  <c r="AQ163" i="1"/>
  <c r="AR163" s="1"/>
  <c r="AS163" s="1"/>
  <c r="AT163"/>
  <c r="AU163" s="1"/>
  <c r="AV163" s="1"/>
  <c r="G161" i="3" s="1"/>
  <c r="V266" i="1"/>
  <c r="T266" s="1"/>
  <c r="V299"/>
  <c r="T299" s="1"/>
  <c r="BC138"/>
  <c r="AZ138"/>
  <c r="BA138" s="1"/>
  <c r="BB138" s="1"/>
  <c r="AY138"/>
  <c r="AT144"/>
  <c r="AQ144"/>
  <c r="AR144" s="1"/>
  <c r="AT146"/>
  <c r="AQ146"/>
  <c r="AR146" s="1"/>
  <c r="AS146" s="1"/>
  <c r="R187"/>
  <c r="W187"/>
  <c r="S187"/>
  <c r="AC187"/>
  <c r="AA187"/>
  <c r="AB187" s="1"/>
  <c r="AW264"/>
  <c r="Y148"/>
  <c r="Z148" s="1"/>
  <c r="AN148" s="1"/>
  <c r="D146" i="3" s="1"/>
  <c r="BM65" i="1"/>
  <c r="P63" i="3" s="1"/>
  <c r="AS140" i="1"/>
  <c r="AX130"/>
  <c r="K128" i="3" s="1"/>
  <c r="AP178" i="1" l="1"/>
  <c r="I176" i="3" s="1"/>
  <c r="AX260" i="1"/>
  <c r="AT286"/>
  <c r="AU286" s="1"/>
  <c r="AS296"/>
  <c r="AQ286"/>
  <c r="AR286" s="1"/>
  <c r="AS286" s="1"/>
  <c r="P53" i="3"/>
  <c r="BT607" i="1"/>
  <c r="AX468"/>
  <c r="BA468" s="1"/>
  <c r="E172" i="3" s="1"/>
  <c r="AF523" i="1"/>
  <c r="R267"/>
  <c r="AP216"/>
  <c r="I214" i="3" s="1"/>
  <c r="AU215" i="1"/>
  <c r="AV215" s="1"/>
  <c r="G213" i="3" s="1"/>
  <c r="BU607" i="1"/>
  <c r="BV607" s="1"/>
  <c r="AL449"/>
  <c r="AM449" s="1"/>
  <c r="AN449" s="1"/>
  <c r="AG566"/>
  <c r="AN241"/>
  <c r="D239" i="3" s="1"/>
  <c r="AH468" i="1"/>
  <c r="AI468" s="1"/>
  <c r="AJ468" s="1"/>
  <c r="J172" i="3" s="1"/>
  <c r="W249" i="1"/>
  <c r="AD216"/>
  <c r="AE216" s="1"/>
  <c r="AJ216" s="1"/>
  <c r="AV566"/>
  <c r="AW566" s="1"/>
  <c r="AK449"/>
  <c r="BM449" s="1"/>
  <c r="BU333"/>
  <c r="BT333"/>
  <c r="AY296"/>
  <c r="AU337"/>
  <c r="P300"/>
  <c r="Q300" s="1"/>
  <c r="S300" s="1"/>
  <c r="V300" s="1"/>
  <c r="T300" s="1"/>
  <c r="BD234"/>
  <c r="BG233" s="1"/>
  <c r="BI233" s="1"/>
  <c r="N231" i="3" s="1"/>
  <c r="BH264" i="1"/>
  <c r="AL264" s="1"/>
  <c r="AM264" s="1"/>
  <c r="O276"/>
  <c r="O570" s="1"/>
  <c r="P570" s="1"/>
  <c r="AS260"/>
  <c r="AZ296"/>
  <c r="BA296" s="1"/>
  <c r="BB296" s="1"/>
  <c r="AU296"/>
  <c r="AV296" s="1"/>
  <c r="G294" i="3" s="1"/>
  <c r="P544" i="1"/>
  <c r="BH544" s="1"/>
  <c r="AA281"/>
  <c r="AB281" s="1"/>
  <c r="M34" i="3"/>
  <c r="AS353" i="1"/>
  <c r="AT353" s="1"/>
  <c r="AU353" s="1"/>
  <c r="AQ353"/>
  <c r="BR353" s="1"/>
  <c r="BT353" s="1"/>
  <c r="BA514"/>
  <c r="E218" i="3" s="1"/>
  <c r="BS330" i="1"/>
  <c r="BY629"/>
  <c r="BZ629" s="1"/>
  <c r="AN280"/>
  <c r="D278" i="3" s="1"/>
  <c r="BU330" i="1"/>
  <c r="BV330" s="1"/>
  <c r="BW330" s="1"/>
  <c r="BX330"/>
  <c r="BF523"/>
  <c r="BG523" s="1"/>
  <c r="CH523" s="1"/>
  <c r="BI523" s="1"/>
  <c r="BJ523" s="1"/>
  <c r="AU289"/>
  <c r="AV289" s="1"/>
  <c r="G287" i="3" s="1"/>
  <c r="AQ290" i="1"/>
  <c r="AR290" s="1"/>
  <c r="AS290" s="1"/>
  <c r="I288" i="3"/>
  <c r="AA186" i="1"/>
  <c r="AB186" s="1"/>
  <c r="AE442"/>
  <c r="L216" i="3"/>
  <c r="W224" i="1"/>
  <c r="AC274"/>
  <c r="AN248"/>
  <c r="D246" i="3" s="1"/>
  <c r="AQ148" i="1"/>
  <c r="AR148" s="1"/>
  <c r="AC281"/>
  <c r="P202"/>
  <c r="Q202" s="1"/>
  <c r="AA202" s="1"/>
  <c r="AB202" s="1"/>
  <c r="R281"/>
  <c r="U281" s="1"/>
  <c r="BX316"/>
  <c r="AU512"/>
  <c r="Z510"/>
  <c r="AE510" s="1"/>
  <c r="BO607"/>
  <c r="BP607" s="1"/>
  <c r="BQ607" s="1"/>
  <c r="AC470"/>
  <c r="AK391"/>
  <c r="BM391" s="1"/>
  <c r="AQ512"/>
  <c r="BR512" s="1"/>
  <c r="BT512" s="1"/>
  <c r="AL391"/>
  <c r="AM391" s="1"/>
  <c r="AN391" s="1"/>
  <c r="AD298"/>
  <c r="AE298" s="1"/>
  <c r="AJ298" s="1"/>
  <c r="AD280"/>
  <c r="AE280" s="1"/>
  <c r="AJ280" s="1"/>
  <c r="P562"/>
  <c r="BH562" s="1"/>
  <c r="AX239"/>
  <c r="BC239" s="1"/>
  <c r="AA274"/>
  <c r="AB274" s="1"/>
  <c r="X280"/>
  <c r="AP280" s="1"/>
  <c r="AT280" s="1"/>
  <c r="AX280" s="1"/>
  <c r="K278" i="3" s="1"/>
  <c r="V510" i="1"/>
  <c r="W510" s="1"/>
  <c r="CG607"/>
  <c r="AQ347"/>
  <c r="BR347" s="1"/>
  <c r="BU347" s="1"/>
  <c r="BV347" s="1"/>
  <c r="BW347" s="1"/>
  <c r="AE566"/>
  <c r="AH566" s="1"/>
  <c r="AI566" s="1"/>
  <c r="AJ566" s="1"/>
  <c r="J270" i="3" s="1"/>
  <c r="AD198" i="1"/>
  <c r="AE198" s="1"/>
  <c r="AJ198" s="1"/>
  <c r="R231"/>
  <c r="U231" s="1"/>
  <c r="AA267"/>
  <c r="AB267" s="1"/>
  <c r="W242"/>
  <c r="AC256"/>
  <c r="P257"/>
  <c r="Q257" s="1"/>
  <c r="W257" s="1"/>
  <c r="O587"/>
  <c r="R587" s="1"/>
  <c r="X298"/>
  <c r="AP298" s="1"/>
  <c r="I296" i="3" s="1"/>
  <c r="BL15" i="1"/>
  <c r="W267"/>
  <c r="R551"/>
  <c r="T551" s="1"/>
  <c r="BL26"/>
  <c r="R526"/>
  <c r="T526" s="1"/>
  <c r="Y198"/>
  <c r="Z198" s="1"/>
  <c r="AN198" s="1"/>
  <c r="D196" i="3" s="1"/>
  <c r="BJ58" i="1"/>
  <c r="BK58" s="1"/>
  <c r="BL58" s="1"/>
  <c r="O258"/>
  <c r="O552" s="1"/>
  <c r="R552" s="1"/>
  <c r="AA231"/>
  <c r="AB231" s="1"/>
  <c r="S267"/>
  <c r="V267" s="1"/>
  <c r="T267" s="1"/>
  <c r="X267" s="1"/>
  <c r="P232"/>
  <c r="Q232" s="1"/>
  <c r="AC232" s="1"/>
  <c r="S256"/>
  <c r="O283"/>
  <c r="O577" s="1"/>
  <c r="BD219"/>
  <c r="BG218" s="1"/>
  <c r="BI218" s="1"/>
  <c r="N216" i="3" s="1"/>
  <c r="AS350" i="1"/>
  <c r="AT350" s="1"/>
  <c r="AU350" s="1"/>
  <c r="AV523"/>
  <c r="AW523" s="1"/>
  <c r="X198"/>
  <c r="AP198" s="1"/>
  <c r="I196" i="3" s="1"/>
  <c r="AD523" i="1"/>
  <c r="AQ343"/>
  <c r="BR343" s="1"/>
  <c r="BX343" s="1"/>
  <c r="AU160"/>
  <c r="AV160" s="1"/>
  <c r="G158" i="3" s="1"/>
  <c r="AE291" i="1"/>
  <c r="AJ291" s="1"/>
  <c r="S249"/>
  <c r="V249" s="1"/>
  <c r="T249" s="1"/>
  <c r="Y249" s="1"/>
  <c r="Z249" s="1"/>
  <c r="AN249" s="1"/>
  <c r="D247" i="3" s="1"/>
  <c r="AW420" i="1"/>
  <c r="AG523"/>
  <c r="AC523"/>
  <c r="AE266"/>
  <c r="AJ266" s="1"/>
  <c r="AN291"/>
  <c r="D289" i="3" s="1"/>
  <c r="AC249" i="1"/>
  <c r="AA249"/>
  <c r="AB249" s="1"/>
  <c r="AE255"/>
  <c r="AJ255" s="1"/>
  <c r="O499"/>
  <c r="P499" s="1"/>
  <c r="AS343"/>
  <c r="AT343" s="1"/>
  <c r="AU343" s="1"/>
  <c r="AH420"/>
  <c r="AI420" s="1"/>
  <c r="AJ420" s="1"/>
  <c r="J124" i="3" s="1"/>
  <c r="AW246" i="1"/>
  <c r="P275"/>
  <c r="Q275" s="1"/>
  <c r="W275" s="1"/>
  <c r="W231"/>
  <c r="S242"/>
  <c r="V242" s="1"/>
  <c r="T242" s="1"/>
  <c r="Y242" s="1"/>
  <c r="Z242" s="1"/>
  <c r="AN230"/>
  <c r="D228" i="3" s="1"/>
  <c r="AN430" i="1"/>
  <c r="L54" i="3"/>
  <c r="AN416" i="1"/>
  <c r="S231"/>
  <c r="V231" s="1"/>
  <c r="T231" s="1"/>
  <c r="Y231" s="1"/>
  <c r="Z231" s="1"/>
  <c r="R242"/>
  <c r="U242" s="1"/>
  <c r="AD242" s="1"/>
  <c r="R494"/>
  <c r="T494" s="1"/>
  <c r="BS319"/>
  <c r="AD442"/>
  <c r="AC442"/>
  <c r="AG470"/>
  <c r="AE230"/>
  <c r="AJ230" s="1"/>
  <c r="AN298"/>
  <c r="D296" i="3" s="1"/>
  <c r="O294" i="1"/>
  <c r="O588" s="1"/>
  <c r="BH260"/>
  <c r="AL260" s="1"/>
  <c r="AM260" s="1"/>
  <c r="AE223"/>
  <c r="AJ223" s="1"/>
  <c r="P282"/>
  <c r="Q282" s="1"/>
  <c r="W282" s="1"/>
  <c r="BF470"/>
  <c r="BG470" s="1"/>
  <c r="CH470" s="1"/>
  <c r="BI470" s="1"/>
  <c r="BJ470" s="1"/>
  <c r="AT290"/>
  <c r="AU290" s="1"/>
  <c r="AV290" s="1"/>
  <c r="G288" i="3" s="1"/>
  <c r="AY121" i="1"/>
  <c r="AD470"/>
  <c r="R186"/>
  <c r="U186" s="1"/>
  <c r="AT148"/>
  <c r="AU148" s="1"/>
  <c r="AV148" s="1"/>
  <c r="G146" i="3" s="1"/>
  <c r="P268" i="1"/>
  <c r="Q268" s="1"/>
  <c r="W268" s="1"/>
  <c r="AW260"/>
  <c r="P593"/>
  <c r="BH593" s="1"/>
  <c r="X291"/>
  <c r="AP291" s="1"/>
  <c r="AQ291" s="1"/>
  <c r="AR291" s="1"/>
  <c r="AS291" s="1"/>
  <c r="AS408"/>
  <c r="AT408" s="1"/>
  <c r="AU408" s="1"/>
  <c r="AQ265"/>
  <c r="AR265" s="1"/>
  <c r="AS265" s="1"/>
  <c r="AL532"/>
  <c r="AM532" s="1"/>
  <c r="AN532" s="1"/>
  <c r="AC242"/>
  <c r="AQ247"/>
  <c r="AR247" s="1"/>
  <c r="AS247" s="1"/>
  <c r="AA256"/>
  <c r="AB256" s="1"/>
  <c r="R256"/>
  <c r="U256" s="1"/>
  <c r="AT272"/>
  <c r="AU272" s="1"/>
  <c r="AV272" s="1"/>
  <c r="G270" i="3" s="1"/>
  <c r="AS160" i="1"/>
  <c r="P569"/>
  <c r="Q569" s="1"/>
  <c r="BE569" s="1"/>
  <c r="CI569" s="1"/>
  <c r="AQ408"/>
  <c r="BR408" s="1"/>
  <c r="I295" i="3"/>
  <c r="AS351" i="1"/>
  <c r="AT351" s="1"/>
  <c r="AU351" s="1"/>
  <c r="AK532"/>
  <c r="BM532" s="1"/>
  <c r="AV470"/>
  <c r="AX470" s="1"/>
  <c r="BA470" s="1"/>
  <c r="E174" i="3" s="1"/>
  <c r="AV541" i="1"/>
  <c r="AX541" s="1"/>
  <c r="AY541" s="1"/>
  <c r="AZ541" s="1"/>
  <c r="AF470"/>
  <c r="AD164"/>
  <c r="AE164" s="1"/>
  <c r="AJ164" s="1"/>
  <c r="AN273"/>
  <c r="D271" i="3" s="1"/>
  <c r="AN195" i="1"/>
  <c r="D193" i="3" s="1"/>
  <c r="S183" i="1"/>
  <c r="V183" s="1"/>
  <c r="T183" s="1"/>
  <c r="O301"/>
  <c r="O595" s="1"/>
  <c r="AT247"/>
  <c r="AU247" s="1"/>
  <c r="BB107"/>
  <c r="AV239"/>
  <c r="G237" i="3" s="1"/>
  <c r="AW239" i="1"/>
  <c r="AE470"/>
  <c r="AD273"/>
  <c r="AE273" s="1"/>
  <c r="AJ273" s="1"/>
  <c r="W186"/>
  <c r="AZ121"/>
  <c r="BA121" s="1"/>
  <c r="K119" i="3"/>
  <c r="AU444" i="1"/>
  <c r="AQ444"/>
  <c r="BR444" s="1"/>
  <c r="BX444" s="1"/>
  <c r="L148" i="3"/>
  <c r="Q477" i="1"/>
  <c r="BD477" s="1"/>
  <c r="AD541"/>
  <c r="AP513"/>
  <c r="L217" i="3" s="1"/>
  <c r="AC579" i="1"/>
  <c r="AC541"/>
  <c r="AW138"/>
  <c r="AD181"/>
  <c r="AE181" s="1"/>
  <c r="AJ181" s="1"/>
  <c r="BF541"/>
  <c r="BG541" s="1"/>
  <c r="CH541" s="1"/>
  <c r="BI541" s="1"/>
  <c r="BJ541" s="1"/>
  <c r="S186"/>
  <c r="V186" s="1"/>
  <c r="T186" s="1"/>
  <c r="Y186" s="1"/>
  <c r="Z186" s="1"/>
  <c r="V475"/>
  <c r="W475" s="1"/>
  <c r="AS645"/>
  <c r="AT645" s="1"/>
  <c r="AU645" s="1"/>
  <c r="AQ345"/>
  <c r="BR345" s="1"/>
  <c r="M49" i="3" s="1"/>
  <c r="BH138" i="1"/>
  <c r="AL138" s="1"/>
  <c r="AM138" s="1"/>
  <c r="AD167"/>
  <c r="AE167" s="1"/>
  <c r="AJ167" s="1"/>
  <c r="BO219"/>
  <c r="BP219" s="1"/>
  <c r="BQ219" s="1"/>
  <c r="BC169"/>
  <c r="AQ351"/>
  <c r="BR351" s="1"/>
  <c r="BT351" s="1"/>
  <c r="BN219"/>
  <c r="AZ169"/>
  <c r="BA169" s="1"/>
  <c r="R497"/>
  <c r="T497" s="1"/>
  <c r="BH550"/>
  <c r="AG442"/>
  <c r="BH239"/>
  <c r="AL239" s="1"/>
  <c r="AM239" s="1"/>
  <c r="BG442"/>
  <c r="CH442" s="1"/>
  <c r="BI442" s="1"/>
  <c r="BJ442" s="1"/>
  <c r="X266"/>
  <c r="AP266" s="1"/>
  <c r="I264" i="3" s="1"/>
  <c r="BH246" i="1"/>
  <c r="AL246" s="1"/>
  <c r="AM246" s="1"/>
  <c r="AX246"/>
  <c r="K244" i="3" s="1"/>
  <c r="AY169" i="1"/>
  <c r="AT265"/>
  <c r="AU265" s="1"/>
  <c r="AV265" s="1"/>
  <c r="G263" i="3" s="1"/>
  <c r="AQ361" i="1"/>
  <c r="BR361" s="1"/>
  <c r="BS361" s="1"/>
  <c r="AF541"/>
  <c r="BM212"/>
  <c r="P210" i="3" s="1"/>
  <c r="AN181" i="1"/>
  <c r="D179" i="3" s="1"/>
  <c r="AQ279" i="1"/>
  <c r="AR279" s="1"/>
  <c r="AS279" s="1"/>
  <c r="BU319"/>
  <c r="BV319" s="1"/>
  <c r="BW319" s="1"/>
  <c r="J150" i="3"/>
  <c r="L65"/>
  <c r="AT279" i="1"/>
  <c r="AU279" s="1"/>
  <c r="AV279" s="1"/>
  <c r="G277" i="3" s="1"/>
  <c r="M15"/>
  <c r="AV442" i="1"/>
  <c r="AW442" s="1"/>
  <c r="AY379"/>
  <c r="AZ379" s="1"/>
  <c r="AA579"/>
  <c r="AG579" s="1"/>
  <c r="AK379"/>
  <c r="BM379" s="1"/>
  <c r="AF579"/>
  <c r="BU311"/>
  <c r="BV311" s="1"/>
  <c r="BW311" s="1"/>
  <c r="BS311"/>
  <c r="AK446"/>
  <c r="BM446" s="1"/>
  <c r="BH140"/>
  <c r="AL140" s="1"/>
  <c r="AM140" s="1"/>
  <c r="AT190"/>
  <c r="AU190" s="1"/>
  <c r="BT311"/>
  <c r="BY311" s="1"/>
  <c r="BZ311" s="1"/>
  <c r="O15" i="3" s="1"/>
  <c r="AA541" i="1"/>
  <c r="AG541" s="1"/>
  <c r="S478"/>
  <c r="U478" s="1"/>
  <c r="AB478" s="1"/>
  <c r="BO604"/>
  <c r="BP604" s="1"/>
  <c r="BQ604" s="1"/>
  <c r="AL379"/>
  <c r="AM379" s="1"/>
  <c r="AN379" s="1"/>
  <c r="AF442"/>
  <c r="AW140"/>
  <c r="BE478"/>
  <c r="CI478" s="1"/>
  <c r="AD579"/>
  <c r="AS345"/>
  <c r="AT345" s="1"/>
  <c r="AU345" s="1"/>
  <c r="AC183"/>
  <c r="BC259"/>
  <c r="BD259" s="1"/>
  <c r="BG258" s="1"/>
  <c r="BI258" s="1"/>
  <c r="S475"/>
  <c r="U475" s="1"/>
  <c r="AB475" s="1"/>
  <c r="BC478"/>
  <c r="X478"/>
  <c r="AC478" s="1"/>
  <c r="BF579"/>
  <c r="BG579" s="1"/>
  <c r="CH579" s="1"/>
  <c r="BI579" s="1"/>
  <c r="BJ579" s="1"/>
  <c r="X475"/>
  <c r="Y475" s="1"/>
  <c r="Z475"/>
  <c r="AE475" s="1"/>
  <c r="AV579"/>
  <c r="AW579" s="1"/>
  <c r="AD184"/>
  <c r="AE184" s="1"/>
  <c r="AJ184" s="1"/>
  <c r="AA183"/>
  <c r="AB183" s="1"/>
  <c r="AY152"/>
  <c r="AE478"/>
  <c r="AK514"/>
  <c r="BM514" s="1"/>
  <c r="AQ190"/>
  <c r="AR190" s="1"/>
  <c r="AS190" s="1"/>
  <c r="BC475"/>
  <c r="V478"/>
  <c r="W478" s="1"/>
  <c r="BD478"/>
  <c r="R183"/>
  <c r="U183" s="1"/>
  <c r="AD183" s="1"/>
  <c r="AZ259"/>
  <c r="BA259" s="1"/>
  <c r="AY259"/>
  <c r="AL514"/>
  <c r="AM514" s="1"/>
  <c r="AT297"/>
  <c r="AX297" s="1"/>
  <c r="K295" i="3" s="1"/>
  <c r="BE475" i="1"/>
  <c r="CI475" s="1"/>
  <c r="X184"/>
  <c r="AP184" s="1"/>
  <c r="I182" i="3" s="1"/>
  <c r="AQ272" i="1"/>
  <c r="AR272" s="1"/>
  <c r="AS272" s="1"/>
  <c r="AS188"/>
  <c r="X195"/>
  <c r="AP195" s="1"/>
  <c r="I193" i="3" s="1"/>
  <c r="AT254" i="1"/>
  <c r="AU254" s="1"/>
  <c r="AV254" s="1"/>
  <c r="G252" i="3" s="1"/>
  <c r="AK418" i="1"/>
  <c r="BM418" s="1"/>
  <c r="AL418"/>
  <c r="AM418" s="1"/>
  <c r="AN418" s="1"/>
  <c r="AD195"/>
  <c r="AE195" s="1"/>
  <c r="AJ195" s="1"/>
  <c r="AQ254"/>
  <c r="AR254" s="1"/>
  <c r="AS254" s="1"/>
  <c r="AQ165"/>
  <c r="AR165" s="1"/>
  <c r="AS165" s="1"/>
  <c r="AW303"/>
  <c r="M23" i="3"/>
  <c r="BX319" i="1"/>
  <c r="I205" i="3"/>
  <c r="AT207" i="1"/>
  <c r="AU207" s="1"/>
  <c r="AV207" s="1"/>
  <c r="G205" i="3" s="1"/>
  <c r="AQ207" i="1"/>
  <c r="AR207" s="1"/>
  <c r="AS207" s="1"/>
  <c r="BC152"/>
  <c r="AZ152"/>
  <c r="BA152" s="1"/>
  <c r="P235" i="3"/>
  <c r="BO237" i="1"/>
  <c r="BP237" s="1"/>
  <c r="BQ237" s="1"/>
  <c r="BD237"/>
  <c r="BG236" s="1"/>
  <c r="BI236" s="1"/>
  <c r="N234" i="3" s="1"/>
  <c r="BL224" i="1"/>
  <c r="AP527"/>
  <c r="L231" i="3" s="1"/>
  <c r="AQ176" i="1"/>
  <c r="AR176" s="1"/>
  <c r="AS176" s="1"/>
  <c r="AU412"/>
  <c r="AT165"/>
  <c r="AU165" s="1"/>
  <c r="AV165" s="1"/>
  <c r="G163" i="3" s="1"/>
  <c r="AH437" i="1"/>
  <c r="AI437" s="1"/>
  <c r="AJ437" s="1"/>
  <c r="J141" i="3" s="1"/>
  <c r="BH143" i="1"/>
  <c r="AL143" s="1"/>
  <c r="AM143" s="1"/>
  <c r="BA376"/>
  <c r="E80" i="3" s="1"/>
  <c r="AX303" i="1"/>
  <c r="BC303" s="1"/>
  <c r="BO225"/>
  <c r="BP225" s="1"/>
  <c r="BQ225" s="1"/>
  <c r="BL210"/>
  <c r="BN237"/>
  <c r="BH303"/>
  <c r="AL303" s="1"/>
  <c r="AM303" s="1"/>
  <c r="BN225"/>
  <c r="AX188"/>
  <c r="BC188" s="1"/>
  <c r="AT176"/>
  <c r="AU176" s="1"/>
  <c r="AV176" s="1"/>
  <c r="G174" i="3" s="1"/>
  <c r="P234"/>
  <c r="BO236" i="1"/>
  <c r="BP236" s="1"/>
  <c r="BQ236" s="1"/>
  <c r="BH188"/>
  <c r="AL188" s="1"/>
  <c r="AM188" s="1"/>
  <c r="AW188"/>
  <c r="AX437"/>
  <c r="BA437" s="1"/>
  <c r="E141" i="3" s="1"/>
  <c r="AW434" i="1"/>
  <c r="AQ657"/>
  <c r="BR657" s="1"/>
  <c r="BT657" s="1"/>
  <c r="BX625"/>
  <c r="AW143"/>
  <c r="AX143"/>
  <c r="K141" i="3" s="1"/>
  <c r="AU409" i="1"/>
  <c r="I10" i="6"/>
  <c r="J50" i="10" s="1"/>
  <c r="AY589" i="1"/>
  <c r="AZ589" s="1"/>
  <c r="BS619"/>
  <c r="P8" i="7"/>
  <c r="AP421" i="1"/>
  <c r="AQ421" s="1"/>
  <c r="BY628"/>
  <c r="BZ628" s="1"/>
  <c r="I8" i="6"/>
  <c r="J48" i="10" s="1"/>
  <c r="AY468" i="1"/>
  <c r="AZ468" s="1"/>
  <c r="AS416"/>
  <c r="AT416" s="1"/>
  <c r="AU416" s="1"/>
  <c r="AU341"/>
  <c r="AQ416"/>
  <c r="BR416" s="1"/>
  <c r="BO624"/>
  <c r="BP624" s="1"/>
  <c r="BQ624" s="1"/>
  <c r="AS640"/>
  <c r="AT640" s="1"/>
  <c r="AU640" s="1"/>
  <c r="H10" i="6"/>
  <c r="I49" i="10" s="1"/>
  <c r="AY465" i="1"/>
  <c r="AZ465" s="1"/>
  <c r="AP436"/>
  <c r="L140" i="3" s="1"/>
  <c r="AQ556" i="1"/>
  <c r="BR556" s="1"/>
  <c r="BT556" s="1"/>
  <c r="L260" i="3"/>
  <c r="BT625" i="1"/>
  <c r="CA625" s="1"/>
  <c r="CB625" s="1"/>
  <c r="AS352"/>
  <c r="AT352" s="1"/>
  <c r="BS625"/>
  <c r="AN394"/>
  <c r="BS352"/>
  <c r="L56" i="3"/>
  <c r="AN446" i="1"/>
  <c r="BW628"/>
  <c r="AD501"/>
  <c r="AA458"/>
  <c r="AG458" s="1"/>
  <c r="AX459"/>
  <c r="BA459" s="1"/>
  <c r="E163" i="3" s="1"/>
  <c r="AX482" i="1"/>
  <c r="BA482" s="1"/>
  <c r="E186" i="3" s="1"/>
  <c r="AP393" i="1"/>
  <c r="L97" i="3" s="1"/>
  <c r="AX559" i="1"/>
  <c r="BA559" s="1"/>
  <c r="E263" i="3" s="1"/>
  <c r="BA508" i="1"/>
  <c r="E212" i="3" s="1"/>
  <c r="AP395" i="1"/>
  <c r="L99" i="3" s="1"/>
  <c r="BN654" i="1"/>
  <c r="BO654" s="1"/>
  <c r="BP654" s="1"/>
  <c r="BQ654" s="1"/>
  <c r="BO620"/>
  <c r="BP620" s="1"/>
  <c r="BQ620" s="1"/>
  <c r="AN384"/>
  <c r="AP521"/>
  <c r="L225" i="3" s="1"/>
  <c r="AH547" i="1"/>
  <c r="AI547" s="1"/>
  <c r="AJ547" s="1"/>
  <c r="J251" i="3" s="1"/>
  <c r="AN402" i="1"/>
  <c r="AP564"/>
  <c r="AS564" s="1"/>
  <c r="AT564" s="1"/>
  <c r="AQ637"/>
  <c r="BR637" s="1"/>
  <c r="BT637" s="1"/>
  <c r="AH438"/>
  <c r="AI438" s="1"/>
  <c r="AJ438" s="1"/>
  <c r="J142" i="3" s="1"/>
  <c r="AC501" i="1"/>
  <c r="AL682"/>
  <c r="AM682" s="1"/>
  <c r="AN682" s="1"/>
  <c r="AW451"/>
  <c r="BQ326"/>
  <c r="BN643"/>
  <c r="BK643" s="1"/>
  <c r="BL643" s="1"/>
  <c r="AG590"/>
  <c r="AH590" s="1"/>
  <c r="AI590" s="1"/>
  <c r="AJ590" s="1"/>
  <c r="AY533"/>
  <c r="AZ533" s="1"/>
  <c r="AS428"/>
  <c r="AT428" s="1"/>
  <c r="AU348"/>
  <c r="CG646"/>
  <c r="AK695"/>
  <c r="BM695" s="1"/>
  <c r="AN422"/>
  <c r="AP394"/>
  <c r="L98" i="3" s="1"/>
  <c r="BW348" i="1"/>
  <c r="BF590"/>
  <c r="BG590" s="1"/>
  <c r="CH590" s="1"/>
  <c r="BI590" s="1"/>
  <c r="BJ590" s="1"/>
  <c r="BA399"/>
  <c r="E103" i="3" s="1"/>
  <c r="AP553" i="1"/>
  <c r="L257" i="3" s="1"/>
  <c r="BX619" i="1"/>
  <c r="CA621"/>
  <c r="CB621" s="1"/>
  <c r="AL399"/>
  <c r="AM399" s="1"/>
  <c r="AN399" s="1"/>
  <c r="AP376"/>
  <c r="AS376" s="1"/>
  <c r="AT376" s="1"/>
  <c r="AP435"/>
  <c r="AQ435" s="1"/>
  <c r="BR435" s="1"/>
  <c r="M139" i="3" s="1"/>
  <c r="BT619" i="1"/>
  <c r="CA619" s="1"/>
  <c r="CC619" s="1"/>
  <c r="CD619" s="1"/>
  <c r="CE619" s="1"/>
  <c r="AN528"/>
  <c r="AP422"/>
  <c r="L126" i="3" s="1"/>
  <c r="AP528" i="1"/>
  <c r="L232" i="3" s="1"/>
  <c r="BF472" i="1"/>
  <c r="BG472" s="1"/>
  <c r="CH472" s="1"/>
  <c r="BI472" s="1"/>
  <c r="BJ472" s="1"/>
  <c r="AH451"/>
  <c r="AI451" s="1"/>
  <c r="AJ451" s="1"/>
  <c r="AL451" s="1"/>
  <c r="AM451" s="1"/>
  <c r="AN451" s="1"/>
  <c r="AX547"/>
  <c r="BA547" s="1"/>
  <c r="E251" i="3" s="1"/>
  <c r="AP571" i="1"/>
  <c r="L275" i="3" s="1"/>
  <c r="AQ428" i="1"/>
  <c r="BR428" s="1"/>
  <c r="BT428" s="1"/>
  <c r="AP390"/>
  <c r="L94" i="3" s="1"/>
  <c r="AP372" i="1"/>
  <c r="L76" i="3" s="1"/>
  <c r="AH516" i="1"/>
  <c r="AI516" s="1"/>
  <c r="AJ516" s="1"/>
  <c r="J220" i="3" s="1"/>
  <c r="BJ57" i="1"/>
  <c r="BK57" s="1"/>
  <c r="BL57" s="1"/>
  <c r="BG458"/>
  <c r="CH458" s="1"/>
  <c r="BI458" s="1"/>
  <c r="BJ458" s="1"/>
  <c r="BJ50"/>
  <c r="BK50" s="1"/>
  <c r="BL50" s="1"/>
  <c r="AP463"/>
  <c r="L167" i="3" s="1"/>
  <c r="BT427" i="1"/>
  <c r="BA582"/>
  <c r="E286" i="3" s="1"/>
  <c r="AP396" i="1"/>
  <c r="AQ396" s="1"/>
  <c r="L117" i="3"/>
  <c r="M131"/>
  <c r="J13" i="6"/>
  <c r="J52" i="10"/>
  <c r="AV590" i="1"/>
  <c r="AW590" s="1"/>
  <c r="BM603"/>
  <c r="BN603" s="1"/>
  <c r="AX443"/>
  <c r="BA443" s="1"/>
  <c r="E147" i="3" s="1"/>
  <c r="AP402" i="1"/>
  <c r="AQ402" s="1"/>
  <c r="AW439"/>
  <c r="AS417"/>
  <c r="AT417" s="1"/>
  <c r="AU417" s="1"/>
  <c r="BF479"/>
  <c r="BG479" s="1"/>
  <c r="CH479" s="1"/>
  <c r="BI479" s="1"/>
  <c r="BJ479" s="1"/>
  <c r="AH558"/>
  <c r="AI558" s="1"/>
  <c r="AJ558" s="1"/>
  <c r="J262" i="3" s="1"/>
  <c r="AX467" i="1"/>
  <c r="BA467" s="1"/>
  <c r="E171" i="3" s="1"/>
  <c r="BU427" i="1"/>
  <c r="BV427" s="1"/>
  <c r="BW427" s="1"/>
  <c r="AQ417"/>
  <c r="BR417" s="1"/>
  <c r="BT417" s="1"/>
  <c r="AX548"/>
  <c r="AY548" s="1"/>
  <c r="AZ548" s="1"/>
  <c r="BX427"/>
  <c r="AS427"/>
  <c r="AT427" s="1"/>
  <c r="AU427" s="1"/>
  <c r="CG656"/>
  <c r="AL680"/>
  <c r="AM680" s="1"/>
  <c r="AN680" s="1"/>
  <c r="L131" i="3"/>
  <c r="AA567" i="1"/>
  <c r="AG567" s="1"/>
  <c r="AN386"/>
  <c r="AV549"/>
  <c r="AW549" s="1"/>
  <c r="X481"/>
  <c r="Y481" s="1"/>
  <c r="AV481" s="1"/>
  <c r="BD536"/>
  <c r="AQ410"/>
  <c r="BR410" s="1"/>
  <c r="BT410" s="1"/>
  <c r="R44" i="7"/>
  <c r="X486" i="1"/>
  <c r="Y486" s="1"/>
  <c r="AA535"/>
  <c r="AG535" s="1"/>
  <c r="AY423"/>
  <c r="AZ423" s="1"/>
  <c r="AK399"/>
  <c r="BM399" s="1"/>
  <c r="J144" i="3"/>
  <c r="AK469" i="1"/>
  <c r="BM469" s="1"/>
  <c r="AL572"/>
  <c r="AM572" s="1"/>
  <c r="AX597"/>
  <c r="BA597" s="1"/>
  <c r="E301" i="3" s="1"/>
  <c r="L267"/>
  <c r="AL688" i="1"/>
  <c r="AM688" s="1"/>
  <c r="AN688" s="1"/>
  <c r="AK482"/>
  <c r="BM482" s="1"/>
  <c r="AK582"/>
  <c r="BM582" s="1"/>
  <c r="AL469"/>
  <c r="AM469" s="1"/>
  <c r="AN469" s="1"/>
  <c r="AL482"/>
  <c r="AM482" s="1"/>
  <c r="AN482" s="1"/>
  <c r="AX453"/>
  <c r="BA453" s="1"/>
  <c r="E157" i="3" s="1"/>
  <c r="AQ545" i="1"/>
  <c r="BR545" s="1"/>
  <c r="AS414"/>
  <c r="AT414" s="1"/>
  <c r="AU414" s="1"/>
  <c r="AS545"/>
  <c r="AT545" s="1"/>
  <c r="AU545" s="1"/>
  <c r="AP374"/>
  <c r="L78" i="3" s="1"/>
  <c r="BL18" i="1"/>
  <c r="BU639"/>
  <c r="BV639" s="1"/>
  <c r="M48" i="7"/>
  <c r="N48" s="1"/>
  <c r="AL582" i="1"/>
  <c r="AM582" s="1"/>
  <c r="AK540"/>
  <c r="BM540" s="1"/>
  <c r="AW456"/>
  <c r="AP373"/>
  <c r="AQ373" s="1"/>
  <c r="AP377"/>
  <c r="AQ377" s="1"/>
  <c r="AP386"/>
  <c r="L90" i="3" s="1"/>
  <c r="AP507" i="1"/>
  <c r="L211" i="3" s="1"/>
  <c r="AL440" i="1"/>
  <c r="AM440" s="1"/>
  <c r="AN440" s="1"/>
  <c r="AQ414"/>
  <c r="BR414" s="1"/>
  <c r="AS410"/>
  <c r="AT410" s="1"/>
  <c r="AU410" s="1"/>
  <c r="J8" i="6"/>
  <c r="K48" i="10" s="1"/>
  <c r="BF542" i="1"/>
  <c r="BG542" s="1"/>
  <c r="CH542" s="1"/>
  <c r="BI542" s="1"/>
  <c r="BJ542" s="1"/>
  <c r="AL540"/>
  <c r="AM540" s="1"/>
  <c r="AQ563"/>
  <c r="BR563" s="1"/>
  <c r="AU340"/>
  <c r="AK683"/>
  <c r="AP683" s="1"/>
  <c r="R8" i="7"/>
  <c r="K8" i="6"/>
  <c r="L48" i="10" s="1"/>
  <c r="AC476" i="1"/>
  <c r="AC461"/>
  <c r="AA524"/>
  <c r="AG524" s="1"/>
  <c r="AE584"/>
  <c r="AK589"/>
  <c r="BM589" s="1"/>
  <c r="AD461"/>
  <c r="AK392"/>
  <c r="BM392" s="1"/>
  <c r="AL589"/>
  <c r="AM589" s="1"/>
  <c r="AN589" s="1"/>
  <c r="AK533"/>
  <c r="BM533" s="1"/>
  <c r="AD479"/>
  <c r="AL565"/>
  <c r="AM565" s="1"/>
  <c r="AX583"/>
  <c r="AY583" s="1"/>
  <c r="AZ583" s="1"/>
  <c r="AW534"/>
  <c r="AP401"/>
  <c r="AS401" s="1"/>
  <c r="AT401" s="1"/>
  <c r="AU401" s="1"/>
  <c r="BA522"/>
  <c r="E226" i="3" s="1"/>
  <c r="BQ35" i="1"/>
  <c r="J269" i="3"/>
  <c r="BF580" i="1"/>
  <c r="BG580" s="1"/>
  <c r="CH580" s="1"/>
  <c r="BI580" s="1"/>
  <c r="BJ580" s="1"/>
  <c r="AQ655"/>
  <c r="BR655" s="1"/>
  <c r="BX655" s="1"/>
  <c r="CB612"/>
  <c r="AD476"/>
  <c r="AZ139"/>
  <c r="BA139" s="1"/>
  <c r="AL392"/>
  <c r="AM392" s="1"/>
  <c r="AN392" s="1"/>
  <c r="AK452"/>
  <c r="BM452" s="1"/>
  <c r="AL533"/>
  <c r="AM533" s="1"/>
  <c r="AN533" s="1"/>
  <c r="AQ413"/>
  <c r="BR413" s="1"/>
  <c r="Q8" i="7"/>
  <c r="R5"/>
  <c r="K6" i="6"/>
  <c r="L46" i="10" s="1"/>
  <c r="AP415" i="1"/>
  <c r="L119" i="3" s="1"/>
  <c r="AW509" i="1"/>
  <c r="BF476"/>
  <c r="BG476" s="1"/>
  <c r="CH476" s="1"/>
  <c r="BI476" s="1"/>
  <c r="BJ476" s="1"/>
  <c r="AH597"/>
  <c r="AI597" s="1"/>
  <c r="AJ597" s="1"/>
  <c r="J301" i="3" s="1"/>
  <c r="X568" i="1"/>
  <c r="Y568" s="1"/>
  <c r="AN538"/>
  <c r="BD574"/>
  <c r="AP432"/>
  <c r="AQ432" s="1"/>
  <c r="AL508"/>
  <c r="AM508" s="1"/>
  <c r="AN508" s="1"/>
  <c r="AQ531"/>
  <c r="BR531" s="1"/>
  <c r="BX531" s="1"/>
  <c r="AS531"/>
  <c r="AT531" s="1"/>
  <c r="AU531" s="1"/>
  <c r="AK508"/>
  <c r="BM508" s="1"/>
  <c r="BS639"/>
  <c r="AL678"/>
  <c r="AM678" s="1"/>
  <c r="AN678" s="1"/>
  <c r="AH443"/>
  <c r="AI443" s="1"/>
  <c r="AJ443" s="1"/>
  <c r="J147" i="3" s="1"/>
  <c r="AV567" i="1"/>
  <c r="AW567" s="1"/>
  <c r="BF524"/>
  <c r="BG524" s="1"/>
  <c r="CH524" s="1"/>
  <c r="BI524" s="1"/>
  <c r="BJ524" s="1"/>
  <c r="N46" i="7"/>
  <c r="L53" s="1"/>
  <c r="L54" s="1"/>
  <c r="M12" i="6"/>
  <c r="M51" i="10" s="1"/>
  <c r="S28" i="14" s="1"/>
  <c r="BQ58" i="1"/>
  <c r="X543"/>
  <c r="Y543" s="1"/>
  <c r="AP449"/>
  <c r="AS449" s="1"/>
  <c r="AT449" s="1"/>
  <c r="AU449" s="1"/>
  <c r="BD568"/>
  <c r="BD550"/>
  <c r="J128" i="3"/>
  <c r="BT639" i="1"/>
  <c r="CA639" s="1"/>
  <c r="CC639" s="1"/>
  <c r="CD639" s="1"/>
  <c r="CE639" s="1"/>
  <c r="AH456"/>
  <c r="AI456" s="1"/>
  <c r="AJ456" s="1"/>
  <c r="J160" i="3" s="1"/>
  <c r="X574" i="1"/>
  <c r="AD574" s="1"/>
  <c r="Y510"/>
  <c r="AV510" s="1"/>
  <c r="Z550"/>
  <c r="AA550" s="1"/>
  <c r="AC510"/>
  <c r="AP538"/>
  <c r="L242" i="3" s="1"/>
  <c r="AW457" i="1"/>
  <c r="BF535"/>
  <c r="BG535" s="1"/>
  <c r="CH535" s="1"/>
  <c r="BI535" s="1"/>
  <c r="BJ535" s="1"/>
  <c r="BO639"/>
  <c r="BP639" s="1"/>
  <c r="AS639"/>
  <c r="AT639" s="1"/>
  <c r="AU639" s="1"/>
  <c r="M52" i="7"/>
  <c r="AA461" i="1"/>
  <c r="AG461" s="1"/>
  <c r="AA573"/>
  <c r="AG573" s="1"/>
  <c r="AD524"/>
  <c r="AV524"/>
  <c r="AX524" s="1"/>
  <c r="AS431"/>
  <c r="AT431" s="1"/>
  <c r="AU431" s="1"/>
  <c r="BL20"/>
  <c r="BY607"/>
  <c r="BZ607" s="1"/>
  <c r="AA591"/>
  <c r="AG591" s="1"/>
  <c r="AL515"/>
  <c r="AM515" s="1"/>
  <c r="AN515" s="1"/>
  <c r="AP375"/>
  <c r="L79" i="3" s="1"/>
  <c r="AQ431" i="1"/>
  <c r="BR431" s="1"/>
  <c r="BU431" s="1"/>
  <c r="BV431" s="1"/>
  <c r="BW431" s="1"/>
  <c r="AW474"/>
  <c r="BA441"/>
  <c r="E145" i="3" s="1"/>
  <c r="AK684" i="1"/>
  <c r="AP684" s="1"/>
  <c r="AA488"/>
  <c r="AG488" s="1"/>
  <c r="AV461"/>
  <c r="AW461" s="1"/>
  <c r="AW473"/>
  <c r="BF473"/>
  <c r="BG473" s="1"/>
  <c r="CH473" s="1"/>
  <c r="BI473" s="1"/>
  <c r="BJ473" s="1"/>
  <c r="AK669"/>
  <c r="AP669" s="1"/>
  <c r="AK671"/>
  <c r="BM671" s="1"/>
  <c r="AA476"/>
  <c r="AG476" s="1"/>
  <c r="AC479"/>
  <c r="AV501"/>
  <c r="AW501" s="1"/>
  <c r="AP398"/>
  <c r="AQ398" s="1"/>
  <c r="BE481"/>
  <c r="CI481" s="1"/>
  <c r="AX471"/>
  <c r="AY471" s="1"/>
  <c r="AZ471" s="1"/>
  <c r="BQ321"/>
  <c r="AK686"/>
  <c r="AP686" s="1"/>
  <c r="BM355"/>
  <c r="CG355" s="1"/>
  <c r="AG501"/>
  <c r="AV485"/>
  <c r="AW485" s="1"/>
  <c r="AC458"/>
  <c r="AC524"/>
  <c r="AK441"/>
  <c r="BM441" s="1"/>
  <c r="AW483"/>
  <c r="AP581"/>
  <c r="AQ581" s="1"/>
  <c r="BA440"/>
  <c r="E144" i="3" s="1"/>
  <c r="CC630" i="1"/>
  <c r="CD630" s="1"/>
  <c r="CE630" s="1"/>
  <c r="AV479"/>
  <c r="AW479" s="1"/>
  <c r="AH534"/>
  <c r="AI534" s="1"/>
  <c r="AJ534" s="1"/>
  <c r="J238" i="3" s="1"/>
  <c r="AF473" i="1"/>
  <c r="AK522"/>
  <c r="BM522" s="1"/>
  <c r="AL441"/>
  <c r="AM441" s="1"/>
  <c r="AN441" s="1"/>
  <c r="AK515"/>
  <c r="BM515" s="1"/>
  <c r="AP378"/>
  <c r="L82" i="3" s="1"/>
  <c r="AG473" i="1"/>
  <c r="BF567"/>
  <c r="BG567" s="1"/>
  <c r="CH567" s="1"/>
  <c r="BI567" s="1"/>
  <c r="BJ567" s="1"/>
  <c r="AH453"/>
  <c r="AI453" s="1"/>
  <c r="AJ453" s="1"/>
  <c r="J157" i="3" s="1"/>
  <c r="V480" i="1"/>
  <c r="W480" s="1"/>
  <c r="AL687"/>
  <c r="AM687" s="1"/>
  <c r="AN687" s="1"/>
  <c r="BC561"/>
  <c r="CA618"/>
  <c r="CC618" s="1"/>
  <c r="CD618" s="1"/>
  <c r="AL673"/>
  <c r="AM673" s="1"/>
  <c r="S536"/>
  <c r="U536" s="1"/>
  <c r="AB536" s="1"/>
  <c r="AY455"/>
  <c r="AZ455" s="1"/>
  <c r="AL674"/>
  <c r="AM674" s="1"/>
  <c r="AH459"/>
  <c r="AI459" s="1"/>
  <c r="AJ459" s="1"/>
  <c r="J163" i="3" s="1"/>
  <c r="AC591" i="1"/>
  <c r="AA542"/>
  <c r="AG542" s="1"/>
  <c r="AE517"/>
  <c r="AD567"/>
  <c r="AE487"/>
  <c r="AQ506"/>
  <c r="BR506" s="1"/>
  <c r="AB567"/>
  <c r="AP380"/>
  <c r="AS380" s="1"/>
  <c r="AT380" s="1"/>
  <c r="AF584"/>
  <c r="BM666"/>
  <c r="CG666" s="1"/>
  <c r="AC598"/>
  <c r="BF485"/>
  <c r="BG485" s="1"/>
  <c r="CH485" s="1"/>
  <c r="BI485" s="1"/>
  <c r="BJ485" s="1"/>
  <c r="AK672"/>
  <c r="BM672" s="1"/>
  <c r="AY686"/>
  <c r="AZ686" s="1"/>
  <c r="S490"/>
  <c r="U490" s="1"/>
  <c r="AB490" s="1"/>
  <c r="AL419"/>
  <c r="AM419" s="1"/>
  <c r="AN419" s="1"/>
  <c r="AP400"/>
  <c r="L104" i="3" s="1"/>
  <c r="AL423" i="1"/>
  <c r="AM423" s="1"/>
  <c r="AN423" s="1"/>
  <c r="AV488"/>
  <c r="AW488" s="1"/>
  <c r="BN642"/>
  <c r="BO642" s="1"/>
  <c r="BP642" s="1"/>
  <c r="BU370"/>
  <c r="BV370" s="1"/>
  <c r="BW370" s="1"/>
  <c r="BT370"/>
  <c r="BX370"/>
  <c r="AW271"/>
  <c r="AC485"/>
  <c r="AE501"/>
  <c r="AC567"/>
  <c r="AA479"/>
  <c r="AG479" s="1"/>
  <c r="AK465"/>
  <c r="BM465" s="1"/>
  <c r="AK448"/>
  <c r="BM448" s="1"/>
  <c r="AF479"/>
  <c r="AP387"/>
  <c r="AS387" s="1"/>
  <c r="AT387" s="1"/>
  <c r="AU387" s="1"/>
  <c r="AP389"/>
  <c r="AS389" s="1"/>
  <c r="AT389" s="1"/>
  <c r="AU389" s="1"/>
  <c r="BJ48"/>
  <c r="BK48" s="1"/>
  <c r="BL48" s="1"/>
  <c r="J127" i="3"/>
  <c r="AK685" i="1"/>
  <c r="AP685" s="1"/>
  <c r="AP557"/>
  <c r="AQ557" s="1"/>
  <c r="AV591"/>
  <c r="AW591" s="1"/>
  <c r="AB479"/>
  <c r="AV573"/>
  <c r="AW573" s="1"/>
  <c r="AW516"/>
  <c r="L224" i="3"/>
  <c r="AL448" i="1"/>
  <c r="AM448" s="1"/>
  <c r="AD485"/>
  <c r="BQ46"/>
  <c r="AK419"/>
  <c r="BM419" s="1"/>
  <c r="AP464"/>
  <c r="L168" i="3" s="1"/>
  <c r="AP384" i="1"/>
  <c r="AS384" s="1"/>
  <c r="AT384" s="1"/>
  <c r="AS506"/>
  <c r="AT506" s="1"/>
  <c r="AU506" s="1"/>
  <c r="AP648"/>
  <c r="AS648" s="1"/>
  <c r="AT648" s="1"/>
  <c r="AU648" s="1"/>
  <c r="AK694"/>
  <c r="AP694" s="1"/>
  <c r="AF567"/>
  <c r="AD598"/>
  <c r="X561"/>
  <c r="Y561" s="1"/>
  <c r="X585"/>
  <c r="Y585" s="1"/>
  <c r="AL465"/>
  <c r="AM465" s="1"/>
  <c r="AN465" s="1"/>
  <c r="AP565"/>
  <c r="L269" i="3" s="1"/>
  <c r="BE543" i="1"/>
  <c r="CI543" s="1"/>
  <c r="AP383"/>
  <c r="AS383" s="1"/>
  <c r="AT383" s="1"/>
  <c r="AU383" s="1"/>
  <c r="BC486"/>
  <c r="AP433"/>
  <c r="L137" i="3" s="1"/>
  <c r="AS520" i="1"/>
  <c r="AT520" s="1"/>
  <c r="BT344"/>
  <c r="AV476"/>
  <c r="AX476" s="1"/>
  <c r="CA617"/>
  <c r="CB617" s="1"/>
  <c r="AL681"/>
  <c r="AM681" s="1"/>
  <c r="AN681" s="1"/>
  <c r="AH457"/>
  <c r="AI457" s="1"/>
  <c r="AJ457" s="1"/>
  <c r="J161" i="3" s="1"/>
  <c r="BA689" i="1"/>
  <c r="AL675"/>
  <c r="AM675" s="1"/>
  <c r="AN675" s="1"/>
  <c r="AH474"/>
  <c r="AI474" s="1"/>
  <c r="AJ474" s="1"/>
  <c r="J178" i="3" s="1"/>
  <c r="AF501" i="1"/>
  <c r="BY608"/>
  <c r="BZ608" s="1"/>
  <c r="V490"/>
  <c r="W490" s="1"/>
  <c r="AX566"/>
  <c r="BA566" s="1"/>
  <c r="E270" i="3" s="1"/>
  <c r="AP382" i="1"/>
  <c r="L86" i="3" s="1"/>
  <c r="BC490" i="1"/>
  <c r="AK424"/>
  <c r="BM424" s="1"/>
  <c r="AP539"/>
  <c r="L243" i="3" s="1"/>
  <c r="AB476" i="1"/>
  <c r="BF549"/>
  <c r="BG549" s="1"/>
  <c r="CH549" s="1"/>
  <c r="BI549" s="1"/>
  <c r="BJ549" s="1"/>
  <c r="BF501"/>
  <c r="BG501" s="1"/>
  <c r="CH501" s="1"/>
  <c r="BI501" s="1"/>
  <c r="BJ501" s="1"/>
  <c r="BQ337"/>
  <c r="CA332"/>
  <c r="BY623"/>
  <c r="BZ623" s="1"/>
  <c r="AL667"/>
  <c r="AM667" s="1"/>
  <c r="AF524"/>
  <c r="AH460"/>
  <c r="AI460" s="1"/>
  <c r="AJ460" s="1"/>
  <c r="AL460" s="1"/>
  <c r="AM460" s="1"/>
  <c r="AN460" s="1"/>
  <c r="AF484"/>
  <c r="AH548"/>
  <c r="AI548" s="1"/>
  <c r="AJ548" s="1"/>
  <c r="J252" i="3" s="1"/>
  <c r="AA462" i="1"/>
  <c r="AG462" s="1"/>
  <c r="AW558"/>
  <c r="BD490"/>
  <c r="BX366"/>
  <c r="BF517"/>
  <c r="BG517" s="1"/>
  <c r="CH517" s="1"/>
  <c r="BI517" s="1"/>
  <c r="BJ517" s="1"/>
  <c r="AD517"/>
  <c r="AC549"/>
  <c r="AE472"/>
  <c r="Z490"/>
  <c r="AA490" s="1"/>
  <c r="AA549"/>
  <c r="AG549" s="1"/>
  <c r="AY156"/>
  <c r="AD549"/>
  <c r="AE560"/>
  <c r="X490"/>
  <c r="Y490" s="1"/>
  <c r="AF549"/>
  <c r="AC517"/>
  <c r="AU344"/>
  <c r="AU364"/>
  <c r="AV560"/>
  <c r="AW560" s="1"/>
  <c r="AC560"/>
  <c r="AL522"/>
  <c r="AM522" s="1"/>
  <c r="AF458"/>
  <c r="AD458"/>
  <c r="AD560"/>
  <c r="AX460"/>
  <c r="AY460" s="1"/>
  <c r="AZ460" s="1"/>
  <c r="AL668"/>
  <c r="AM668" s="1"/>
  <c r="AN668" s="1"/>
  <c r="BF484"/>
  <c r="BG484" s="1"/>
  <c r="CH484" s="1"/>
  <c r="BI484" s="1"/>
  <c r="BJ484" s="1"/>
  <c r="AV458"/>
  <c r="AX458" s="1"/>
  <c r="AP381"/>
  <c r="L85" i="3" s="1"/>
  <c r="BD244" i="1"/>
  <c r="BG243" s="1"/>
  <c r="BI243" s="1"/>
  <c r="N241" i="3" s="1"/>
  <c r="BQ614" i="1"/>
  <c r="BF487"/>
  <c r="BG487" s="1"/>
  <c r="CH487" s="1"/>
  <c r="BI487" s="1"/>
  <c r="BJ487" s="1"/>
  <c r="BF560"/>
  <c r="BG560" s="1"/>
  <c r="CH560" s="1"/>
  <c r="BI560" s="1"/>
  <c r="BJ560" s="1"/>
  <c r="AC472"/>
  <c r="AD472"/>
  <c r="AP403"/>
  <c r="L107" i="3" s="1"/>
  <c r="AF573" i="1"/>
  <c r="AV487"/>
  <c r="AW487" s="1"/>
  <c r="CA605"/>
  <c r="CC605" s="1"/>
  <c r="CD605" s="1"/>
  <c r="CE605" s="1"/>
  <c r="CA632"/>
  <c r="CC632" s="1"/>
  <c r="CD632" s="1"/>
  <c r="CE632" s="1"/>
  <c r="AH471"/>
  <c r="AI471" s="1"/>
  <c r="AJ471" s="1"/>
  <c r="J175" i="3" s="1"/>
  <c r="AH439" i="1"/>
  <c r="AI439" s="1"/>
  <c r="AJ439" s="1"/>
  <c r="AK439" s="1"/>
  <c r="BM439" s="1"/>
  <c r="AG472"/>
  <c r="AF472"/>
  <c r="AL420"/>
  <c r="AM420" s="1"/>
  <c r="AN420" s="1"/>
  <c r="AK455"/>
  <c r="BM455" s="1"/>
  <c r="BC492"/>
  <c r="AV472"/>
  <c r="AW472" s="1"/>
  <c r="CC611"/>
  <c r="CD611" s="1"/>
  <c r="CE611" s="1"/>
  <c r="AU637"/>
  <c r="AL690"/>
  <c r="AM690" s="1"/>
  <c r="AN690" s="1"/>
  <c r="X518"/>
  <c r="AD518" s="1"/>
  <c r="BB119"/>
  <c r="AL455"/>
  <c r="AM455" s="1"/>
  <c r="AN455" s="1"/>
  <c r="AK572"/>
  <c r="BM572" s="1"/>
  <c r="BW332"/>
  <c r="AH554"/>
  <c r="AI554" s="1"/>
  <c r="AJ554" s="1"/>
  <c r="J258" i="3" s="1"/>
  <c r="BY631" i="1"/>
  <c r="BZ631" s="1"/>
  <c r="AF560"/>
  <c r="AL452"/>
  <c r="AM452" s="1"/>
  <c r="AN452" s="1"/>
  <c r="BY614"/>
  <c r="BZ614" s="1"/>
  <c r="AV598"/>
  <c r="AX598" s="1"/>
  <c r="AH509"/>
  <c r="AI509" s="1"/>
  <c r="AJ509" s="1"/>
  <c r="J213" i="3" s="1"/>
  <c r="X536" i="1"/>
  <c r="Y536" s="1"/>
  <c r="V561"/>
  <c r="W561" s="1"/>
  <c r="V481"/>
  <c r="W481" s="1"/>
  <c r="AF476"/>
  <c r="Z480"/>
  <c r="AE480" s="1"/>
  <c r="V585"/>
  <c r="W585" s="1"/>
  <c r="BE480"/>
  <c r="CI480" s="1"/>
  <c r="BE585"/>
  <c r="CI585" s="1"/>
  <c r="BC536"/>
  <c r="BD481"/>
  <c r="AV580"/>
  <c r="AW580" s="1"/>
  <c r="AF598"/>
  <c r="CC628"/>
  <c r="CD628" s="1"/>
  <c r="CE628" s="1"/>
  <c r="AF487"/>
  <c r="AH467"/>
  <c r="AI467" s="1"/>
  <c r="AJ467" s="1"/>
  <c r="J171" i="3" s="1"/>
  <c r="Z561" i="1"/>
  <c r="AE561" s="1"/>
  <c r="S585"/>
  <c r="U585" s="1"/>
  <c r="AB585" s="1"/>
  <c r="AC484"/>
  <c r="AD484"/>
  <c r="BD480"/>
  <c r="BD585"/>
  <c r="BC481"/>
  <c r="BE561"/>
  <c r="CI561" s="1"/>
  <c r="AH559"/>
  <c r="AI559" s="1"/>
  <c r="AJ559" s="1"/>
  <c r="J263" i="3" s="1"/>
  <c r="BY606" i="1"/>
  <c r="BZ606" s="1"/>
  <c r="CA624"/>
  <c r="CC624" s="1"/>
  <c r="CD624" s="1"/>
  <c r="CE624" s="1"/>
  <c r="AY667"/>
  <c r="AZ667" s="1"/>
  <c r="BO233"/>
  <c r="BP233" s="1"/>
  <c r="BQ233" s="1"/>
  <c r="V536"/>
  <c r="W536" s="1"/>
  <c r="AG598"/>
  <c r="Z481"/>
  <c r="AA481" s="1"/>
  <c r="X480"/>
  <c r="Y480" s="1"/>
  <c r="BN233"/>
  <c r="Z536"/>
  <c r="AE536" s="1"/>
  <c r="S561"/>
  <c r="U561" s="1"/>
  <c r="AB561" s="1"/>
  <c r="AF462"/>
  <c r="BD233"/>
  <c r="BG232" s="1"/>
  <c r="BI232" s="1"/>
  <c r="N230" i="3" s="1"/>
  <c r="S480" i="1"/>
  <c r="U480" s="1"/>
  <c r="AB480" s="1"/>
  <c r="Z585"/>
  <c r="AE585" s="1"/>
  <c r="BO333"/>
  <c r="BP333" s="1"/>
  <c r="BQ333" s="1"/>
  <c r="AG560"/>
  <c r="L59" i="3"/>
  <c r="AQ355" i="1"/>
  <c r="BR355" s="1"/>
  <c r="BS355" s="1"/>
  <c r="AS355"/>
  <c r="AT355" s="1"/>
  <c r="AU355" s="1"/>
  <c r="BO251"/>
  <c r="BP251" s="1"/>
  <c r="BQ251" s="1"/>
  <c r="AY139"/>
  <c r="S543"/>
  <c r="U543" s="1"/>
  <c r="AB543" s="1"/>
  <c r="S574"/>
  <c r="U574" s="1"/>
  <c r="AB574" s="1"/>
  <c r="V568"/>
  <c r="W568" s="1"/>
  <c r="S550"/>
  <c r="U550" s="1"/>
  <c r="S493"/>
  <c r="U493" s="1"/>
  <c r="AB493" s="1"/>
  <c r="AG487"/>
  <c r="BC568"/>
  <c r="BC543"/>
  <c r="BC574"/>
  <c r="BU341"/>
  <c r="BV341" s="1"/>
  <c r="BW341" s="1"/>
  <c r="BO50"/>
  <c r="BY626"/>
  <c r="BZ626" s="1"/>
  <c r="AU663"/>
  <c r="BV615"/>
  <c r="BW615" s="1"/>
  <c r="CA609"/>
  <c r="CC609" s="1"/>
  <c r="AC488"/>
  <c r="V543"/>
  <c r="W543" s="1"/>
  <c r="V574"/>
  <c r="W574" s="1"/>
  <c r="AA510"/>
  <c r="AD488"/>
  <c r="Z568"/>
  <c r="AE568" s="1"/>
  <c r="X550"/>
  <c r="Y550" s="1"/>
  <c r="AD487"/>
  <c r="BD543"/>
  <c r="BE550"/>
  <c r="CI550" s="1"/>
  <c r="BE525"/>
  <c r="CI525" s="1"/>
  <c r="BN50"/>
  <c r="CA604"/>
  <c r="CB604" s="1"/>
  <c r="CA620"/>
  <c r="CC620" s="1"/>
  <c r="CD620" s="1"/>
  <c r="CE620" s="1"/>
  <c r="BY610"/>
  <c r="BZ610" s="1"/>
  <c r="BW610"/>
  <c r="BW607"/>
  <c r="BF573"/>
  <c r="BG573" s="1"/>
  <c r="CH573" s="1"/>
  <c r="BI573" s="1"/>
  <c r="BJ573" s="1"/>
  <c r="BF591"/>
  <c r="BG591" s="1"/>
  <c r="CH591" s="1"/>
  <c r="BI591" s="1"/>
  <c r="BJ591" s="1"/>
  <c r="BY613"/>
  <c r="BZ613" s="1"/>
  <c r="CA627"/>
  <c r="CB627" s="1"/>
  <c r="CC633"/>
  <c r="CD633" s="1"/>
  <c r="CE633" s="1"/>
  <c r="BQ629"/>
  <c r="AN683"/>
  <c r="BQ610"/>
  <c r="BC139"/>
  <c r="Z574"/>
  <c r="AA574" s="1"/>
  <c r="V592"/>
  <c r="W592" s="1"/>
  <c r="Z525"/>
  <c r="AA525" s="1"/>
  <c r="S568"/>
  <c r="U568" s="1"/>
  <c r="AC487"/>
  <c r="V550"/>
  <c r="W550" s="1"/>
  <c r="AN581"/>
  <c r="BD592"/>
  <c r="BU425"/>
  <c r="BV425" s="1"/>
  <c r="BW425" s="1"/>
  <c r="AF517"/>
  <c r="AG580"/>
  <c r="AH483"/>
  <c r="AI483" s="1"/>
  <c r="AJ483" s="1"/>
  <c r="J187" i="3" s="1"/>
  <c r="BY635" i="1"/>
  <c r="BZ635" s="1"/>
  <c r="AU650"/>
  <c r="CA615"/>
  <c r="CB615" s="1"/>
  <c r="BY622"/>
  <c r="BZ622" s="1"/>
  <c r="AL670"/>
  <c r="AM670" s="1"/>
  <c r="AN670" s="1"/>
  <c r="AK670"/>
  <c r="BA676"/>
  <c r="AY676"/>
  <c r="AZ676" s="1"/>
  <c r="BT661"/>
  <c r="BS661"/>
  <c r="BU661"/>
  <c r="BV661" s="1"/>
  <c r="BW661" s="1"/>
  <c r="BX661"/>
  <c r="BO652"/>
  <c r="BP652" s="1"/>
  <c r="BQ652" s="1"/>
  <c r="BK652"/>
  <c r="BL652" s="1"/>
  <c r="BA671"/>
  <c r="AY671"/>
  <c r="AZ671" s="1"/>
  <c r="BX662"/>
  <c r="BT662"/>
  <c r="BU662"/>
  <c r="BV662" s="1"/>
  <c r="BS662"/>
  <c r="BO664"/>
  <c r="BP664" s="1"/>
  <c r="BQ664" s="1"/>
  <c r="BK664"/>
  <c r="BL664" s="1"/>
  <c r="BT650"/>
  <c r="BS650"/>
  <c r="BU650"/>
  <c r="BV650" s="1"/>
  <c r="BW650" s="1"/>
  <c r="BX650"/>
  <c r="BU652"/>
  <c r="BV652" s="1"/>
  <c r="BW652" s="1"/>
  <c r="BX652"/>
  <c r="BS652"/>
  <c r="BT652"/>
  <c r="AS659"/>
  <c r="AT659" s="1"/>
  <c r="AU659" s="1"/>
  <c r="AQ659"/>
  <c r="BR659" s="1"/>
  <c r="BT651"/>
  <c r="BU651"/>
  <c r="BV651" s="1"/>
  <c r="BW651" s="1"/>
  <c r="BX651"/>
  <c r="BS651"/>
  <c r="BM680"/>
  <c r="AP680"/>
  <c r="AQ601"/>
  <c r="BR601" s="1"/>
  <c r="AS601"/>
  <c r="AT601" s="1"/>
  <c r="BS646"/>
  <c r="BX646"/>
  <c r="BU646"/>
  <c r="BT646"/>
  <c r="AP678"/>
  <c r="BM678"/>
  <c r="BN647"/>
  <c r="CG647"/>
  <c r="BO665"/>
  <c r="BP665" s="1"/>
  <c r="BK665"/>
  <c r="BL665" s="1"/>
  <c r="BO638"/>
  <c r="BP638" s="1"/>
  <c r="BQ638" s="1"/>
  <c r="BK638"/>
  <c r="BL638" s="1"/>
  <c r="AP668"/>
  <c r="BM668"/>
  <c r="BN649"/>
  <c r="CG649"/>
  <c r="BO645"/>
  <c r="BP645" s="1"/>
  <c r="BK645"/>
  <c r="BL645" s="1"/>
  <c r="BT656"/>
  <c r="BU656"/>
  <c r="BV656" s="1"/>
  <c r="BW656" s="1"/>
  <c r="BS656"/>
  <c r="BX656"/>
  <c r="BO651"/>
  <c r="BP651" s="1"/>
  <c r="BK651"/>
  <c r="BL651" s="1"/>
  <c r="BN648"/>
  <c r="CG648"/>
  <c r="BS643"/>
  <c r="BT643"/>
  <c r="BX643"/>
  <c r="BU643"/>
  <c r="BV643" s="1"/>
  <c r="BT658"/>
  <c r="BS658"/>
  <c r="BX658"/>
  <c r="BU658"/>
  <c r="BV658" s="1"/>
  <c r="BU642"/>
  <c r="BV642" s="1"/>
  <c r="BW642" s="1"/>
  <c r="BT642"/>
  <c r="BX642"/>
  <c r="BS642"/>
  <c r="BO653"/>
  <c r="BP653" s="1"/>
  <c r="BQ653" s="1"/>
  <c r="BK653"/>
  <c r="BL653" s="1"/>
  <c r="AY680"/>
  <c r="AZ680" s="1"/>
  <c r="BA680"/>
  <c r="CG659"/>
  <c r="BN659"/>
  <c r="AY682"/>
  <c r="AZ682" s="1"/>
  <c r="BA682"/>
  <c r="BM673"/>
  <c r="AP673"/>
  <c r="BO650"/>
  <c r="BP650" s="1"/>
  <c r="BK650"/>
  <c r="BL650" s="1"/>
  <c r="AY687"/>
  <c r="AZ687" s="1"/>
  <c r="BA687"/>
  <c r="BS634"/>
  <c r="BX634"/>
  <c r="BT634"/>
  <c r="BU634"/>
  <c r="BV634" s="1"/>
  <c r="BW634" s="1"/>
  <c r="BN601"/>
  <c r="CG601"/>
  <c r="BX641"/>
  <c r="BS641"/>
  <c r="BU641"/>
  <c r="BV641" s="1"/>
  <c r="BW641" s="1"/>
  <c r="BT641"/>
  <c r="AQ647"/>
  <c r="BR647" s="1"/>
  <c r="AS647"/>
  <c r="AT647" s="1"/>
  <c r="BO634"/>
  <c r="BP634" s="1"/>
  <c r="BK634"/>
  <c r="BL634" s="1"/>
  <c r="AQ602"/>
  <c r="BR602" s="1"/>
  <c r="AS602"/>
  <c r="AT602" s="1"/>
  <c r="AU602" s="1"/>
  <c r="AP691"/>
  <c r="BM691"/>
  <c r="AP692"/>
  <c r="BM692"/>
  <c r="BY604"/>
  <c r="BZ604" s="1"/>
  <c r="CA613"/>
  <c r="CA622"/>
  <c r="AC573"/>
  <c r="AA485"/>
  <c r="AG485" s="1"/>
  <c r="AX129"/>
  <c r="AY129" s="1"/>
  <c r="AA484"/>
  <c r="AG484" s="1"/>
  <c r="AC535"/>
  <c r="AH583"/>
  <c r="AI583" s="1"/>
  <c r="AJ583" s="1"/>
  <c r="J287" i="3" s="1"/>
  <c r="AF488" i="1"/>
  <c r="AF461"/>
  <c r="CA631"/>
  <c r="CA607"/>
  <c r="CA623"/>
  <c r="AU665"/>
  <c r="BP605"/>
  <c r="BQ605" s="1"/>
  <c r="CD612"/>
  <c r="CE612" s="1"/>
  <c r="BQ617"/>
  <c r="BY609"/>
  <c r="BZ609" s="1"/>
  <c r="AT654"/>
  <c r="AU654" s="1"/>
  <c r="CA614"/>
  <c r="AQ649"/>
  <c r="BR649" s="1"/>
  <c r="AS649"/>
  <c r="AT649" s="1"/>
  <c r="AU649" s="1"/>
  <c r="AP682"/>
  <c r="BM682"/>
  <c r="BM689"/>
  <c r="AP689"/>
  <c r="BT640"/>
  <c r="BU640"/>
  <c r="BV640" s="1"/>
  <c r="BW640" s="1"/>
  <c r="BX640"/>
  <c r="BS640"/>
  <c r="BM687"/>
  <c r="AP687"/>
  <c r="BS663"/>
  <c r="BT663"/>
  <c r="BU663"/>
  <c r="BV663" s="1"/>
  <c r="BX663"/>
  <c r="BM693"/>
  <c r="AP693"/>
  <c r="BO660"/>
  <c r="BP660" s="1"/>
  <c r="BQ660" s="1"/>
  <c r="BK660"/>
  <c r="BL660" s="1"/>
  <c r="BA681"/>
  <c r="AY681"/>
  <c r="AZ681" s="1"/>
  <c r="BO656"/>
  <c r="BP656" s="1"/>
  <c r="BQ656" s="1"/>
  <c r="BK656"/>
  <c r="BL656" s="1"/>
  <c r="BO662"/>
  <c r="BP662" s="1"/>
  <c r="BK662"/>
  <c r="BL662" s="1"/>
  <c r="BO655"/>
  <c r="BP655" s="1"/>
  <c r="BQ655" s="1"/>
  <c r="BK655"/>
  <c r="BL655" s="1"/>
  <c r="AY669"/>
  <c r="AZ669" s="1"/>
  <c r="BA669"/>
  <c r="BT644"/>
  <c r="BU644"/>
  <c r="BV644" s="1"/>
  <c r="BS644"/>
  <c r="BX644"/>
  <c r="CB616"/>
  <c r="CC616"/>
  <c r="CD616" s="1"/>
  <c r="BO658"/>
  <c r="BP658" s="1"/>
  <c r="BQ658" s="1"/>
  <c r="BK658"/>
  <c r="BL658" s="1"/>
  <c r="AP688"/>
  <c r="BM688"/>
  <c r="BS638"/>
  <c r="BX638"/>
  <c r="BU638"/>
  <c r="BV638" s="1"/>
  <c r="BW638" s="1"/>
  <c r="BT638"/>
  <c r="BT660"/>
  <c r="BU660"/>
  <c r="BS660"/>
  <c r="BX660"/>
  <c r="BO644"/>
  <c r="BP644" s="1"/>
  <c r="BQ644" s="1"/>
  <c r="BK644"/>
  <c r="BL644" s="1"/>
  <c r="BA675"/>
  <c r="AY675"/>
  <c r="AZ675" s="1"/>
  <c r="BO661"/>
  <c r="BP661" s="1"/>
  <c r="BK661"/>
  <c r="BL661" s="1"/>
  <c r="BA693"/>
  <c r="AY693"/>
  <c r="AZ693" s="1"/>
  <c r="BN602"/>
  <c r="CG602"/>
  <c r="BU664"/>
  <c r="BV664" s="1"/>
  <c r="BW664" s="1"/>
  <c r="BS664"/>
  <c r="BT664"/>
  <c r="BX664"/>
  <c r="AP675"/>
  <c r="BM675"/>
  <c r="BM690"/>
  <c r="AP690"/>
  <c r="BW604"/>
  <c r="AT662"/>
  <c r="AU662" s="1"/>
  <c r="AU657"/>
  <c r="AU643"/>
  <c r="CA608"/>
  <c r="AU658"/>
  <c r="CA635"/>
  <c r="BQ623"/>
  <c r="AU636"/>
  <c r="BY605"/>
  <c r="BZ605" s="1"/>
  <c r="BW627"/>
  <c r="CA626"/>
  <c r="BV617"/>
  <c r="BW617" s="1"/>
  <c r="BY624"/>
  <c r="BZ624" s="1"/>
  <c r="BY617"/>
  <c r="BZ617" s="1"/>
  <c r="BW629"/>
  <c r="BO657"/>
  <c r="BP657" s="1"/>
  <c r="BK657"/>
  <c r="BL657" s="1"/>
  <c r="AP677"/>
  <c r="BM677"/>
  <c r="BU653"/>
  <c r="BV653" s="1"/>
  <c r="BW653" s="1"/>
  <c r="BS653"/>
  <c r="BX653"/>
  <c r="BT653"/>
  <c r="BM679"/>
  <c r="AP679"/>
  <c r="BO640"/>
  <c r="BP640" s="1"/>
  <c r="BQ640" s="1"/>
  <c r="BK640"/>
  <c r="BL640" s="1"/>
  <c r="BT636"/>
  <c r="BU636"/>
  <c r="BV636" s="1"/>
  <c r="BW636" s="1"/>
  <c r="BS636"/>
  <c r="BX636"/>
  <c r="BO646"/>
  <c r="BP646" s="1"/>
  <c r="BK646"/>
  <c r="BL646" s="1"/>
  <c r="BO641"/>
  <c r="BP641" s="1"/>
  <c r="BQ641" s="1"/>
  <c r="BK641"/>
  <c r="BL641" s="1"/>
  <c r="AY684"/>
  <c r="AZ684" s="1"/>
  <c r="BA684"/>
  <c r="BM674"/>
  <c r="AP674"/>
  <c r="BU665"/>
  <c r="BS665"/>
  <c r="BT665"/>
  <c r="BX665"/>
  <c r="BO636"/>
  <c r="BP636" s="1"/>
  <c r="BQ636" s="1"/>
  <c r="BK636"/>
  <c r="BL636" s="1"/>
  <c r="BO637"/>
  <c r="BP637" s="1"/>
  <c r="BQ637" s="1"/>
  <c r="BK637"/>
  <c r="BL637" s="1"/>
  <c r="AS666"/>
  <c r="AT666" s="1"/>
  <c r="AQ666"/>
  <c r="BR666" s="1"/>
  <c r="AP676"/>
  <c r="BM676"/>
  <c r="BT645"/>
  <c r="BS645"/>
  <c r="BU645"/>
  <c r="BV645" s="1"/>
  <c r="BX645"/>
  <c r="AQ603"/>
  <c r="BR603" s="1"/>
  <c r="AS603"/>
  <c r="AT603" s="1"/>
  <c r="BU654"/>
  <c r="BV654" s="1"/>
  <c r="BW654" s="1"/>
  <c r="BX654"/>
  <c r="BT654"/>
  <c r="BS654"/>
  <c r="BO663"/>
  <c r="BK663"/>
  <c r="BL663" s="1"/>
  <c r="AP681"/>
  <c r="BM681"/>
  <c r="AP667"/>
  <c r="BM667"/>
  <c r="AX172"/>
  <c r="K170" i="3" s="1"/>
  <c r="BJ56" i="1"/>
  <c r="BK56" s="1"/>
  <c r="BL56" s="1"/>
  <c r="X492"/>
  <c r="Y492" s="1"/>
  <c r="AE580"/>
  <c r="AF591"/>
  <c r="AD573"/>
  <c r="AD535"/>
  <c r="AC580"/>
  <c r="AD580"/>
  <c r="Z489"/>
  <c r="AE489" s="1"/>
  <c r="AD591"/>
  <c r="AF485"/>
  <c r="AF580"/>
  <c r="AV535"/>
  <c r="AW535" s="1"/>
  <c r="AV517"/>
  <c r="AX517" s="1"/>
  <c r="AN689"/>
  <c r="BP626"/>
  <c r="BQ626" s="1"/>
  <c r="AU656"/>
  <c r="BQ608"/>
  <c r="AN669"/>
  <c r="CA610"/>
  <c r="BW624"/>
  <c r="CA606"/>
  <c r="AU644"/>
  <c r="BY620"/>
  <c r="BZ620" s="1"/>
  <c r="BY615"/>
  <c r="BZ615" s="1"/>
  <c r="BP613"/>
  <c r="BQ613" s="1"/>
  <c r="BY618"/>
  <c r="BZ618" s="1"/>
  <c r="AT655"/>
  <c r="AU655" s="1"/>
  <c r="BY632"/>
  <c r="BZ632" s="1"/>
  <c r="BQ622"/>
  <c r="AU660"/>
  <c r="BW613"/>
  <c r="BY627"/>
  <c r="BZ627" s="1"/>
  <c r="BV614"/>
  <c r="BW614" s="1"/>
  <c r="CA629"/>
  <c r="BF598"/>
  <c r="BG598" s="1"/>
  <c r="CH598" s="1"/>
  <c r="BI598" s="1"/>
  <c r="BJ598" s="1"/>
  <c r="G554"/>
  <c r="G652" s="1"/>
  <c r="A652"/>
  <c r="Q575"/>
  <c r="BE575" s="1"/>
  <c r="CI575" s="1"/>
  <c r="BH575"/>
  <c r="Q497"/>
  <c r="BD497" s="1"/>
  <c r="BH497"/>
  <c r="Q593"/>
  <c r="V593" s="1"/>
  <c r="W593" s="1"/>
  <c r="Q586"/>
  <c r="BC586" s="1"/>
  <c r="BH586"/>
  <c r="Q526"/>
  <c r="BD526" s="1"/>
  <c r="BH526"/>
  <c r="Q562"/>
  <c r="BE562" s="1"/>
  <c r="CI562" s="1"/>
  <c r="Z592"/>
  <c r="AE592" s="1"/>
  <c r="S486"/>
  <c r="U486" s="1"/>
  <c r="AB486" s="1"/>
  <c r="Z492"/>
  <c r="AA492" s="1"/>
  <c r="S525"/>
  <c r="U525" s="1"/>
  <c r="AB525" s="1"/>
  <c r="V518"/>
  <c r="W518" s="1"/>
  <c r="S489"/>
  <c r="U489" s="1"/>
  <c r="AB489" s="1"/>
  <c r="X493"/>
  <c r="Y493" s="1"/>
  <c r="AF535"/>
  <c r="BE518"/>
  <c r="CI518" s="1"/>
  <c r="BC592"/>
  <c r="BE489"/>
  <c r="CI489" s="1"/>
  <c r="BT369"/>
  <c r="AB535"/>
  <c r="BF488"/>
  <c r="BG488" s="1"/>
  <c r="CH488" s="1"/>
  <c r="BI488" s="1"/>
  <c r="BJ488" s="1"/>
  <c r="AB517"/>
  <c r="BE493"/>
  <c r="CI493" s="1"/>
  <c r="BD486"/>
  <c r="AV584"/>
  <c r="AX584" s="1"/>
  <c r="BD525"/>
  <c r="BF461"/>
  <c r="BG461" s="1"/>
  <c r="CH461" s="1"/>
  <c r="BI461" s="1"/>
  <c r="BJ461" s="1"/>
  <c r="CA328"/>
  <c r="Q32" i="3" s="1"/>
  <c r="CA333" i="1"/>
  <c r="Q37" i="3" s="1"/>
  <c r="CA313" i="1"/>
  <c r="Q17" i="3" s="1"/>
  <c r="Q498" i="1"/>
  <c r="BE498" s="1"/>
  <c r="CI498" s="1"/>
  <c r="BH498"/>
  <c r="Q491"/>
  <c r="BE491" s="1"/>
  <c r="CI491" s="1"/>
  <c r="BH491"/>
  <c r="Q494"/>
  <c r="V494" s="1"/>
  <c r="W494" s="1"/>
  <c r="BH494"/>
  <c r="Q495"/>
  <c r="S495" s="1"/>
  <c r="U495" s="1"/>
  <c r="BH495"/>
  <c r="AW554"/>
  <c r="AX554"/>
  <c r="BH172"/>
  <c r="AL172" s="1"/>
  <c r="AM172" s="1"/>
  <c r="V486"/>
  <c r="W486" s="1"/>
  <c r="S492"/>
  <c r="U492" s="1"/>
  <c r="AB492" s="1"/>
  <c r="X525"/>
  <c r="Y525" s="1"/>
  <c r="BF525" s="1"/>
  <c r="Z518"/>
  <c r="AA518" s="1"/>
  <c r="X489"/>
  <c r="AC489" s="1"/>
  <c r="V493"/>
  <c r="W493" s="1"/>
  <c r="BC518"/>
  <c r="BD492"/>
  <c r="BD489"/>
  <c r="BD493"/>
  <c r="BC525"/>
  <c r="BS429"/>
  <c r="BY326"/>
  <c r="BZ326" s="1"/>
  <c r="O30" i="3" s="1"/>
  <c r="G553" i="1"/>
  <c r="G651" s="1"/>
  <c r="A651"/>
  <c r="Q551"/>
  <c r="BD551" s="1"/>
  <c r="BH551"/>
  <c r="AW129"/>
  <c r="AD584"/>
  <c r="X592"/>
  <c r="Y592" s="1"/>
  <c r="BH129"/>
  <c r="AL129" s="1"/>
  <c r="AM129" s="1"/>
  <c r="S592"/>
  <c r="U592" s="1"/>
  <c r="AB592" s="1"/>
  <c r="Z486"/>
  <c r="AA486" s="1"/>
  <c r="V492"/>
  <c r="W492" s="1"/>
  <c r="S518"/>
  <c r="U518" s="1"/>
  <c r="AB518" s="1"/>
  <c r="AG517"/>
  <c r="V489"/>
  <c r="W489" s="1"/>
  <c r="Z493"/>
  <c r="AA493" s="1"/>
  <c r="AG584"/>
  <c r="AC584"/>
  <c r="AU556"/>
  <c r="BF584"/>
  <c r="BG584" s="1"/>
  <c r="CH584" s="1"/>
  <c r="BI584" s="1"/>
  <c r="BJ584" s="1"/>
  <c r="BW504"/>
  <c r="BH285"/>
  <c r="AL285" s="1"/>
  <c r="AM285" s="1"/>
  <c r="CA318"/>
  <c r="CA317"/>
  <c r="Q21" i="3" s="1"/>
  <c r="CA321" i="1"/>
  <c r="Q25" i="3" s="1"/>
  <c r="BY320" i="1"/>
  <c r="BZ320" s="1"/>
  <c r="O24" i="3" s="1"/>
  <c r="CA320" i="1"/>
  <c r="CB320" s="1"/>
  <c r="BY335"/>
  <c r="BZ335" s="1"/>
  <c r="O39" i="3" s="1"/>
  <c r="CA335" i="1"/>
  <c r="CC335" s="1"/>
  <c r="CD335" s="1"/>
  <c r="BY325"/>
  <c r="BZ325" s="1"/>
  <c r="O29" i="3" s="1"/>
  <c r="CA325" i="1"/>
  <c r="BY337"/>
  <c r="BZ337" s="1"/>
  <c r="O41" i="3" s="1"/>
  <c r="CA337" i="1"/>
  <c r="Q41" i="3" s="1"/>
  <c r="BY348" i="1"/>
  <c r="BZ348" s="1"/>
  <c r="O52" i="3" s="1"/>
  <c r="CA348" i="1"/>
  <c r="Q52" i="3" s="1"/>
  <c r="BY314" i="1"/>
  <c r="BZ314" s="1"/>
  <c r="O18" i="3" s="1"/>
  <c r="CA314" i="1"/>
  <c r="CC314" s="1"/>
  <c r="CD314" s="1"/>
  <c r="CE314" s="1"/>
  <c r="BY330"/>
  <c r="BZ330" s="1"/>
  <c r="O34" i="3" s="1"/>
  <c r="CA330" i="1"/>
  <c r="Q34" i="3" s="1"/>
  <c r="BY504" i="1"/>
  <c r="BZ504" s="1"/>
  <c r="O208" i="3" s="1"/>
  <c r="CA504" i="1"/>
  <c r="Q208" i="3" s="1"/>
  <c r="BY309" i="1"/>
  <c r="BZ309" s="1"/>
  <c r="CA309"/>
  <c r="BY313"/>
  <c r="BZ313" s="1"/>
  <c r="O17" i="3" s="1"/>
  <c r="BK324" i="1"/>
  <c r="BL324" s="1"/>
  <c r="BY332"/>
  <c r="BZ332" s="1"/>
  <c r="O36" i="3" s="1"/>
  <c r="Q22"/>
  <c r="BY318" i="1"/>
  <c r="BZ318" s="1"/>
  <c r="O22" i="3" s="1"/>
  <c r="BY317" i="1"/>
  <c r="BZ317" s="1"/>
  <c r="O21" i="3" s="1"/>
  <c r="BK327" i="1"/>
  <c r="BL327" s="1"/>
  <c r="CA327" s="1"/>
  <c r="BK406"/>
  <c r="BL406" s="1"/>
  <c r="BK338"/>
  <c r="BL338" s="1"/>
  <c r="CA338" s="1"/>
  <c r="BK353"/>
  <c r="BL353" s="1"/>
  <c r="BK511"/>
  <c r="BL511" s="1"/>
  <c r="CA511" s="1"/>
  <c r="BK354"/>
  <c r="BL354" s="1"/>
  <c r="BY321"/>
  <c r="BZ321" s="1"/>
  <c r="O25" i="3" s="1"/>
  <c r="BK334" i="1"/>
  <c r="BL334" s="1"/>
  <c r="BK349"/>
  <c r="BL349" s="1"/>
  <c r="BK323"/>
  <c r="BL323" s="1"/>
  <c r="BY328"/>
  <c r="BZ328" s="1"/>
  <c r="O32" i="3" s="1"/>
  <c r="BY333" i="1"/>
  <c r="BZ333" s="1"/>
  <c r="O37" i="3" s="1"/>
  <c r="BK319" i="1"/>
  <c r="BL319" s="1"/>
  <c r="CA319" s="1"/>
  <c r="BB120"/>
  <c r="BO406"/>
  <c r="BP406" s="1"/>
  <c r="H68" i="3"/>
  <c r="AU194" i="1"/>
  <c r="AV194" s="1"/>
  <c r="G192" i="3" s="1"/>
  <c r="BN425" i="1"/>
  <c r="BN351"/>
  <c r="BK351" s="1"/>
  <c r="BL351" s="1"/>
  <c r="BN369"/>
  <c r="BK369" s="1"/>
  <c r="BL369" s="1"/>
  <c r="BH214"/>
  <c r="AL214" s="1"/>
  <c r="AM214" s="1"/>
  <c r="AW214"/>
  <c r="H129" i="3"/>
  <c r="H55"/>
  <c r="H73"/>
  <c r="H28"/>
  <c r="CG506" i="1"/>
  <c r="BR530"/>
  <c r="CG530"/>
  <c r="CG545"/>
  <c r="CG527"/>
  <c r="BX371"/>
  <c r="CG372"/>
  <c r="CG431"/>
  <c r="CG563"/>
  <c r="CG531"/>
  <c r="CG413"/>
  <c r="CG410"/>
  <c r="BR520"/>
  <c r="CG520"/>
  <c r="BR445"/>
  <c r="CG445"/>
  <c r="BR360"/>
  <c r="BU360" s="1"/>
  <c r="CG360"/>
  <c r="CG414"/>
  <c r="CG444"/>
  <c r="BS358"/>
  <c r="M62" i="3"/>
  <c r="BS340" i="1"/>
  <c r="M44" i="3"/>
  <c r="BT340" i="1"/>
  <c r="BU340"/>
  <c r="BX340"/>
  <c r="BS412"/>
  <c r="M116" i="3"/>
  <c r="M70"/>
  <c r="BS366" i="1"/>
  <c r="BS342"/>
  <c r="M46" i="3"/>
  <c r="M216"/>
  <c r="BS349" i="1"/>
  <c r="M53" i="3"/>
  <c r="BX349" i="1"/>
  <c r="BS505"/>
  <c r="M209" i="3"/>
  <c r="M61"/>
  <c r="BS357" i="1"/>
  <c r="BS411"/>
  <c r="M115" i="3"/>
  <c r="BS344" i="1"/>
  <c r="M48" i="3"/>
  <c r="BX344" i="1"/>
  <c r="CG408"/>
  <c r="BR368"/>
  <c r="BX368" s="1"/>
  <c r="CG368"/>
  <c r="BR356"/>
  <c r="CG356"/>
  <c r="CG428"/>
  <c r="M241" i="3"/>
  <c r="BS537" i="1"/>
  <c r="BS370"/>
  <c r="M74" i="3"/>
  <c r="M67"/>
  <c r="BS363" i="1"/>
  <c r="M45" i="3"/>
  <c r="BS341" i="1"/>
  <c r="BX341"/>
  <c r="BS365"/>
  <c r="M69" i="3"/>
  <c r="BS336" i="1"/>
  <c r="BU336"/>
  <c r="BV336" s="1"/>
  <c r="BW336" s="1"/>
  <c r="BT336"/>
  <c r="BX336"/>
  <c r="M40" i="3"/>
  <c r="M50"/>
  <c r="BS346" i="1"/>
  <c r="BT519"/>
  <c r="BT425"/>
  <c r="BN336"/>
  <c r="BO336" s="1"/>
  <c r="BN341"/>
  <c r="BK341" s="1"/>
  <c r="H74" i="3"/>
  <c r="H241"/>
  <c r="BQ332" i="1"/>
  <c r="CG429"/>
  <c r="H40" i="3"/>
  <c r="H50"/>
  <c r="BD251" i="1"/>
  <c r="BG250" s="1"/>
  <c r="BI250" s="1"/>
  <c r="N248" i="3" s="1"/>
  <c r="BN346" i="1"/>
  <c r="BO353"/>
  <c r="BP353" s="1"/>
  <c r="AW285"/>
  <c r="H45" i="3"/>
  <c r="BN409" i="1"/>
  <c r="BN352"/>
  <c r="BK352" s="1"/>
  <c r="CG435"/>
  <c r="BT349"/>
  <c r="CG513"/>
  <c r="CG417"/>
  <c r="M259" i="3"/>
  <c r="BS555" i="1"/>
  <c r="M223" i="3"/>
  <c r="BS519" i="1"/>
  <c r="BS362"/>
  <c r="M66" i="3"/>
  <c r="BS364" i="1"/>
  <c r="M68" i="3"/>
  <c r="M73"/>
  <c r="BS369" i="1"/>
  <c r="BS425"/>
  <c r="M129" i="3"/>
  <c r="BS350" i="1"/>
  <c r="M54" i="3"/>
  <c r="BS426" i="1"/>
  <c r="M130" i="3"/>
  <c r="M57"/>
  <c r="BX353" i="1"/>
  <c r="BS354"/>
  <c r="M58" i="3"/>
  <c r="CG556" i="1"/>
  <c r="BS409"/>
  <c r="M113" i="3"/>
  <c r="M75"/>
  <c r="BS371" i="1"/>
  <c r="BO503"/>
  <c r="BP503" s="1"/>
  <c r="BQ503" s="1"/>
  <c r="BL503"/>
  <c r="CA503" s="1"/>
  <c r="BS324"/>
  <c r="BU324"/>
  <c r="BV324" s="1"/>
  <c r="M28" i="3"/>
  <c r="BT324" i="1"/>
  <c r="BX324"/>
  <c r="BS359"/>
  <c r="M63" i="3"/>
  <c r="BX359" i="1"/>
  <c r="BT359"/>
  <c r="BU359"/>
  <c r="BV359" s="1"/>
  <c r="BW359" s="1"/>
  <c r="CG565"/>
  <c r="BC156"/>
  <c r="BT412"/>
  <c r="BU369"/>
  <c r="BV369" s="1"/>
  <c r="BW369" s="1"/>
  <c r="BU519"/>
  <c r="BV519" s="1"/>
  <c r="BW519" s="1"/>
  <c r="H51" i="3"/>
  <c r="BT366" i="1"/>
  <c r="BT358"/>
  <c r="BU349"/>
  <c r="BV349" s="1"/>
  <c r="BW349" s="1"/>
  <c r="BO354"/>
  <c r="BP354" s="1"/>
  <c r="BQ354" s="1"/>
  <c r="BO349"/>
  <c r="BP349" s="1"/>
  <c r="H131" i="3"/>
  <c r="H69"/>
  <c r="BN345" i="1"/>
  <c r="BN370"/>
  <c r="BN537"/>
  <c r="BK537" s="1"/>
  <c r="CG521"/>
  <c r="CG380"/>
  <c r="H61" i="3"/>
  <c r="BQ330" i="1"/>
  <c r="BQ328"/>
  <c r="BQ348"/>
  <c r="BO309"/>
  <c r="BP309" s="1"/>
  <c r="BQ309" s="1"/>
  <c r="BO367"/>
  <c r="BP367" s="1"/>
  <c r="BL367"/>
  <c r="BO364"/>
  <c r="BP364" s="1"/>
  <c r="BL364"/>
  <c r="BO315"/>
  <c r="BP315" s="1"/>
  <c r="BQ315" s="1"/>
  <c r="BL315"/>
  <c r="BO316"/>
  <c r="BP316" s="1"/>
  <c r="BL316"/>
  <c r="BO312"/>
  <c r="BP312" s="1"/>
  <c r="BL312"/>
  <c r="CA312" s="1"/>
  <c r="BO310"/>
  <c r="BP310" s="1"/>
  <c r="BL310"/>
  <c r="BO427"/>
  <c r="BP427" s="1"/>
  <c r="BL427"/>
  <c r="BO344"/>
  <c r="BP344" s="1"/>
  <c r="BQ344" s="1"/>
  <c r="BL344"/>
  <c r="BO365"/>
  <c r="BP365" s="1"/>
  <c r="BL365"/>
  <c r="BO345"/>
  <c r="BP345" s="1"/>
  <c r="BO329"/>
  <c r="BP329" s="1"/>
  <c r="BL329"/>
  <c r="BO357"/>
  <c r="BL357"/>
  <c r="AZ238"/>
  <c r="BA238" s="1"/>
  <c r="AZ156"/>
  <c r="BA156" s="1"/>
  <c r="BO323"/>
  <c r="BP323" s="1"/>
  <c r="BQ407"/>
  <c r="BO331"/>
  <c r="BP331" s="1"/>
  <c r="BQ331" s="1"/>
  <c r="BL331"/>
  <c r="CA331" s="1"/>
  <c r="BO512"/>
  <c r="BP512" s="1"/>
  <c r="BL512"/>
  <c r="BO529"/>
  <c r="BP529" s="1"/>
  <c r="BL529"/>
  <c r="BO426"/>
  <c r="BP426" s="1"/>
  <c r="BQ426" s="1"/>
  <c r="BL426"/>
  <c r="BO322"/>
  <c r="BP322" s="1"/>
  <c r="BQ322" s="1"/>
  <c r="BL322"/>
  <c r="BO361"/>
  <c r="BP361" s="1"/>
  <c r="BL361"/>
  <c r="BO505"/>
  <c r="BP505" s="1"/>
  <c r="BL505"/>
  <c r="BN251"/>
  <c r="BB251"/>
  <c r="BQ339"/>
  <c r="L133" i="3"/>
  <c r="AY170" i="1"/>
  <c r="BC238"/>
  <c r="BM238" s="1"/>
  <c r="P236" i="3" s="1"/>
  <c r="AX147" i="1"/>
  <c r="K145" i="3" s="1"/>
  <c r="L151"/>
  <c r="AY238" i="1"/>
  <c r="AQ447"/>
  <c r="AS429"/>
  <c r="AT429" s="1"/>
  <c r="AW253"/>
  <c r="BB233"/>
  <c r="BQ48"/>
  <c r="AU171"/>
  <c r="AV171" s="1"/>
  <c r="G169" i="3" s="1"/>
  <c r="BC170" i="1"/>
  <c r="AN397"/>
  <c r="AZ170"/>
  <c r="BA170" s="1"/>
  <c r="BB170" s="1"/>
  <c r="AU191"/>
  <c r="AW191" s="1"/>
  <c r="AX253"/>
  <c r="K251" i="3" s="1"/>
  <c r="BQ64" i="1"/>
  <c r="BM234"/>
  <c r="P232" i="3" s="1"/>
  <c r="BH147" i="1"/>
  <c r="AL147" s="1"/>
  <c r="AM147" s="1"/>
  <c r="BB137"/>
  <c r="BB262"/>
  <c r="AX304"/>
  <c r="K302" i="3" s="1"/>
  <c r="AU356" i="1"/>
  <c r="AP440"/>
  <c r="L144" i="3" s="1"/>
  <c r="BJ47" i="1"/>
  <c r="BK47" s="1"/>
  <c r="BL47" s="1"/>
  <c r="BH271"/>
  <c r="AL271" s="1"/>
  <c r="AM271" s="1"/>
  <c r="AW172"/>
  <c r="BH253"/>
  <c r="AL253" s="1"/>
  <c r="AM253" s="1"/>
  <c r="AW147"/>
  <c r="AX271"/>
  <c r="K269" i="3" s="1"/>
  <c r="BL30" i="1"/>
  <c r="AX214"/>
  <c r="K212" i="3" s="1"/>
  <c r="AP546" i="1"/>
  <c r="L250" i="3" s="1"/>
  <c r="AU360" i="1"/>
  <c r="AZ160"/>
  <c r="BA160" s="1"/>
  <c r="BB160" s="1"/>
  <c r="K158" i="3"/>
  <c r="AQ229" i="1"/>
  <c r="AR229" s="1"/>
  <c r="AS229" s="1"/>
  <c r="I227" i="3"/>
  <c r="BH193" i="1"/>
  <c r="AL193" s="1"/>
  <c r="AM193" s="1"/>
  <c r="AV193"/>
  <c r="G191" i="3" s="1"/>
  <c r="AT179" i="1"/>
  <c r="AU179" s="1"/>
  <c r="AV179" s="1"/>
  <c r="G177" i="3" s="1"/>
  <c r="I177"/>
  <c r="BN366" i="1"/>
  <c r="BK366" s="1"/>
  <c r="H70" i="3"/>
  <c r="BC264" i="1"/>
  <c r="K262" i="3"/>
  <c r="AZ161" i="1"/>
  <c r="BA161" s="1"/>
  <c r="BB161" s="1"/>
  <c r="K159" i="3"/>
  <c r="BJ218" i="1"/>
  <c r="BK218" s="1"/>
  <c r="BN61"/>
  <c r="P59" i="3"/>
  <c r="BJ211" i="1"/>
  <c r="BK211" s="1"/>
  <c r="BL211" s="1"/>
  <c r="N209" i="3"/>
  <c r="AT196" i="1"/>
  <c r="AU196" s="1"/>
  <c r="I194" i="3"/>
  <c r="AZ260" i="1"/>
  <c r="BA260" s="1"/>
  <c r="K258" i="3"/>
  <c r="BH154" i="1"/>
  <c r="AL154" s="1"/>
  <c r="AM154" s="1"/>
  <c r="AV154"/>
  <c r="G152" i="3" s="1"/>
  <c r="AW221" i="1"/>
  <c r="AV221"/>
  <c r="G219" i="3" s="1"/>
  <c r="AT159" i="1"/>
  <c r="AU159" s="1"/>
  <c r="AV159" s="1"/>
  <c r="G157" i="3" s="1"/>
  <c r="I157"/>
  <c r="BN414" i="1"/>
  <c r="BN412"/>
  <c r="H116" i="3"/>
  <c r="BN555" i="1"/>
  <c r="BK555" s="1"/>
  <c r="H259" i="3"/>
  <c r="BN362" i="1"/>
  <c r="H66" i="3"/>
  <c r="K237"/>
  <c r="BN358" i="1"/>
  <c r="H62" i="3"/>
  <c r="AS385" i="1"/>
  <c r="AT385" s="1"/>
  <c r="AU385" s="1"/>
  <c r="L89" i="3"/>
  <c r="AQ222" i="1"/>
  <c r="AR222" s="1"/>
  <c r="AS222" s="1"/>
  <c r="I220" i="3"/>
  <c r="AZ153" i="1"/>
  <c r="BA153" s="1"/>
  <c r="BB153" s="1"/>
  <c r="K151" i="3"/>
  <c r="AW286" i="1"/>
  <c r="AV286"/>
  <c r="G284" i="3" s="1"/>
  <c r="BN431" i="1"/>
  <c r="BK431" s="1"/>
  <c r="AL434"/>
  <c r="AM434" s="1"/>
  <c r="AN434" s="1"/>
  <c r="J138" i="3"/>
  <c r="BN444" i="1"/>
  <c r="AY277"/>
  <c r="K275" i="3"/>
  <c r="AQ166" i="1"/>
  <c r="AR166" s="1"/>
  <c r="AS166" s="1"/>
  <c r="I164" i="3"/>
  <c r="AZ171" i="1"/>
  <c r="BA171" s="1"/>
  <c r="K169" i="3"/>
  <c r="AK454" i="1"/>
  <c r="BM454" s="1"/>
  <c r="J158" i="3"/>
  <c r="AQ173" i="1"/>
  <c r="AR173" s="1"/>
  <c r="AS173" s="1"/>
  <c r="I171" i="3"/>
  <c r="BN506" i="1"/>
  <c r="BK506" s="1"/>
  <c r="H210" i="3"/>
  <c r="BJ59" i="1"/>
  <c r="BK59" s="1"/>
  <c r="BL59" s="1"/>
  <c r="N57" i="3"/>
  <c r="BO244" i="1"/>
  <c r="BP244" s="1"/>
  <c r="BQ244" s="1"/>
  <c r="P242" i="3"/>
  <c r="AZ140" i="1"/>
  <c r="BA140" s="1"/>
  <c r="BB140" s="1"/>
  <c r="K138" i="3"/>
  <c r="BN519" i="1"/>
  <c r="BK519" s="1"/>
  <c r="H223" i="3"/>
  <c r="BN428" i="1"/>
  <c r="H132" i="3"/>
  <c r="AW278" i="1"/>
  <c r="AV278"/>
  <c r="G276" i="3" s="1"/>
  <c r="BN520" i="1"/>
  <c r="BN363"/>
  <c r="BK363" s="1"/>
  <c r="H67" i="3"/>
  <c r="AY189" i="1"/>
  <c r="K187" i="3"/>
  <c r="BJ45" i="1"/>
  <c r="BK45" s="1"/>
  <c r="BL45" s="1"/>
  <c r="N43" i="3"/>
  <c r="BN371" i="1"/>
  <c r="BK371" s="1"/>
  <c r="H75" i="3"/>
  <c r="BN350" i="1"/>
  <c r="BK350" s="1"/>
  <c r="H54" i="3"/>
  <c r="BN410" i="1"/>
  <c r="BK410" s="1"/>
  <c r="BN445"/>
  <c r="BK445" s="1"/>
  <c r="BN429"/>
  <c r="BK429" s="1"/>
  <c r="AQ430"/>
  <c r="L134" i="3"/>
  <c r="BC175" i="1"/>
  <c r="K173" i="3"/>
  <c r="BN53" i="1"/>
  <c r="P51" i="3"/>
  <c r="AQ240" i="1"/>
  <c r="AR240" s="1"/>
  <c r="AS240" s="1"/>
  <c r="I238" i="3"/>
  <c r="AL466" i="1"/>
  <c r="AM466" s="1"/>
  <c r="AN466" s="1"/>
  <c r="J170" i="3"/>
  <c r="AW304" i="1"/>
  <c r="AV304"/>
  <c r="G302" i="3" s="1"/>
  <c r="BC289" i="1"/>
  <c r="K287" i="3"/>
  <c r="BC141" i="1"/>
  <c r="K139" i="3"/>
  <c r="AT180" i="1"/>
  <c r="AU180" s="1"/>
  <c r="AV180" s="1"/>
  <c r="G178" i="3" s="1"/>
  <c r="I178"/>
  <c r="BN417" i="1"/>
  <c r="H121" i="3"/>
  <c r="H225"/>
  <c r="BN340" i="1"/>
  <c r="BK340" s="1"/>
  <c r="H44" i="3"/>
  <c r="BC252" i="1"/>
  <c r="BM252" s="1"/>
  <c r="K250" i="3"/>
  <c r="AZ245" i="1"/>
  <c r="BA245" s="1"/>
  <c r="K243" i="3"/>
  <c r="BN342" i="1"/>
  <c r="BK342" s="1"/>
  <c r="H46" i="3"/>
  <c r="AQ385" i="1"/>
  <c r="AY245"/>
  <c r="Q30" i="3"/>
  <c r="BB134" i="1"/>
  <c r="BC277"/>
  <c r="BC245"/>
  <c r="BM245" s="1"/>
  <c r="AN546"/>
  <c r="BC189"/>
  <c r="BH278"/>
  <c r="AL278" s="1"/>
  <c r="AM278" s="1"/>
  <c r="AY239"/>
  <c r="AZ277"/>
  <c r="BA277" s="1"/>
  <c r="BB277" s="1"/>
  <c r="AZ189"/>
  <c r="BA189" s="1"/>
  <c r="BB189" s="1"/>
  <c r="BX412"/>
  <c r="BU358"/>
  <c r="BV358" s="1"/>
  <c r="BW358" s="1"/>
  <c r="BP313"/>
  <c r="BQ313" s="1"/>
  <c r="BO327"/>
  <c r="BP327" s="1"/>
  <c r="BO324"/>
  <c r="BO338"/>
  <c r="BQ15"/>
  <c r="BX358"/>
  <c r="BP319"/>
  <c r="BQ319" s="1"/>
  <c r="AX193"/>
  <c r="AY252"/>
  <c r="BU412"/>
  <c r="BV412" s="1"/>
  <c r="BO334"/>
  <c r="BP334" s="1"/>
  <c r="BO511"/>
  <c r="BW344"/>
  <c r="AX278"/>
  <c r="BB125"/>
  <c r="AZ289"/>
  <c r="BA289" s="1"/>
  <c r="BC140"/>
  <c r="BU371"/>
  <c r="BV371" s="1"/>
  <c r="BW371" s="1"/>
  <c r="BN411"/>
  <c r="BN343"/>
  <c r="BT357"/>
  <c r="BU357"/>
  <c r="BV357" s="1"/>
  <c r="BW357" s="1"/>
  <c r="BX357"/>
  <c r="AZ252"/>
  <c r="BA252" s="1"/>
  <c r="AY140"/>
  <c r="AS172"/>
  <c r="BT371"/>
  <c r="BN244"/>
  <c r="BN359"/>
  <c r="BN347"/>
  <c r="BN416"/>
  <c r="AY160"/>
  <c r="AQ179"/>
  <c r="AR179" s="1"/>
  <c r="AS179" s="1"/>
  <c r="H234" i="3"/>
  <c r="BU365" i="1"/>
  <c r="BV365" s="1"/>
  <c r="BW365" s="1"/>
  <c r="BX365"/>
  <c r="BT365"/>
  <c r="BT339"/>
  <c r="BY339" s="1"/>
  <c r="BX339"/>
  <c r="BU339"/>
  <c r="BV339" s="1"/>
  <c r="BW339" s="1"/>
  <c r="BX407"/>
  <c r="H72" i="3"/>
  <c r="BV328" i="1"/>
  <c r="BW328" s="1"/>
  <c r="BW337"/>
  <c r="BX342"/>
  <c r="BU342"/>
  <c r="BV342" s="1"/>
  <c r="BW342" s="1"/>
  <c r="AP397"/>
  <c r="BX346"/>
  <c r="BU346"/>
  <c r="BV346" s="1"/>
  <c r="BW346" s="1"/>
  <c r="BT346"/>
  <c r="H235" i="3"/>
  <c r="BU411" i="1"/>
  <c r="BV411" s="1"/>
  <c r="BW411" s="1"/>
  <c r="BX411"/>
  <c r="BU362"/>
  <c r="BV362" s="1"/>
  <c r="BW362" s="1"/>
  <c r="BX362"/>
  <c r="BT342"/>
  <c r="BT354"/>
  <c r="H231" i="3"/>
  <c r="BV333" i="1"/>
  <c r="BW333" s="1"/>
  <c r="AY141"/>
  <c r="BV354"/>
  <c r="BW354" s="1"/>
  <c r="BX354"/>
  <c r="AQ159"/>
  <c r="AR159" s="1"/>
  <c r="AS159" s="1"/>
  <c r="AZ141"/>
  <c r="BA141" s="1"/>
  <c r="AK434"/>
  <c r="BM434" s="1"/>
  <c r="AT166"/>
  <c r="AU166" s="1"/>
  <c r="BX363"/>
  <c r="BU363"/>
  <c r="BV363" s="1"/>
  <c r="BW363" s="1"/>
  <c r="BT363"/>
  <c r="AK466"/>
  <c r="BM466" s="1"/>
  <c r="BT352"/>
  <c r="BX352"/>
  <c r="BU352"/>
  <c r="BV352" s="1"/>
  <c r="AY264"/>
  <c r="BV316"/>
  <c r="BW316" s="1"/>
  <c r="BH286"/>
  <c r="AL286" s="1"/>
  <c r="AM286" s="1"/>
  <c r="AS430"/>
  <c r="AT430" s="1"/>
  <c r="AU430" s="1"/>
  <c r="AP388"/>
  <c r="AY558"/>
  <c r="AZ558" s="1"/>
  <c r="BA558"/>
  <c r="E262" i="3" s="1"/>
  <c r="AW484" i="1"/>
  <c r="AX484"/>
  <c r="BX426"/>
  <c r="BU426"/>
  <c r="BV426" s="1"/>
  <c r="BW426" s="1"/>
  <c r="BT426"/>
  <c r="AY473"/>
  <c r="AZ473" s="1"/>
  <c r="BA473"/>
  <c r="E177" i="3" s="1"/>
  <c r="AT222" i="1"/>
  <c r="AU222" s="1"/>
  <c r="AV222" s="1"/>
  <c r="G220" i="3" s="1"/>
  <c r="AP423" i="1"/>
  <c r="AY451"/>
  <c r="AZ451" s="1"/>
  <c r="BA451"/>
  <c r="E155" i="3" s="1"/>
  <c r="AY474" i="1"/>
  <c r="AZ474" s="1"/>
  <c r="BA474"/>
  <c r="E178" i="3" s="1"/>
  <c r="BT409" i="1"/>
  <c r="BX409"/>
  <c r="BU409"/>
  <c r="BV409" s="1"/>
  <c r="BW409" s="1"/>
  <c r="AY439"/>
  <c r="AZ439" s="1"/>
  <c r="BA439"/>
  <c r="E143" i="3" s="1"/>
  <c r="AP450" i="1"/>
  <c r="AY483"/>
  <c r="AZ483" s="1"/>
  <c r="BA483"/>
  <c r="E187" i="3" s="1"/>
  <c r="AY466" i="1"/>
  <c r="AZ466" s="1"/>
  <c r="BA466"/>
  <c r="E170" i="3" s="1"/>
  <c r="BA420" i="1"/>
  <c r="E124" i="3" s="1"/>
  <c r="AY420" i="1"/>
  <c r="AZ420" s="1"/>
  <c r="BX350"/>
  <c r="BU350"/>
  <c r="BV350" s="1"/>
  <c r="BW350" s="1"/>
  <c r="BT350"/>
  <c r="BA516"/>
  <c r="E220" i="3" s="1"/>
  <c r="AY516" i="1"/>
  <c r="AZ516" s="1"/>
  <c r="AQ280"/>
  <c r="AR280" s="1"/>
  <c r="AS280" s="1"/>
  <c r="BH221"/>
  <c r="AL221" s="1"/>
  <c r="AM221" s="1"/>
  <c r="AX221"/>
  <c r="AD292"/>
  <c r="AE292" s="1"/>
  <c r="AJ292" s="1"/>
  <c r="AV542"/>
  <c r="AV462"/>
  <c r="AY534"/>
  <c r="AZ534" s="1"/>
  <c r="BA534"/>
  <c r="E238" i="3" s="1"/>
  <c r="BX364" i="1"/>
  <c r="BU364"/>
  <c r="BV364" s="1"/>
  <c r="BT364"/>
  <c r="AY509"/>
  <c r="AZ509" s="1"/>
  <c r="BA509"/>
  <c r="E213" i="3" s="1"/>
  <c r="AB481" i="1"/>
  <c r="BA456"/>
  <c r="E160" i="3" s="1"/>
  <c r="AY456" i="1"/>
  <c r="AZ456" s="1"/>
  <c r="BA541"/>
  <c r="E245" i="3" s="1"/>
  <c r="BT429" i="1"/>
  <c r="BX429"/>
  <c r="BU429"/>
  <c r="BV429" s="1"/>
  <c r="AY457"/>
  <c r="AZ457" s="1"/>
  <c r="BA457"/>
  <c r="E161" i="3" s="1"/>
  <c r="AY434" i="1"/>
  <c r="AZ434" s="1"/>
  <c r="BA434"/>
  <c r="E138" i="3" s="1"/>
  <c r="AQ180" i="1"/>
  <c r="AR180" s="1"/>
  <c r="BW312"/>
  <c r="BF462"/>
  <c r="BG462" s="1"/>
  <c r="CH462" s="1"/>
  <c r="BI462" s="1"/>
  <c r="BJ462" s="1"/>
  <c r="BC260"/>
  <c r="AY161"/>
  <c r="X248"/>
  <c r="AP248" s="1"/>
  <c r="BB234"/>
  <c r="AW193"/>
  <c r="AT298"/>
  <c r="AX286"/>
  <c r="X299"/>
  <c r="AP299" s="1"/>
  <c r="AZ264"/>
  <c r="BA264" s="1"/>
  <c r="W293"/>
  <c r="AX145"/>
  <c r="AX154"/>
  <c r="AY289"/>
  <c r="AA205"/>
  <c r="AB205" s="1"/>
  <c r="S206"/>
  <c r="V206" s="1"/>
  <c r="T206" s="1"/>
  <c r="Y206" s="1"/>
  <c r="Z206" s="1"/>
  <c r="AT173"/>
  <c r="AU173" s="1"/>
  <c r="AD203"/>
  <c r="AE203" s="1"/>
  <c r="AJ203" s="1"/>
  <c r="AQ196"/>
  <c r="AR196" s="1"/>
  <c r="BC160"/>
  <c r="BH304"/>
  <c r="AL304" s="1"/>
  <c r="AM304" s="1"/>
  <c r="AT240"/>
  <c r="AU240" s="1"/>
  <c r="AV240" s="1"/>
  <c r="G238" i="3" s="1"/>
  <c r="BH126" i="1"/>
  <c r="AL126" s="1"/>
  <c r="AM126" s="1"/>
  <c r="AD299"/>
  <c r="AE299" s="1"/>
  <c r="AJ299" s="1"/>
  <c r="AZ175"/>
  <c r="BA175" s="1"/>
  <c r="BB175" s="1"/>
  <c r="AT229"/>
  <c r="AU229" s="1"/>
  <c r="AX215"/>
  <c r="AL454"/>
  <c r="AM454" s="1"/>
  <c r="AW154"/>
  <c r="AD201"/>
  <c r="AE201" s="1"/>
  <c r="AJ201" s="1"/>
  <c r="BO61"/>
  <c r="BP61" s="1"/>
  <c r="BQ61" s="1"/>
  <c r="AY171"/>
  <c r="AY260"/>
  <c r="AW126"/>
  <c r="S205"/>
  <c r="V205" s="1"/>
  <c r="T205" s="1"/>
  <c r="Y205" s="1"/>
  <c r="Z205" s="1"/>
  <c r="AY175"/>
  <c r="AC206"/>
  <c r="R205"/>
  <c r="U205" s="1"/>
  <c r="W205"/>
  <c r="AX126"/>
  <c r="AA206"/>
  <c r="AB206" s="1"/>
  <c r="BO53"/>
  <c r="BP53" s="1"/>
  <c r="BQ53" s="1"/>
  <c r="AD204"/>
  <c r="AE204" s="1"/>
  <c r="AJ204" s="1"/>
  <c r="AN204"/>
  <c r="D202" i="3" s="1"/>
  <c r="BC171" i="1"/>
  <c r="BC161"/>
  <c r="BC153"/>
  <c r="X203"/>
  <c r="AP203" s="1"/>
  <c r="AY220"/>
  <c r="AZ220"/>
  <c r="BA220" s="1"/>
  <c r="BB220" s="1"/>
  <c r="BC220"/>
  <c r="BM220" s="1"/>
  <c r="X201"/>
  <c r="AP201" s="1"/>
  <c r="AY153"/>
  <c r="Y216"/>
  <c r="Z216" s="1"/>
  <c r="AN216" s="1"/>
  <c r="D214" i="3" s="1"/>
  <c r="Y197" i="1"/>
  <c r="Z197" s="1"/>
  <c r="AN197" s="1"/>
  <c r="D195" i="3" s="1"/>
  <c r="X197" i="1"/>
  <c r="AP197" s="1"/>
  <c r="AK404"/>
  <c r="BM404" s="1"/>
  <c r="AL404"/>
  <c r="T498"/>
  <c r="T562"/>
  <c r="T575"/>
  <c r="T569"/>
  <c r="T491"/>
  <c r="AM388"/>
  <c r="AN388" s="1"/>
  <c r="X230"/>
  <c r="AP230" s="1"/>
  <c r="AE197"/>
  <c r="AJ197" s="1"/>
  <c r="X241"/>
  <c r="AP241" s="1"/>
  <c r="Y184"/>
  <c r="Z184" s="1"/>
  <c r="AN184" s="1"/>
  <c r="D182" i="3" s="1"/>
  <c r="W206" i="1"/>
  <c r="AD200"/>
  <c r="AE200" s="1"/>
  <c r="AJ200" s="1"/>
  <c r="T593"/>
  <c r="T544"/>
  <c r="T586"/>
  <c r="T495"/>
  <c r="X168"/>
  <c r="AP168" s="1"/>
  <c r="AA293"/>
  <c r="AB293" s="1"/>
  <c r="X164"/>
  <c r="AP164" s="1"/>
  <c r="AA543"/>
  <c r="AE543"/>
  <c r="R496"/>
  <c r="P496"/>
  <c r="R594"/>
  <c r="P594"/>
  <c r="AF542"/>
  <c r="S293"/>
  <c r="V293" s="1"/>
  <c r="T293" s="1"/>
  <c r="Y293" s="1"/>
  <c r="Z293" s="1"/>
  <c r="X182"/>
  <c r="AP182" s="1"/>
  <c r="X255"/>
  <c r="AP255" s="1"/>
  <c r="Y178"/>
  <c r="Z178" s="1"/>
  <c r="AN178" s="1"/>
  <c r="D176" i="3" s="1"/>
  <c r="P552" i="1"/>
  <c r="AS144"/>
  <c r="Y200"/>
  <c r="Z200" s="1"/>
  <c r="AN200" s="1"/>
  <c r="D198" i="3" s="1"/>
  <c r="AC202" i="1"/>
  <c r="X273"/>
  <c r="AP273" s="1"/>
  <c r="R293"/>
  <c r="BB226"/>
  <c r="BB151"/>
  <c r="BB136"/>
  <c r="X223"/>
  <c r="AP223" s="1"/>
  <c r="BD226"/>
  <c r="BG225" s="1"/>
  <c r="BI225" s="1"/>
  <c r="R500"/>
  <c r="P500"/>
  <c r="R576"/>
  <c r="P576"/>
  <c r="AP200"/>
  <c r="X167"/>
  <c r="AP167" s="1"/>
  <c r="BB288"/>
  <c r="BA122"/>
  <c r="BB122" s="1"/>
  <c r="AQ216"/>
  <c r="AR216" s="1"/>
  <c r="AT216"/>
  <c r="AU216" s="1"/>
  <c r="AV216" s="1"/>
  <c r="G214" i="3" s="1"/>
  <c r="BH163" i="1"/>
  <c r="AL163" s="1"/>
  <c r="AM163" s="1"/>
  <c r="AW163"/>
  <c r="A555"/>
  <c r="BE261"/>
  <c r="S257"/>
  <c r="BC130"/>
  <c r="AZ130"/>
  <c r="BA130" s="1"/>
  <c r="AY130"/>
  <c r="BO65"/>
  <c r="BP65" s="1"/>
  <c r="BQ65" s="1"/>
  <c r="BN65"/>
  <c r="V187"/>
  <c r="T187" s="1"/>
  <c r="Y187" s="1"/>
  <c r="Z187" s="1"/>
  <c r="AN187" s="1"/>
  <c r="D185" i="3" s="1"/>
  <c r="AU144" i="1"/>
  <c r="AV144" s="1"/>
  <c r="G142" i="3" s="1"/>
  <c r="AX144" i="1"/>
  <c r="K142" i="3" s="1"/>
  <c r="U187" i="1"/>
  <c r="AD187" s="1"/>
  <c r="AE187" s="1"/>
  <c r="AJ187" s="1"/>
  <c r="BC135"/>
  <c r="AZ135"/>
  <c r="BA135" s="1"/>
  <c r="BB135" s="1"/>
  <c r="AY135"/>
  <c r="U267"/>
  <c r="U224"/>
  <c r="AD224" s="1"/>
  <c r="AE224" s="1"/>
  <c r="AJ224" s="1"/>
  <c r="BJ60"/>
  <c r="BK60" s="1"/>
  <c r="BL60" s="1"/>
  <c r="AQ199"/>
  <c r="AR199" s="1"/>
  <c r="AS199" s="1"/>
  <c r="AT199"/>
  <c r="AW227"/>
  <c r="BH227"/>
  <c r="AL227" s="1"/>
  <c r="AM227" s="1"/>
  <c r="BH124"/>
  <c r="AL124" s="1"/>
  <c r="AM124" s="1"/>
  <c r="AW124"/>
  <c r="BC158"/>
  <c r="AZ158"/>
  <c r="BA158" s="1"/>
  <c r="AY158"/>
  <c r="AT162"/>
  <c r="AQ162"/>
  <c r="AR162" s="1"/>
  <c r="AS162" s="1"/>
  <c r="BC142"/>
  <c r="AZ142"/>
  <c r="BA142" s="1"/>
  <c r="AY142"/>
  <c r="A71"/>
  <c r="A263"/>
  <c r="A363"/>
  <c r="G363" s="1"/>
  <c r="BE69"/>
  <c r="P258"/>
  <c r="Q258" s="1"/>
  <c r="V256"/>
  <c r="T256" s="1"/>
  <c r="BC213"/>
  <c r="AZ213"/>
  <c r="BA213" s="1"/>
  <c r="AY213"/>
  <c r="AX163"/>
  <c r="K161" i="3" s="1"/>
  <c r="X204" i="1"/>
  <c r="AP204" s="1"/>
  <c r="I202" i="3" s="1"/>
  <c r="X181" i="1"/>
  <c r="AP181" s="1"/>
  <c r="I179" i="3" s="1"/>
  <c r="BB78" i="1"/>
  <c r="BL31"/>
  <c r="X185"/>
  <c r="AP185" s="1"/>
  <c r="I183" i="3" s="1"/>
  <c r="BB270" i="1"/>
  <c r="BJ65"/>
  <c r="BK65" s="1"/>
  <c r="BL65" s="1"/>
  <c r="BC194"/>
  <c r="AZ194"/>
  <c r="BA194" s="1"/>
  <c r="AY194"/>
  <c r="BM68"/>
  <c r="P66" i="3" s="1"/>
  <c r="BD68" i="1"/>
  <c r="BG67" s="1"/>
  <c r="BI67" s="1"/>
  <c r="N65" i="3" s="1"/>
  <c r="U274" i="1"/>
  <c r="BH155"/>
  <c r="AL155" s="1"/>
  <c r="AM155" s="1"/>
  <c r="AW155"/>
  <c r="BN66"/>
  <c r="BO66"/>
  <c r="BP66" s="1"/>
  <c r="AU157"/>
  <c r="AV157" s="1"/>
  <c r="G155" i="3" s="1"/>
  <c r="AX157" i="1"/>
  <c r="K155" i="3" s="1"/>
  <c r="BH128" i="1"/>
  <c r="AL128" s="1"/>
  <c r="AM128" s="1"/>
  <c r="AW128"/>
  <c r="BC191"/>
  <c r="AZ191"/>
  <c r="BA191" s="1"/>
  <c r="AY191"/>
  <c r="BJ52"/>
  <c r="BC227"/>
  <c r="AZ227"/>
  <c r="BA227" s="1"/>
  <c r="AY227"/>
  <c r="AU174"/>
  <c r="AV174" s="1"/>
  <c r="G172" i="3" s="1"/>
  <c r="AX174" i="1"/>
  <c r="K172" i="3" s="1"/>
  <c r="A556" i="1"/>
  <c r="BE262"/>
  <c r="BC124"/>
  <c r="AZ124"/>
  <c r="BA124" s="1"/>
  <c r="AY124"/>
  <c r="V274"/>
  <c r="T274" s="1"/>
  <c r="X274" s="1"/>
  <c r="U206"/>
  <c r="AW177"/>
  <c r="BH177"/>
  <c r="AL177" s="1"/>
  <c r="AM177" s="1"/>
  <c r="AW215"/>
  <c r="BH215"/>
  <c r="AL215" s="1"/>
  <c r="AM215" s="1"/>
  <c r="Y299"/>
  <c r="Z299" s="1"/>
  <c r="AN299" s="1"/>
  <c r="D297" i="3" s="1"/>
  <c r="Y266" i="1"/>
  <c r="Z266" s="1"/>
  <c r="AN266" s="1"/>
  <c r="D264" i="3" s="1"/>
  <c r="BM226" i="1"/>
  <c r="P224" i="3" s="1"/>
  <c r="X292" i="1"/>
  <c r="AP292" s="1"/>
  <c r="I290" i="3" s="1"/>
  <c r="BQ44" i="1"/>
  <c r="AX177"/>
  <c r="K175" i="3" s="1"/>
  <c r="U249" i="1"/>
  <c r="AD249" s="1"/>
  <c r="AE249" s="1"/>
  <c r="AJ249" s="1"/>
  <c r="BC128"/>
  <c r="AZ128"/>
  <c r="BA128" s="1"/>
  <c r="AY128"/>
  <c r="AW263"/>
  <c r="BH263"/>
  <c r="AL263" s="1"/>
  <c r="AM263" s="1"/>
  <c r="BH127"/>
  <c r="AL127" s="1"/>
  <c r="AM127" s="1"/>
  <c r="AW127"/>
  <c r="AU228"/>
  <c r="AV228" s="1"/>
  <c r="G226" i="3" s="1"/>
  <c r="AX228" i="1"/>
  <c r="K226" i="3" s="1"/>
  <c r="AU146" i="1"/>
  <c r="AV146" s="1"/>
  <c r="G144" i="3" s="1"/>
  <c r="AX146" i="1"/>
  <c r="K144" i="3" s="1"/>
  <c r="BH135" i="1"/>
  <c r="AL135" s="1"/>
  <c r="AM135" s="1"/>
  <c r="AW135"/>
  <c r="V224"/>
  <c r="T224" s="1"/>
  <c r="X224" s="1"/>
  <c r="AP224" s="1"/>
  <c r="I222" i="3" s="1"/>
  <c r="AT149" i="1"/>
  <c r="AQ149"/>
  <c r="AR149" s="1"/>
  <c r="AS149" s="1"/>
  <c r="W250"/>
  <c r="S250"/>
  <c r="AC250"/>
  <c r="AA250"/>
  <c r="AB250" s="1"/>
  <c r="R250"/>
  <c r="A72"/>
  <c r="A364"/>
  <c r="G364" s="1"/>
  <c r="A264"/>
  <c r="BE70"/>
  <c r="AQ178"/>
  <c r="AR178" s="1"/>
  <c r="AS178" s="1"/>
  <c r="BC263"/>
  <c r="AZ263"/>
  <c r="BA263" s="1"/>
  <c r="AY263"/>
  <c r="AT192"/>
  <c r="AQ192"/>
  <c r="AR192" s="1"/>
  <c r="AS192" s="1"/>
  <c r="BJ64"/>
  <c r="BK64" s="1"/>
  <c r="AW142"/>
  <c r="BH142"/>
  <c r="AL142" s="1"/>
  <c r="AM142" s="1"/>
  <c r="BM67"/>
  <c r="P65" i="3" s="1"/>
  <c r="BD67" i="1"/>
  <c r="BG66" s="1"/>
  <c r="BI66" s="1"/>
  <c r="N64" i="3" s="1"/>
  <c r="BH213" i="1"/>
  <c r="AL213" s="1"/>
  <c r="AM213" s="1"/>
  <c r="AW213"/>
  <c r="BC155"/>
  <c r="AZ155"/>
  <c r="BA155" s="1"/>
  <c r="AY155"/>
  <c r="BC127"/>
  <c r="AZ127"/>
  <c r="BA127" s="1"/>
  <c r="AY127"/>
  <c r="AW145"/>
  <c r="BH145"/>
  <c r="AL145" s="1"/>
  <c r="AM145" s="1"/>
  <c r="BS353" l="1"/>
  <c r="Q544"/>
  <c r="BE544" s="1"/>
  <c r="CI544" s="1"/>
  <c r="AK468"/>
  <c r="BM468" s="1"/>
  <c r="AW289"/>
  <c r="X281"/>
  <c r="AP281" s="1"/>
  <c r="I279" i="3" s="1"/>
  <c r="O302" i="1"/>
  <c r="O596" s="1"/>
  <c r="AZ239"/>
  <c r="BA239" s="1"/>
  <c r="BU353"/>
  <c r="BV353" s="1"/>
  <c r="BW353" s="1"/>
  <c r="AC257"/>
  <c r="AA257"/>
  <c r="AB257" s="1"/>
  <c r="R257"/>
  <c r="R570"/>
  <c r="AT178"/>
  <c r="AU178" s="1"/>
  <c r="AV178" s="1"/>
  <c r="G176" i="3" s="1"/>
  <c r="P276" i="1"/>
  <c r="Q276" s="1"/>
  <c r="AL468"/>
  <c r="AM468" s="1"/>
  <c r="AN468" s="1"/>
  <c r="BH289"/>
  <c r="AL289" s="1"/>
  <c r="AM289" s="1"/>
  <c r="AS148"/>
  <c r="W300"/>
  <c r="AC300"/>
  <c r="P283"/>
  <c r="Q283" s="1"/>
  <c r="S283" s="1"/>
  <c r="V283" s="1"/>
  <c r="T283" s="1"/>
  <c r="Y283" s="1"/>
  <c r="Z283" s="1"/>
  <c r="BX512"/>
  <c r="BS512"/>
  <c r="S477"/>
  <c r="U477" s="1"/>
  <c r="BE477"/>
  <c r="CI477" s="1"/>
  <c r="AX272"/>
  <c r="K270" i="3" s="1"/>
  <c r="AX290" i="1"/>
  <c r="BH290"/>
  <c r="AL290" s="1"/>
  <c r="AM290" s="1"/>
  <c r="BH296"/>
  <c r="AL296" s="1"/>
  <c r="AM296" s="1"/>
  <c r="AW296"/>
  <c r="BU512"/>
  <c r="BV512" s="1"/>
  <c r="BW512" s="1"/>
  <c r="AN231"/>
  <c r="D229" i="3" s="1"/>
  <c r="AD281" i="1"/>
  <c r="AE281" s="1"/>
  <c r="AJ281" s="1"/>
  <c r="AD231"/>
  <c r="AE231" s="1"/>
  <c r="AJ231" s="1"/>
  <c r="W202"/>
  <c r="S202"/>
  <c r="V202" s="1"/>
  <c r="T202" s="1"/>
  <c r="Y202" s="1"/>
  <c r="Z202" s="1"/>
  <c r="AX148"/>
  <c r="K146" i="3" s="1"/>
  <c r="R202" i="1"/>
  <c r="U202" s="1"/>
  <c r="AD202" s="1"/>
  <c r="AE202" s="1"/>
  <c r="AJ202" s="1"/>
  <c r="BD260"/>
  <c r="BG259" s="1"/>
  <c r="BI259" s="1"/>
  <c r="N257" i="3" s="1"/>
  <c r="AW290" i="1"/>
  <c r="AD186"/>
  <c r="AE186" s="1"/>
  <c r="AJ186" s="1"/>
  <c r="BJ233"/>
  <c r="BK233" s="1"/>
  <c r="BL233" s="1"/>
  <c r="R300"/>
  <c r="U300" s="1"/>
  <c r="AK437"/>
  <c r="BM437" s="1"/>
  <c r="BH148"/>
  <c r="AL148" s="1"/>
  <c r="AM148" s="1"/>
  <c r="BB121"/>
  <c r="AA300"/>
  <c r="AB300" s="1"/>
  <c r="BT347"/>
  <c r="AS527"/>
  <c r="AT527" s="1"/>
  <c r="AU527" s="1"/>
  <c r="AQ527"/>
  <c r="BR527" s="1"/>
  <c r="M231" i="3" s="1"/>
  <c r="M65"/>
  <c r="AX523" i="1"/>
  <c r="AY523" s="1"/>
  <c r="AZ523" s="1"/>
  <c r="BH160"/>
  <c r="AL160" s="1"/>
  <c r="AM160" s="1"/>
  <c r="AH470"/>
  <c r="AI470" s="1"/>
  <c r="AJ470" s="1"/>
  <c r="J174" i="3" s="1"/>
  <c r="AN242" i="1"/>
  <c r="D240" i="3" s="1"/>
  <c r="I278"/>
  <c r="AX298" i="1"/>
  <c r="AZ298" s="1"/>
  <c r="BA298" s="1"/>
  <c r="BB298" s="1"/>
  <c r="AP274"/>
  <c r="I272" i="3" s="1"/>
  <c r="BX347" i="1"/>
  <c r="BS347"/>
  <c r="AP267"/>
  <c r="I265" i="3" s="1"/>
  <c r="W232" i="1"/>
  <c r="R499"/>
  <c r="S282"/>
  <c r="V282" s="1"/>
  <c r="T282" s="1"/>
  <c r="R282"/>
  <c r="U282" s="1"/>
  <c r="AQ298"/>
  <c r="AR298" s="1"/>
  <c r="AS298" s="1"/>
  <c r="M51" i="3"/>
  <c r="M47"/>
  <c r="AD274" i="1"/>
  <c r="AE274" s="1"/>
  <c r="AJ274" s="1"/>
  <c r="O284"/>
  <c r="O578" s="1"/>
  <c r="AC282"/>
  <c r="BU345"/>
  <c r="BV345" s="1"/>
  <c r="BW345" s="1"/>
  <c r="M55" i="3"/>
  <c r="AP391" i="1"/>
  <c r="AQ391" s="1"/>
  <c r="BR391" s="1"/>
  <c r="S268"/>
  <c r="V268" s="1"/>
  <c r="T268" s="1"/>
  <c r="AA232"/>
  <c r="AB232" s="1"/>
  <c r="R232"/>
  <c r="U232" s="1"/>
  <c r="P587"/>
  <c r="BH587" s="1"/>
  <c r="BU343"/>
  <c r="BV343" s="1"/>
  <c r="BW343" s="1"/>
  <c r="BS343"/>
  <c r="AK420"/>
  <c r="BM420" s="1"/>
  <c r="S232"/>
  <c r="BT343"/>
  <c r="AD267"/>
  <c r="AE267" s="1"/>
  <c r="AJ267" s="1"/>
  <c r="AH523"/>
  <c r="AI523" s="1"/>
  <c r="AJ523" s="1"/>
  <c r="J227" i="3" s="1"/>
  <c r="AW160" i="1"/>
  <c r="AC275"/>
  <c r="AQ198"/>
  <c r="AR198" s="1"/>
  <c r="AS198" s="1"/>
  <c r="AT198"/>
  <c r="AU198" s="1"/>
  <c r="AW198" s="1"/>
  <c r="R275"/>
  <c r="U275" s="1"/>
  <c r="P301"/>
  <c r="Q301" s="1"/>
  <c r="S301" s="1"/>
  <c r="P294"/>
  <c r="Q294" s="1"/>
  <c r="AC294" s="1"/>
  <c r="S275"/>
  <c r="V275" s="1"/>
  <c r="T275" s="1"/>
  <c r="Y275" s="1"/>
  <c r="Z275" s="1"/>
  <c r="AN275" s="1"/>
  <c r="D273" i="3" s="1"/>
  <c r="BH569" i="1"/>
  <c r="BX351"/>
  <c r="AP532"/>
  <c r="AS532" s="1"/>
  <c r="AT532" s="1"/>
  <c r="AD256"/>
  <c r="AE256" s="1"/>
  <c r="AJ256" s="1"/>
  <c r="AA275"/>
  <c r="AB275" s="1"/>
  <c r="AN186"/>
  <c r="D184" i="3" s="1"/>
  <c r="CA311" i="1"/>
  <c r="Q15" i="3" s="1"/>
  <c r="V477" i="1"/>
  <c r="W477" s="1"/>
  <c r="AA268"/>
  <c r="AB268" s="1"/>
  <c r="R268"/>
  <c r="AX165"/>
  <c r="K163" i="3" s="1"/>
  <c r="I289"/>
  <c r="BT345" i="1"/>
  <c r="BC477"/>
  <c r="AC268"/>
  <c r="AT291"/>
  <c r="AU291" s="1"/>
  <c r="AV291" s="1"/>
  <c r="G289" i="3" s="1"/>
  <c r="AA282" i="1"/>
  <c r="AB282" s="1"/>
  <c r="BO212"/>
  <c r="BP212" s="1"/>
  <c r="BQ212" s="1"/>
  <c r="AV247"/>
  <c r="G245" i="3" s="1"/>
  <c r="AW247" i="1"/>
  <c r="AY470"/>
  <c r="AZ470" s="1"/>
  <c r="AX265"/>
  <c r="K263" i="3" s="1"/>
  <c r="AW272" i="1"/>
  <c r="AT266"/>
  <c r="AU266" s="1"/>
  <c r="AV266" s="1"/>
  <c r="G264" i="3" s="1"/>
  <c r="AE242" i="1"/>
  <c r="AJ242" s="1"/>
  <c r="AQ266"/>
  <c r="AR266" s="1"/>
  <c r="AS266" s="1"/>
  <c r="AZ143"/>
  <c r="BA143" s="1"/>
  <c r="K301" i="3"/>
  <c r="BU637" i="1"/>
  <c r="BV637" s="1"/>
  <c r="X477"/>
  <c r="Y477" s="1"/>
  <c r="AV477" s="1"/>
  <c r="AW477" s="1"/>
  <c r="AL437"/>
  <c r="AM437" s="1"/>
  <c r="AN437" s="1"/>
  <c r="AY437"/>
  <c r="AZ437" s="1"/>
  <c r="BF475"/>
  <c r="BG475" s="1"/>
  <c r="CH475" s="1"/>
  <c r="BI475" s="1"/>
  <c r="BJ475" s="1"/>
  <c r="AV475"/>
  <c r="AW475" s="1"/>
  <c r="AW148"/>
  <c r="X256"/>
  <c r="AP256" s="1"/>
  <c r="I254" i="3" s="1"/>
  <c r="BB152" i="1"/>
  <c r="BS351"/>
  <c r="BH265"/>
  <c r="AL265" s="1"/>
  <c r="AM265" s="1"/>
  <c r="AX247"/>
  <c r="AY247" s="1"/>
  <c r="BU351"/>
  <c r="BV351" s="1"/>
  <c r="BW351" s="1"/>
  <c r="AZ303"/>
  <c r="BA303" s="1"/>
  <c r="AW265"/>
  <c r="BU361"/>
  <c r="BV361" s="1"/>
  <c r="BW361" s="1"/>
  <c r="Z477"/>
  <c r="AA477" s="1"/>
  <c r="AW541"/>
  <c r="AW470"/>
  <c r="BH247"/>
  <c r="AL247" s="1"/>
  <c r="AM247" s="1"/>
  <c r="BC246"/>
  <c r="BM246" s="1"/>
  <c r="P244" i="3" s="1"/>
  <c r="AP514" i="1"/>
  <c r="AS514" s="1"/>
  <c r="AT514" s="1"/>
  <c r="AU514" s="1"/>
  <c r="AZ246"/>
  <c r="BA246" s="1"/>
  <c r="BM239"/>
  <c r="P237" i="3" s="1"/>
  <c r="BX345" i="1"/>
  <c r="BS345"/>
  <c r="BH254"/>
  <c r="AL254" s="1"/>
  <c r="AM254" s="1"/>
  <c r="AX254"/>
  <c r="K252" i="3" s="1"/>
  <c r="AN514" i="1"/>
  <c r="AS513"/>
  <c r="AT513" s="1"/>
  <c r="AU513" s="1"/>
  <c r="AQ513"/>
  <c r="BR513" s="1"/>
  <c r="M217" i="3" s="1"/>
  <c r="AV190" i="1"/>
  <c r="G188" i="3" s="1"/>
  <c r="AW190" i="1"/>
  <c r="BC265"/>
  <c r="AQ195"/>
  <c r="AR195" s="1"/>
  <c r="AS195" s="1"/>
  <c r="BX361"/>
  <c r="AZ265"/>
  <c r="BA265" s="1"/>
  <c r="BB265" s="1"/>
  <c r="AY246"/>
  <c r="BM259"/>
  <c r="P257" i="3" s="1"/>
  <c r="AW254" i="1"/>
  <c r="AW279"/>
  <c r="BH279"/>
  <c r="AL279" s="1"/>
  <c r="AM279" s="1"/>
  <c r="BB169"/>
  <c r="AX279"/>
  <c r="AZ279" s="1"/>
  <c r="BA279" s="1"/>
  <c r="AX190"/>
  <c r="BC190" s="1"/>
  <c r="BT361"/>
  <c r="CA361" s="1"/>
  <c r="Q65" i="3" s="1"/>
  <c r="AP379" i="1"/>
  <c r="L83" i="3" s="1"/>
  <c r="AH442" i="1"/>
  <c r="AI442" s="1"/>
  <c r="AJ442" s="1"/>
  <c r="J146" i="3" s="1"/>
  <c r="AH541" i="1"/>
  <c r="AI541" s="1"/>
  <c r="AJ541" s="1"/>
  <c r="J245" i="3" s="1"/>
  <c r="X183" i="1"/>
  <c r="AP183" s="1"/>
  <c r="I181" i="3" s="1"/>
  <c r="AD475" i="1"/>
  <c r="AC475"/>
  <c r="AP418"/>
  <c r="AS418" s="1"/>
  <c r="AT418" s="1"/>
  <c r="AU418" s="1"/>
  <c r="AP446"/>
  <c r="AS446" s="1"/>
  <c r="AT446" s="1"/>
  <c r="AU446" s="1"/>
  <c r="AU297"/>
  <c r="BH297" s="1"/>
  <c r="AL297" s="1"/>
  <c r="AM297" s="1"/>
  <c r="AH579"/>
  <c r="AI579" s="1"/>
  <c r="AJ579" s="1"/>
  <c r="J283" i="3" s="1"/>
  <c r="BJ236" i="1"/>
  <c r="BK236" s="1"/>
  <c r="BL236" s="1"/>
  <c r="AF475"/>
  <c r="AX442"/>
  <c r="BA442" s="1"/>
  <c r="E146" i="3" s="1"/>
  <c r="BN212" i="1"/>
  <c r="BH272"/>
  <c r="AL272" s="1"/>
  <c r="AM272" s="1"/>
  <c r="BB259"/>
  <c r="AA475"/>
  <c r="AG475" s="1"/>
  <c r="AE183"/>
  <c r="AJ183" s="1"/>
  <c r="AT195"/>
  <c r="AX195" s="1"/>
  <c r="K193" i="3" s="1"/>
  <c r="AY303" i="1"/>
  <c r="AW207"/>
  <c r="AD478"/>
  <c r="AT184"/>
  <c r="AU184" s="1"/>
  <c r="AV184" s="1"/>
  <c r="G182" i="3" s="1"/>
  <c r="BH207" i="1"/>
  <c r="AL207" s="1"/>
  <c r="AM207" s="1"/>
  <c r="BH190"/>
  <c r="AL190" s="1"/>
  <c r="AM190" s="1"/>
  <c r="AX207"/>
  <c r="K205" i="3" s="1"/>
  <c r="AX579" i="1"/>
  <c r="BA579" s="1"/>
  <c r="E283" i="3" s="1"/>
  <c r="BH165" i="1"/>
  <c r="AL165" s="1"/>
  <c r="AM165" s="1"/>
  <c r="AW165"/>
  <c r="AQ184"/>
  <c r="AR184" s="1"/>
  <c r="AS184" s="1"/>
  <c r="Y478"/>
  <c r="BF478" s="1"/>
  <c r="BG478" s="1"/>
  <c r="CH478" s="1"/>
  <c r="BI478" s="1"/>
  <c r="BJ478" s="1"/>
  <c r="AW176"/>
  <c r="AS421"/>
  <c r="AT421" s="1"/>
  <c r="AU421" s="1"/>
  <c r="K186" i="3"/>
  <c r="BS657" i="1"/>
  <c r="BU657"/>
  <c r="BV657" s="1"/>
  <c r="BW657" s="1"/>
  <c r="AZ188"/>
  <c r="BA188" s="1"/>
  <c r="BB188" s="1"/>
  <c r="BX657"/>
  <c r="AY188"/>
  <c r="AX176"/>
  <c r="K174" i="3" s="1"/>
  <c r="BH176" i="1"/>
  <c r="AL176" s="1"/>
  <c r="AM176" s="1"/>
  <c r="BY625"/>
  <c r="BZ625" s="1"/>
  <c r="AQ390"/>
  <c r="BR390" s="1"/>
  <c r="AY143"/>
  <c r="BC143"/>
  <c r="AY482"/>
  <c r="AZ482" s="1"/>
  <c r="BY619"/>
  <c r="BZ619" s="1"/>
  <c r="AQ564"/>
  <c r="BR564" s="1"/>
  <c r="L268" i="3"/>
  <c r="AQ374" i="1"/>
  <c r="BR374" s="1"/>
  <c r="AP392"/>
  <c r="AS392" s="1"/>
  <c r="AT392" s="1"/>
  <c r="L125" i="3"/>
  <c r="AU352" i="1"/>
  <c r="AL534"/>
  <c r="AM534" s="1"/>
  <c r="AN534" s="1"/>
  <c r="AS436"/>
  <c r="AT436" s="1"/>
  <c r="BA548"/>
  <c r="E252" i="3" s="1"/>
  <c r="AS393" i="1"/>
  <c r="AT393" s="1"/>
  <c r="AU393" s="1"/>
  <c r="AQ436"/>
  <c r="BR436" s="1"/>
  <c r="BX436" s="1"/>
  <c r="AQ553"/>
  <c r="BR553" s="1"/>
  <c r="AY443"/>
  <c r="AZ443" s="1"/>
  <c r="AK451"/>
  <c r="BM451" s="1"/>
  <c r="J155" i="3"/>
  <c r="AQ521" i="1"/>
  <c r="BR521" s="1"/>
  <c r="M225" i="3" s="1"/>
  <c r="BO643" i="1"/>
  <c r="BP643" s="1"/>
  <c r="BQ643" s="1"/>
  <c r="BS637"/>
  <c r="AS395"/>
  <c r="AT395" s="1"/>
  <c r="AU395" s="1"/>
  <c r="BX637"/>
  <c r="AS521"/>
  <c r="AT521" s="1"/>
  <c r="AU521" s="1"/>
  <c r="AS390"/>
  <c r="AT390" s="1"/>
  <c r="AU390" s="1"/>
  <c r="AQ395"/>
  <c r="BR395" s="1"/>
  <c r="AY559"/>
  <c r="AZ559" s="1"/>
  <c r="AQ528"/>
  <c r="BR528" s="1"/>
  <c r="AQ383"/>
  <c r="BR383" s="1"/>
  <c r="BX383" s="1"/>
  <c r="AU428"/>
  <c r="AY459"/>
  <c r="AZ459" s="1"/>
  <c r="AK547"/>
  <c r="BM547" s="1"/>
  <c r="AL547"/>
  <c r="AM547" s="1"/>
  <c r="AN547" s="1"/>
  <c r="AX549"/>
  <c r="BA549" s="1"/>
  <c r="E253" i="3" s="1"/>
  <c r="AS402" i="1"/>
  <c r="AT402" s="1"/>
  <c r="AU402" s="1"/>
  <c r="L100" i="3"/>
  <c r="AQ394" i="1"/>
  <c r="BR394" s="1"/>
  <c r="BU394" s="1"/>
  <c r="BV394" s="1"/>
  <c r="BW394" s="1"/>
  <c r="AL438"/>
  <c r="AM438" s="1"/>
  <c r="BK654"/>
  <c r="BL654" s="1"/>
  <c r="AC574"/>
  <c r="Y574"/>
  <c r="BF574" s="1"/>
  <c r="BG574" s="1"/>
  <c r="CH574" s="1"/>
  <c r="BI574" s="1"/>
  <c r="BJ574" s="1"/>
  <c r="AS394"/>
  <c r="AT394" s="1"/>
  <c r="AU394" s="1"/>
  <c r="AQ393"/>
  <c r="BR393" s="1"/>
  <c r="AK438"/>
  <c r="BM438" s="1"/>
  <c r="AQ422"/>
  <c r="BR422" s="1"/>
  <c r="AS378"/>
  <c r="AT378" s="1"/>
  <c r="AU378" s="1"/>
  <c r="BX435"/>
  <c r="BM683"/>
  <c r="BN683" s="1"/>
  <c r="AC568"/>
  <c r="AK566"/>
  <c r="BM566" s="1"/>
  <c r="BU435"/>
  <c r="BV435" s="1"/>
  <c r="BW435" s="1"/>
  <c r="AS435"/>
  <c r="AT435" s="1"/>
  <c r="AU435" s="1"/>
  <c r="AP582"/>
  <c r="L286" i="3" s="1"/>
  <c r="AY467" i="1"/>
  <c r="AZ467" s="1"/>
  <c r="L77" i="3"/>
  <c r="L81"/>
  <c r="AS528" i="1"/>
  <c r="AT528" s="1"/>
  <c r="AS571"/>
  <c r="AT571" s="1"/>
  <c r="AU571" s="1"/>
  <c r="BQ639"/>
  <c r="AP695"/>
  <c r="AQ695" s="1"/>
  <c r="BR695" s="1"/>
  <c r="BS435"/>
  <c r="CC621"/>
  <c r="CD621" s="1"/>
  <c r="CE621" s="1"/>
  <c r="BT435"/>
  <c r="AQ571"/>
  <c r="BR571" s="1"/>
  <c r="AX461"/>
  <c r="BA461" s="1"/>
  <c r="E165" i="3" s="1"/>
  <c r="L139"/>
  <c r="AQ376" i="1"/>
  <c r="BR376" s="1"/>
  <c r="L80" i="3"/>
  <c r="L106"/>
  <c r="AN540" i="1"/>
  <c r="AN582"/>
  <c r="AX501"/>
  <c r="BA501" s="1"/>
  <c r="E205" i="3" s="1"/>
  <c r="AS396" i="1"/>
  <c r="AT396" s="1"/>
  <c r="AS377"/>
  <c r="AT377" s="1"/>
  <c r="AU377" s="1"/>
  <c r="AS553"/>
  <c r="AT553" s="1"/>
  <c r="AU553" s="1"/>
  <c r="AS372"/>
  <c r="AT372" s="1"/>
  <c r="AU372" s="1"/>
  <c r="AN572"/>
  <c r="AK558"/>
  <c r="BM558" s="1"/>
  <c r="AY547"/>
  <c r="AZ547" s="1"/>
  <c r="AW458"/>
  <c r="AN565"/>
  <c r="AS422"/>
  <c r="AT422" s="1"/>
  <c r="AU422" s="1"/>
  <c r="AS374"/>
  <c r="AT374" s="1"/>
  <c r="AU374" s="1"/>
  <c r="AQ372"/>
  <c r="BR372" s="1"/>
  <c r="BU372" s="1"/>
  <c r="BV372" s="1"/>
  <c r="AL558"/>
  <c r="AM558" s="1"/>
  <c r="BM685"/>
  <c r="CG685" s="1"/>
  <c r="AP465"/>
  <c r="L169" i="3" s="1"/>
  <c r="AK460" i="1"/>
  <c r="BM460" s="1"/>
  <c r="BM669"/>
  <c r="BN669" s="1"/>
  <c r="AK534"/>
  <c r="BM534" s="1"/>
  <c r="AN674"/>
  <c r="K52" i="10"/>
  <c r="K13" i="6"/>
  <c r="L52" i="10" s="1"/>
  <c r="AK597" i="1"/>
  <c r="BM597" s="1"/>
  <c r="AK516"/>
  <c r="BM516" s="1"/>
  <c r="AP482"/>
  <c r="L186" i="3" s="1"/>
  <c r="AP540" i="1"/>
  <c r="L244" i="3" s="1"/>
  <c r="AQ463" i="1"/>
  <c r="BR463" s="1"/>
  <c r="BT355"/>
  <c r="AL516"/>
  <c r="AM516" s="1"/>
  <c r="AN516" s="1"/>
  <c r="L93" i="3"/>
  <c r="AS463" i="1"/>
  <c r="AT463" s="1"/>
  <c r="AU463" s="1"/>
  <c r="CG603"/>
  <c r="AH473"/>
  <c r="AI473" s="1"/>
  <c r="AJ473" s="1"/>
  <c r="AL473" s="1"/>
  <c r="AM473" s="1"/>
  <c r="AN473" s="1"/>
  <c r="M48" i="10"/>
  <c r="I28" i="14" s="1"/>
  <c r="M16" i="6"/>
  <c r="AE574" i="1"/>
  <c r="AX573"/>
  <c r="BA573" s="1"/>
  <c r="E277" i="3" s="1"/>
  <c r="AP441" i="1"/>
  <c r="AS441" s="1"/>
  <c r="AT441" s="1"/>
  <c r="AU441" s="1"/>
  <c r="AS398"/>
  <c r="AT398" s="1"/>
  <c r="AU398" s="1"/>
  <c r="L87" i="3"/>
  <c r="AN673" i="1"/>
  <c r="BM694"/>
  <c r="CG694" s="1"/>
  <c r="AX590"/>
  <c r="AK456"/>
  <c r="BM456" s="1"/>
  <c r="AX479"/>
  <c r="AY479" s="1"/>
  <c r="AZ479" s="1"/>
  <c r="AQ378"/>
  <c r="BR378" s="1"/>
  <c r="L105" i="3"/>
  <c r="AS415" i="1"/>
  <c r="AT415" s="1"/>
  <c r="AU415" s="1"/>
  <c r="AP671"/>
  <c r="AQ671" s="1"/>
  <c r="BR671" s="1"/>
  <c r="BN666"/>
  <c r="BO666" s="1"/>
  <c r="BP666" s="1"/>
  <c r="BQ666" s="1"/>
  <c r="AC481"/>
  <c r="AP522"/>
  <c r="AS522" s="1"/>
  <c r="AT522" s="1"/>
  <c r="AU522" s="1"/>
  <c r="AS400"/>
  <c r="AT400" s="1"/>
  <c r="AQ415"/>
  <c r="BR415" s="1"/>
  <c r="AQ401"/>
  <c r="BR401" s="1"/>
  <c r="AS373"/>
  <c r="AT373" s="1"/>
  <c r="AU373" s="1"/>
  <c r="BM686"/>
  <c r="BN686" s="1"/>
  <c r="AV568"/>
  <c r="AX568" s="1"/>
  <c r="AL566"/>
  <c r="AM566" s="1"/>
  <c r="AN566" s="1"/>
  <c r="AP452"/>
  <c r="AQ452" s="1"/>
  <c r="AQ400"/>
  <c r="BR400" s="1"/>
  <c r="AP672"/>
  <c r="AQ672" s="1"/>
  <c r="BR672" s="1"/>
  <c r="AY597"/>
  <c r="AZ597" s="1"/>
  <c r="AQ380"/>
  <c r="BR380" s="1"/>
  <c r="M84" i="3" s="1"/>
  <c r="AG481" i="1"/>
  <c r="AF481"/>
  <c r="AC486"/>
  <c r="AD486"/>
  <c r="BF510"/>
  <c r="BG510" s="1"/>
  <c r="CH510" s="1"/>
  <c r="BI510" s="1"/>
  <c r="BJ510" s="1"/>
  <c r="BA583"/>
  <c r="E287" i="3" s="1"/>
  <c r="AS538" i="1"/>
  <c r="AT538" s="1"/>
  <c r="AU538" s="1"/>
  <c r="AP399"/>
  <c r="L103" i="3" s="1"/>
  <c r="BB139" i="1"/>
  <c r="AD481"/>
  <c r="AC543"/>
  <c r="AS386"/>
  <c r="AT386" s="1"/>
  <c r="AU386" s="1"/>
  <c r="J10" i="6"/>
  <c r="K50" i="10" s="1"/>
  <c r="V5" i="7"/>
  <c r="AY453" i="1"/>
  <c r="AZ453" s="1"/>
  <c r="AQ507"/>
  <c r="BR507" s="1"/>
  <c r="AS507"/>
  <c r="AT507" s="1"/>
  <c r="AU507" s="1"/>
  <c r="BW639"/>
  <c r="AX485"/>
  <c r="AY485" s="1"/>
  <c r="AZ485" s="1"/>
  <c r="AQ449"/>
  <c r="BR449" s="1"/>
  <c r="AX487"/>
  <c r="BA487" s="1"/>
  <c r="E191" i="3" s="1"/>
  <c r="AP469" i="1"/>
  <c r="AS469" s="1"/>
  <c r="AT469" s="1"/>
  <c r="AU469" s="1"/>
  <c r="AL439"/>
  <c r="AM439" s="1"/>
  <c r="AN439" s="1"/>
  <c r="BS655"/>
  <c r="BC172"/>
  <c r="AX488"/>
  <c r="BA488" s="1"/>
  <c r="E192" i="3" s="1"/>
  <c r="L153"/>
  <c r="S44" i="7"/>
  <c r="AD543" i="1"/>
  <c r="AQ386"/>
  <c r="BR386" s="1"/>
  <c r="BM684"/>
  <c r="BN684" s="1"/>
  <c r="AV543"/>
  <c r="AX543" s="1"/>
  <c r="AF510"/>
  <c r="AS375"/>
  <c r="AT375" s="1"/>
  <c r="AU375" s="1"/>
  <c r="BF543"/>
  <c r="BG543" s="1"/>
  <c r="CH543" s="1"/>
  <c r="BI543" s="1"/>
  <c r="BJ543" s="1"/>
  <c r="AK443"/>
  <c r="BM443" s="1"/>
  <c r="AL443"/>
  <c r="AM443" s="1"/>
  <c r="AN443" s="1"/>
  <c r="AK583"/>
  <c r="BM583" s="1"/>
  <c r="AP589"/>
  <c r="AS589" s="1"/>
  <c r="AT589" s="1"/>
  <c r="AU589" s="1"/>
  <c r="AW476"/>
  <c r="AS557"/>
  <c r="AT557" s="1"/>
  <c r="AU557" s="1"/>
  <c r="BA471"/>
  <c r="E175" i="3" s="1"/>
  <c r="AQ538" i="1"/>
  <c r="BR538" s="1"/>
  <c r="AQ384"/>
  <c r="BR384" s="1"/>
  <c r="BY639"/>
  <c r="BZ639" s="1"/>
  <c r="CB632"/>
  <c r="BU655"/>
  <c r="BV655" s="1"/>
  <c r="AG510"/>
  <c r="L57" i="7"/>
  <c r="V551" i="1"/>
  <c r="W551" s="1"/>
  <c r="AL459"/>
  <c r="AM459" s="1"/>
  <c r="AN459" s="1"/>
  <c r="AQ375"/>
  <c r="BR375" s="1"/>
  <c r="BX375" s="1"/>
  <c r="BT655"/>
  <c r="AL597"/>
  <c r="AM597" s="1"/>
  <c r="AN597" s="1"/>
  <c r="AP533"/>
  <c r="L237" i="3" s="1"/>
  <c r="L261"/>
  <c r="Q4" i="7"/>
  <c r="O6" i="6" s="1"/>
  <c r="O46" i="10" s="1"/>
  <c r="N52" i="7"/>
  <c r="R4" s="1"/>
  <c r="P6" i="6" s="1"/>
  <c r="P46" i="10" s="1"/>
  <c r="AE550" i="1"/>
  <c r="AL456"/>
  <c r="AM456" s="1"/>
  <c r="AN456" s="1"/>
  <c r="AP515"/>
  <c r="AS515" s="1"/>
  <c r="AT515" s="1"/>
  <c r="AU515" s="1"/>
  <c r="AX567"/>
  <c r="BA567" s="1"/>
  <c r="E271" i="3" s="1"/>
  <c r="AS432" i="1"/>
  <c r="AT432" s="1"/>
  <c r="BN355"/>
  <c r="BK355" s="1"/>
  <c r="BL355" s="1"/>
  <c r="AH461"/>
  <c r="AI461" s="1"/>
  <c r="AJ461" s="1"/>
  <c r="AK461" s="1"/>
  <c r="BM461" s="1"/>
  <c r="H16" i="6"/>
  <c r="I16" s="1"/>
  <c r="M13"/>
  <c r="AK474" i="1"/>
  <c r="BM474" s="1"/>
  <c r="L136" i="3"/>
  <c r="H59"/>
  <c r="AS539" i="1"/>
  <c r="AT539" s="1"/>
  <c r="AU539" s="1"/>
  <c r="AP508"/>
  <c r="L212" i="3" s="1"/>
  <c r="L55" i="7"/>
  <c r="P7" s="1"/>
  <c r="N8" i="6" s="1"/>
  <c r="N48" i="10" s="1"/>
  <c r="AC477" i="1"/>
  <c r="AD568"/>
  <c r="AW524"/>
  <c r="AV490"/>
  <c r="AW490" s="1"/>
  <c r="AP424"/>
  <c r="L128" i="3" s="1"/>
  <c r="AW598" i="1"/>
  <c r="AQ381"/>
  <c r="BR381" s="1"/>
  <c r="L88" i="3"/>
  <c r="AP448" i="1"/>
  <c r="AS448" s="1"/>
  <c r="AT448" s="1"/>
  <c r="AX560"/>
  <c r="AY560" s="1"/>
  <c r="AZ560" s="1"/>
  <c r="BE551"/>
  <c r="CI551" s="1"/>
  <c r="AU380"/>
  <c r="AH501"/>
  <c r="AI501" s="1"/>
  <c r="AJ501" s="1"/>
  <c r="AL501" s="1"/>
  <c r="AM501" s="1"/>
  <c r="S551"/>
  <c r="U551" s="1"/>
  <c r="AB551" s="1"/>
  <c r="AS381"/>
  <c r="AT381" s="1"/>
  <c r="AU381" s="1"/>
  <c r="AA480"/>
  <c r="AG480" s="1"/>
  <c r="AS581"/>
  <c r="AT581" s="1"/>
  <c r="AU581" s="1"/>
  <c r="AE490"/>
  <c r="AA561"/>
  <c r="AG561" s="1"/>
  <c r="AK453"/>
  <c r="BM453" s="1"/>
  <c r="AF543"/>
  <c r="AK459"/>
  <c r="BM459" s="1"/>
  <c r="BC551"/>
  <c r="L102" i="3"/>
  <c r="CC604" i="1"/>
  <c r="CD604" s="1"/>
  <c r="AF536"/>
  <c r="AV536"/>
  <c r="AX536" s="1"/>
  <c r="L84" i="3"/>
  <c r="X544" i="1"/>
  <c r="Y544" s="1"/>
  <c r="AL453"/>
  <c r="AM453" s="1"/>
  <c r="AN453" s="1"/>
  <c r="AP468"/>
  <c r="AS468" s="1"/>
  <c r="AT468" s="1"/>
  <c r="AX591"/>
  <c r="BA591" s="1"/>
  <c r="E295" i="3" s="1"/>
  <c r="AS565" i="1"/>
  <c r="AT565" s="1"/>
  <c r="AU565" s="1"/>
  <c r="CC313"/>
  <c r="CD313" s="1"/>
  <c r="CE313" s="1"/>
  <c r="L285" i="3"/>
  <c r="BY637" i="1"/>
  <c r="BZ637" s="1"/>
  <c r="AH487"/>
  <c r="AI487" s="1"/>
  <c r="AJ487" s="1"/>
  <c r="J191" i="3" s="1"/>
  <c r="AH524" i="1"/>
  <c r="AI524" s="1"/>
  <c r="AJ524" s="1"/>
  <c r="J228" i="3" s="1"/>
  <c r="AF561" i="1"/>
  <c r="AH479"/>
  <c r="AI479" s="1"/>
  <c r="AJ479" s="1"/>
  <c r="J183" i="3" s="1"/>
  <c r="AD477" i="1"/>
  <c r="AE486"/>
  <c r="CB313"/>
  <c r="CB624"/>
  <c r="AA592"/>
  <c r="AG592" s="1"/>
  <c r="AC561"/>
  <c r="BE497"/>
  <c r="CI497" s="1"/>
  <c r="AU520"/>
  <c r="CB618"/>
  <c r="BF480"/>
  <c r="BG480" s="1"/>
  <c r="CH480" s="1"/>
  <c r="BI480" s="1"/>
  <c r="BJ480" s="1"/>
  <c r="AH567"/>
  <c r="AI567" s="1"/>
  <c r="AJ567" s="1"/>
  <c r="J271" i="3" s="1"/>
  <c r="V497" i="1"/>
  <c r="W497" s="1"/>
  <c r="X526"/>
  <c r="AC526" s="1"/>
  <c r="BC491"/>
  <c r="BC544"/>
  <c r="BE526"/>
  <c r="CI526" s="1"/>
  <c r="Z497"/>
  <c r="AE497" s="1"/>
  <c r="V526"/>
  <c r="W526" s="1"/>
  <c r="Z544"/>
  <c r="AE544" s="1"/>
  <c r="BT431"/>
  <c r="BQ406"/>
  <c r="L91" i="3"/>
  <c r="Y518" i="1"/>
  <c r="AG518" s="1"/>
  <c r="AV561"/>
  <c r="AX561" s="1"/>
  <c r="AP419"/>
  <c r="L123" i="3" s="1"/>
  <c r="BF481" i="1"/>
  <c r="BG481" s="1"/>
  <c r="CH481" s="1"/>
  <c r="BI481" s="1"/>
  <c r="BJ481" s="1"/>
  <c r="S593"/>
  <c r="U593" s="1"/>
  <c r="AB593" s="1"/>
  <c r="AC518"/>
  <c r="AQ387"/>
  <c r="BR387" s="1"/>
  <c r="BK642"/>
  <c r="BL642" s="1"/>
  <c r="CA642" s="1"/>
  <c r="AQ648"/>
  <c r="BR648" s="1"/>
  <c r="BU648" s="1"/>
  <c r="BV648" s="1"/>
  <c r="AK559"/>
  <c r="BM559" s="1"/>
  <c r="AK509"/>
  <c r="AP509" s="1"/>
  <c r="L213" i="3" s="1"/>
  <c r="AQ382" i="1"/>
  <c r="BR382" s="1"/>
  <c r="BX382" s="1"/>
  <c r="AH476"/>
  <c r="AI476" s="1"/>
  <c r="AJ476" s="1"/>
  <c r="J180" i="3" s="1"/>
  <c r="BA460" i="1"/>
  <c r="E164" i="3" s="1"/>
  <c r="AD561" i="1"/>
  <c r="AL559"/>
  <c r="AM559" s="1"/>
  <c r="AN559" s="1"/>
  <c r="AL509"/>
  <c r="AM509" s="1"/>
  <c r="AN509" s="1"/>
  <c r="AS382"/>
  <c r="AT382" s="1"/>
  <c r="AU382" s="1"/>
  <c r="AN448"/>
  <c r="BF561"/>
  <c r="BG561" s="1"/>
  <c r="CH561" s="1"/>
  <c r="BI561" s="1"/>
  <c r="BJ561" s="1"/>
  <c r="AD585"/>
  <c r="AC536"/>
  <c r="AK457"/>
  <c r="BM457" s="1"/>
  <c r="J143" i="3"/>
  <c r="J164"/>
  <c r="AL457" i="1"/>
  <c r="AM457" s="1"/>
  <c r="AN457" s="1"/>
  <c r="AP455"/>
  <c r="L159" i="3" s="1"/>
  <c r="AQ464" i="1"/>
  <c r="BR464" s="1"/>
  <c r="BX464" s="1"/>
  <c r="AS464"/>
  <c r="AT464" s="1"/>
  <c r="CB619"/>
  <c r="BF550"/>
  <c r="BG550" s="1"/>
  <c r="CH550" s="1"/>
  <c r="BI550" s="1"/>
  <c r="BJ550" s="1"/>
  <c r="AH488"/>
  <c r="AI488" s="1"/>
  <c r="AJ488" s="1"/>
  <c r="AL488" s="1"/>
  <c r="AM488" s="1"/>
  <c r="AN488" s="1"/>
  <c r="BF585"/>
  <c r="BG585" s="1"/>
  <c r="CH585" s="1"/>
  <c r="BI585" s="1"/>
  <c r="BJ585" s="1"/>
  <c r="AH560"/>
  <c r="AI560" s="1"/>
  <c r="AJ560" s="1"/>
  <c r="J264" i="3" s="1"/>
  <c r="AH549" i="1"/>
  <c r="AI549" s="1"/>
  <c r="AJ549" s="1"/>
  <c r="AL549" s="1"/>
  <c r="AM549" s="1"/>
  <c r="AN549" s="1"/>
  <c r="AC585"/>
  <c r="BF536"/>
  <c r="BG536" s="1"/>
  <c r="CH536" s="1"/>
  <c r="BI536" s="1"/>
  <c r="BJ536" s="1"/>
  <c r="AQ389"/>
  <c r="BR389" s="1"/>
  <c r="AA489"/>
  <c r="AC490"/>
  <c r="AF585"/>
  <c r="BU444"/>
  <c r="BV444" s="1"/>
  <c r="AB477"/>
  <c r="AX472"/>
  <c r="AY472" s="1"/>
  <c r="AZ472" s="1"/>
  <c r="AY566"/>
  <c r="AZ566" s="1"/>
  <c r="AQ539"/>
  <c r="BR539" s="1"/>
  <c r="AL474"/>
  <c r="AM474" s="1"/>
  <c r="AN474" s="1"/>
  <c r="BJ232"/>
  <c r="BK232" s="1"/>
  <c r="BL232" s="1"/>
  <c r="AF493"/>
  <c r="AV493"/>
  <c r="AX493" s="1"/>
  <c r="CC617"/>
  <c r="CD617" s="1"/>
  <c r="CE617" s="1"/>
  <c r="AD490"/>
  <c r="AK483"/>
  <c r="BM483" s="1"/>
  <c r="AK548"/>
  <c r="BM548" s="1"/>
  <c r="AF490"/>
  <c r="AS433"/>
  <c r="AT433" s="1"/>
  <c r="AU433" s="1"/>
  <c r="AQ433"/>
  <c r="BR433" s="1"/>
  <c r="BX433" s="1"/>
  <c r="AS403"/>
  <c r="AT403" s="1"/>
  <c r="AU403" s="1"/>
  <c r="BJ243"/>
  <c r="BK243" s="1"/>
  <c r="BL243" s="1"/>
  <c r="CC625"/>
  <c r="CD625" s="1"/>
  <c r="CE625" s="1"/>
  <c r="BY644"/>
  <c r="BZ644" s="1"/>
  <c r="AN667"/>
  <c r="AA536"/>
  <c r="AG536" s="1"/>
  <c r="AL483"/>
  <c r="AM483" s="1"/>
  <c r="AN483" s="1"/>
  <c r="AL548"/>
  <c r="AM548" s="1"/>
  <c r="AQ565"/>
  <c r="BR565" s="1"/>
  <c r="M269" i="3" s="1"/>
  <c r="AQ403" i="1"/>
  <c r="BR403" s="1"/>
  <c r="AL554"/>
  <c r="AM554" s="1"/>
  <c r="AH458"/>
  <c r="AI458" s="1"/>
  <c r="AJ458" s="1"/>
  <c r="J162" i="3" s="1"/>
  <c r="AG490" i="1"/>
  <c r="BF490"/>
  <c r="BG490" s="1"/>
  <c r="CH490" s="1"/>
  <c r="BI490" s="1"/>
  <c r="BJ490" s="1"/>
  <c r="AH517"/>
  <c r="AI517" s="1"/>
  <c r="AJ517" s="1"/>
  <c r="J221" i="3" s="1"/>
  <c r="BY636" i="1"/>
  <c r="BZ636" s="1"/>
  <c r="CB605"/>
  <c r="AH472"/>
  <c r="AI472" s="1"/>
  <c r="AJ472" s="1"/>
  <c r="J176" i="3" s="1"/>
  <c r="BC304" i="1"/>
  <c r="AC480"/>
  <c r="AL467"/>
  <c r="AM467" s="1"/>
  <c r="AN467" s="1"/>
  <c r="AD536"/>
  <c r="BY640"/>
  <c r="BZ640" s="1"/>
  <c r="AF525"/>
  <c r="Z495"/>
  <c r="AE495" s="1"/>
  <c r="X497"/>
  <c r="Y497" s="1"/>
  <c r="Z526"/>
  <c r="AE526" s="1"/>
  <c r="X551"/>
  <c r="Y551" s="1"/>
  <c r="S491"/>
  <c r="U491" s="1"/>
  <c r="V544"/>
  <c r="W544" s="1"/>
  <c r="AE481"/>
  <c r="AL471"/>
  <c r="AM471" s="1"/>
  <c r="AN471" s="1"/>
  <c r="AN522"/>
  <c r="AW517"/>
  <c r="AV585"/>
  <c r="AX585" s="1"/>
  <c r="BC497"/>
  <c r="BD544"/>
  <c r="BX556"/>
  <c r="BE495"/>
  <c r="CI495" s="1"/>
  <c r="K127" i="3"/>
  <c r="CC615" i="1"/>
  <c r="CD615" s="1"/>
  <c r="CB639"/>
  <c r="AH598"/>
  <c r="AI598" s="1"/>
  <c r="AJ598" s="1"/>
  <c r="J302" i="3" s="1"/>
  <c r="AL583" i="1"/>
  <c r="AM583" s="1"/>
  <c r="AN583" s="1"/>
  <c r="BC129"/>
  <c r="AW584"/>
  <c r="AC525"/>
  <c r="S497"/>
  <c r="U497" s="1"/>
  <c r="S526"/>
  <c r="U526" s="1"/>
  <c r="AB526" s="1"/>
  <c r="Z551"/>
  <c r="AE551" s="1"/>
  <c r="AD525"/>
  <c r="S544"/>
  <c r="U544" s="1"/>
  <c r="AK471"/>
  <c r="BM471" s="1"/>
  <c r="AZ129"/>
  <c r="BA129" s="1"/>
  <c r="BB129" s="1"/>
  <c r="BF493"/>
  <c r="BG493" s="1"/>
  <c r="CH493" s="1"/>
  <c r="BI493" s="1"/>
  <c r="BJ493" s="1"/>
  <c r="CC627"/>
  <c r="CD627" s="1"/>
  <c r="CE627" s="1"/>
  <c r="AF550"/>
  <c r="AH462"/>
  <c r="AI462" s="1"/>
  <c r="AJ462" s="1"/>
  <c r="J166" i="3" s="1"/>
  <c r="BU556" i="1"/>
  <c r="BV556" s="1"/>
  <c r="BC526"/>
  <c r="BE586"/>
  <c r="CI586" s="1"/>
  <c r="AK554"/>
  <c r="BM554" s="1"/>
  <c r="BC593"/>
  <c r="BC494"/>
  <c r="M59" i="3"/>
  <c r="CA650" i="1"/>
  <c r="CC650" s="1"/>
  <c r="CD650" s="1"/>
  <c r="CE650" s="1"/>
  <c r="AZ304"/>
  <c r="BA304" s="1"/>
  <c r="BB304" s="1"/>
  <c r="AY304"/>
  <c r="AG478"/>
  <c r="S494"/>
  <c r="U494" s="1"/>
  <c r="AB494" s="1"/>
  <c r="AG543"/>
  <c r="AP572"/>
  <c r="L276" i="3" s="1"/>
  <c r="BU355" i="1"/>
  <c r="BV355" s="1"/>
  <c r="BW355" s="1"/>
  <c r="BQ642"/>
  <c r="CD609"/>
  <c r="CE609" s="1"/>
  <c r="AV550"/>
  <c r="AW550" s="1"/>
  <c r="AG550"/>
  <c r="AF480"/>
  <c r="AD550"/>
  <c r="AC550"/>
  <c r="BO234"/>
  <c r="BP234" s="1"/>
  <c r="BQ234" s="1"/>
  <c r="AV480"/>
  <c r="AW480" s="1"/>
  <c r="AB550"/>
  <c r="BT360"/>
  <c r="BN234"/>
  <c r="BO369"/>
  <c r="BP369" s="1"/>
  <c r="AV525"/>
  <c r="AX525" s="1"/>
  <c r="BY643"/>
  <c r="BZ643" s="1"/>
  <c r="CB609"/>
  <c r="AV492"/>
  <c r="AX492" s="1"/>
  <c r="AD480"/>
  <c r="AD492"/>
  <c r="AA585"/>
  <c r="AG585" s="1"/>
  <c r="AW171"/>
  <c r="AB568"/>
  <c r="AX580"/>
  <c r="BA580" s="1"/>
  <c r="E284" i="3" s="1"/>
  <c r="AH485" i="1"/>
  <c r="AI485" s="1"/>
  <c r="AJ485" s="1"/>
  <c r="AL485" s="1"/>
  <c r="AM485" s="1"/>
  <c r="AN485" s="1"/>
  <c r="AH580"/>
  <c r="AI580" s="1"/>
  <c r="AJ580" s="1"/>
  <c r="J284" i="3" s="1"/>
  <c r="AH591" i="1"/>
  <c r="AI591" s="1"/>
  <c r="AJ591" s="1"/>
  <c r="J295" i="3" s="1"/>
  <c r="CA645" i="1"/>
  <c r="CC645" s="1"/>
  <c r="CA638"/>
  <c r="CB638" s="1"/>
  <c r="AH484"/>
  <c r="AI484" s="1"/>
  <c r="AJ484" s="1"/>
  <c r="J188" i="3" s="1"/>
  <c r="CA646" i="1"/>
  <c r="CC646" s="1"/>
  <c r="CD646" s="1"/>
  <c r="AD493"/>
  <c r="AC493"/>
  <c r="AX196"/>
  <c r="K194" i="3" s="1"/>
  <c r="AK467" i="1"/>
  <c r="BM467" s="1"/>
  <c r="BG525"/>
  <c r="CH525" s="1"/>
  <c r="BI525" s="1"/>
  <c r="BJ525" s="1"/>
  <c r="BU417"/>
  <c r="BV417" s="1"/>
  <c r="BW417" s="1"/>
  <c r="AG493"/>
  <c r="BF492"/>
  <c r="BG492" s="1"/>
  <c r="CH492" s="1"/>
  <c r="BI492" s="1"/>
  <c r="BJ492" s="1"/>
  <c r="AF592"/>
  <c r="AH535"/>
  <c r="AI535" s="1"/>
  <c r="AJ535" s="1"/>
  <c r="J239" i="3" s="1"/>
  <c r="AG492" i="1"/>
  <c r="BY641"/>
  <c r="BZ641" s="1"/>
  <c r="CE618"/>
  <c r="AG525"/>
  <c r="AF568"/>
  <c r="BP50"/>
  <c r="BQ50" s="1"/>
  <c r="V575"/>
  <c r="W575" s="1"/>
  <c r="AE493"/>
  <c r="AE525"/>
  <c r="S569"/>
  <c r="U569" s="1"/>
  <c r="AB569" s="1"/>
  <c r="AA568"/>
  <c r="AG568" s="1"/>
  <c r="AX535"/>
  <c r="BA535" s="1"/>
  <c r="E239" i="3" s="1"/>
  <c r="BF568" i="1"/>
  <c r="BG568" s="1"/>
  <c r="CH568" s="1"/>
  <c r="BI568" s="1"/>
  <c r="BJ568" s="1"/>
  <c r="BW645"/>
  <c r="BQ646"/>
  <c r="AH573"/>
  <c r="AI573" s="1"/>
  <c r="AJ573" s="1"/>
  <c r="J277" i="3" s="1"/>
  <c r="BY634" i="1"/>
  <c r="BZ634" s="1"/>
  <c r="BW643"/>
  <c r="V498"/>
  <c r="W498" s="1"/>
  <c r="X562"/>
  <c r="AD562" s="1"/>
  <c r="BU531"/>
  <c r="BV531" s="1"/>
  <c r="BW531" s="1"/>
  <c r="BU410"/>
  <c r="BV410" s="1"/>
  <c r="BW410" s="1"/>
  <c r="AV592"/>
  <c r="AW592" s="1"/>
  <c r="CB620"/>
  <c r="BQ650"/>
  <c r="AU601"/>
  <c r="X586"/>
  <c r="AC586" s="1"/>
  <c r="AC492"/>
  <c r="CE616"/>
  <c r="BW663"/>
  <c r="BY650"/>
  <c r="BZ650" s="1"/>
  <c r="CG677"/>
  <c r="BN677"/>
  <c r="AS683"/>
  <c r="AT683" s="1"/>
  <c r="AU683" s="1"/>
  <c r="AQ683"/>
  <c r="BR683" s="1"/>
  <c r="AQ693"/>
  <c r="BR693" s="1"/>
  <c r="AS693"/>
  <c r="CB613"/>
  <c r="CC613"/>
  <c r="AQ667"/>
  <c r="BR667" s="1"/>
  <c r="AS667"/>
  <c r="AS676"/>
  <c r="AT676" s="1"/>
  <c r="AU676" s="1"/>
  <c r="AQ676"/>
  <c r="BR676" s="1"/>
  <c r="BN671"/>
  <c r="CG671"/>
  <c r="CB626"/>
  <c r="CC626"/>
  <c r="CD626" s="1"/>
  <c r="CE626" s="1"/>
  <c r="CC635"/>
  <c r="CD635" s="1"/>
  <c r="CE635" s="1"/>
  <c r="CB635"/>
  <c r="CG690"/>
  <c r="BN690"/>
  <c r="BO603"/>
  <c r="BP603" s="1"/>
  <c r="BQ603" s="1"/>
  <c r="BK603"/>
  <c r="BL603" s="1"/>
  <c r="BN687"/>
  <c r="CG687"/>
  <c r="BN682"/>
  <c r="CG682"/>
  <c r="BS649"/>
  <c r="BT649"/>
  <c r="BU649"/>
  <c r="BV649" s="1"/>
  <c r="BW649" s="1"/>
  <c r="BX649"/>
  <c r="CB631"/>
  <c r="CC631"/>
  <c r="CD631" s="1"/>
  <c r="CE631" s="1"/>
  <c r="CB622"/>
  <c r="CC622"/>
  <c r="CD622" s="1"/>
  <c r="CE622" s="1"/>
  <c r="AQ691"/>
  <c r="BR691" s="1"/>
  <c r="AS691"/>
  <c r="AT691" s="1"/>
  <c r="BT602"/>
  <c r="BU602"/>
  <c r="BV602" s="1"/>
  <c r="BX602"/>
  <c r="BS602"/>
  <c r="BO648"/>
  <c r="BP648" s="1"/>
  <c r="BQ648" s="1"/>
  <c r="BK648"/>
  <c r="BL648" s="1"/>
  <c r="AQ668"/>
  <c r="BR668" s="1"/>
  <c r="AS668"/>
  <c r="AT668" s="1"/>
  <c r="AU668" s="1"/>
  <c r="AS678"/>
  <c r="AT678" s="1"/>
  <c r="AQ678"/>
  <c r="BR678" s="1"/>
  <c r="BU601"/>
  <c r="BV601" s="1"/>
  <c r="BS601"/>
  <c r="BT601"/>
  <c r="BX601"/>
  <c r="AS680"/>
  <c r="AT680" s="1"/>
  <c r="AU680" s="1"/>
  <c r="AQ680"/>
  <c r="BR680" s="1"/>
  <c r="AS684"/>
  <c r="AT684" s="1"/>
  <c r="AU684" s="1"/>
  <c r="AQ684"/>
  <c r="BR684" s="1"/>
  <c r="BM670"/>
  <c r="AP670"/>
  <c r="AY172"/>
  <c r="AD592"/>
  <c r="S498"/>
  <c r="U498" s="1"/>
  <c r="AB498" s="1"/>
  <c r="Z575"/>
  <c r="AE575" s="1"/>
  <c r="V562"/>
  <c r="W562" s="1"/>
  <c r="Z593"/>
  <c r="AA593" s="1"/>
  <c r="V586"/>
  <c r="W586" s="1"/>
  <c r="Y489"/>
  <c r="AV489" s="1"/>
  <c r="AW489" s="1"/>
  <c r="X569"/>
  <c r="Y569" s="1"/>
  <c r="AE492"/>
  <c r="AD489"/>
  <c r="BD498"/>
  <c r="BC575"/>
  <c r="BD569"/>
  <c r="BD562"/>
  <c r="BD586"/>
  <c r="BH194"/>
  <c r="AL194" s="1"/>
  <c r="AM194" s="1"/>
  <c r="BH171"/>
  <c r="AL171" s="1"/>
  <c r="AM171" s="1"/>
  <c r="CA353"/>
  <c r="CC353" s="1"/>
  <c r="CD353" s="1"/>
  <c r="CE353" s="1"/>
  <c r="BV660"/>
  <c r="BW660" s="1"/>
  <c r="AU647"/>
  <c r="CA641"/>
  <c r="BQ651"/>
  <c r="BY645"/>
  <c r="BZ645" s="1"/>
  <c r="BW662"/>
  <c r="AQ681"/>
  <c r="BR681" s="1"/>
  <c r="AS681"/>
  <c r="BN679"/>
  <c r="CG679"/>
  <c r="AQ675"/>
  <c r="BR675" s="1"/>
  <c r="AS675"/>
  <c r="AT675" s="1"/>
  <c r="AU675" s="1"/>
  <c r="CG688"/>
  <c r="BN688"/>
  <c r="CB629"/>
  <c r="CC629"/>
  <c r="CD629" s="1"/>
  <c r="CE629" s="1"/>
  <c r="CB610"/>
  <c r="CC610"/>
  <c r="CD610" s="1"/>
  <c r="CE610" s="1"/>
  <c r="CG667"/>
  <c r="BN667"/>
  <c r="CG676"/>
  <c r="BN676"/>
  <c r="CG674"/>
  <c r="BN674"/>
  <c r="AQ677"/>
  <c r="BR677" s="1"/>
  <c r="AS677"/>
  <c r="AT677" s="1"/>
  <c r="AU677" s="1"/>
  <c r="AQ690"/>
  <c r="BR690" s="1"/>
  <c r="AS690"/>
  <c r="AT690" s="1"/>
  <c r="AU690" s="1"/>
  <c r="AS688"/>
  <c r="AT688" s="1"/>
  <c r="AU688" s="1"/>
  <c r="AQ688"/>
  <c r="BR688" s="1"/>
  <c r="CG693"/>
  <c r="BN693"/>
  <c r="AS687"/>
  <c r="AT687" s="1"/>
  <c r="AU687" s="1"/>
  <c r="AQ687"/>
  <c r="BR687" s="1"/>
  <c r="CG689"/>
  <c r="BN689"/>
  <c r="CB614"/>
  <c r="CC614"/>
  <c r="CC607"/>
  <c r="CD607" s="1"/>
  <c r="CE607" s="1"/>
  <c r="CB607"/>
  <c r="BN691"/>
  <c r="CG691"/>
  <c r="BX647"/>
  <c r="BS647"/>
  <c r="BT647"/>
  <c r="BU647"/>
  <c r="BV647" s="1"/>
  <c r="CG673"/>
  <c r="BN673"/>
  <c r="BN672"/>
  <c r="CG672"/>
  <c r="BN668"/>
  <c r="CG668"/>
  <c r="CG695"/>
  <c r="BN695"/>
  <c r="BN678"/>
  <c r="CG678"/>
  <c r="BT659"/>
  <c r="BU659"/>
  <c r="BV659" s="1"/>
  <c r="BW659" s="1"/>
  <c r="BX659"/>
  <c r="BS659"/>
  <c r="BW324"/>
  <c r="BN238"/>
  <c r="Z494"/>
  <c r="AA494" s="1"/>
  <c r="BE593"/>
  <c r="CI593" s="1"/>
  <c r="BE494"/>
  <c r="CI494" s="1"/>
  <c r="AW194"/>
  <c r="BO238"/>
  <c r="BP238" s="1"/>
  <c r="AF492"/>
  <c r="X498"/>
  <c r="Y498" s="1"/>
  <c r="X575"/>
  <c r="Y575" s="1"/>
  <c r="Z562"/>
  <c r="AE562" s="1"/>
  <c r="X593"/>
  <c r="Y593" s="1"/>
  <c r="S586"/>
  <c r="U586" s="1"/>
  <c r="AB586" s="1"/>
  <c r="AC592"/>
  <c r="X494"/>
  <c r="Y494" s="1"/>
  <c r="V569"/>
  <c r="W569" s="1"/>
  <c r="BC498"/>
  <c r="BD575"/>
  <c r="BC569"/>
  <c r="BD593"/>
  <c r="BF592"/>
  <c r="BG592" s="1"/>
  <c r="CH592" s="1"/>
  <c r="BI592" s="1"/>
  <c r="BJ592" s="1"/>
  <c r="BD494"/>
  <c r="BC562"/>
  <c r="BQ353"/>
  <c r="BO351"/>
  <c r="BP351" s="1"/>
  <c r="AU603"/>
  <c r="AU666"/>
  <c r="BV665"/>
  <c r="BW665" s="1"/>
  <c r="CA636"/>
  <c r="BQ661"/>
  <c r="BW644"/>
  <c r="CA644"/>
  <c r="BQ662"/>
  <c r="BY651"/>
  <c r="BZ651" s="1"/>
  <c r="CA637"/>
  <c r="BV646"/>
  <c r="BW646" s="1"/>
  <c r="BY652"/>
  <c r="BZ652" s="1"/>
  <c r="AS674"/>
  <c r="AT674" s="1"/>
  <c r="AU674" s="1"/>
  <c r="AQ674"/>
  <c r="BR674" s="1"/>
  <c r="CC608"/>
  <c r="CD608" s="1"/>
  <c r="CB608"/>
  <c r="AQ689"/>
  <c r="BR689" s="1"/>
  <c r="AS689"/>
  <c r="AT689" s="1"/>
  <c r="AU689" s="1"/>
  <c r="CB623"/>
  <c r="CC623"/>
  <c r="CD623" s="1"/>
  <c r="CE623" s="1"/>
  <c r="AS692"/>
  <c r="AT692" s="1"/>
  <c r="AU692" s="1"/>
  <c r="AQ692"/>
  <c r="BR692" s="1"/>
  <c r="AQ673"/>
  <c r="BR673" s="1"/>
  <c r="AS673"/>
  <c r="AT673" s="1"/>
  <c r="AU673" s="1"/>
  <c r="BO659"/>
  <c r="BP659" s="1"/>
  <c r="BK659"/>
  <c r="BL659" s="1"/>
  <c r="AQ685"/>
  <c r="BR685" s="1"/>
  <c r="AS685"/>
  <c r="AT685" s="1"/>
  <c r="AU685" s="1"/>
  <c r="BO649"/>
  <c r="BK649"/>
  <c r="BL649" s="1"/>
  <c r="BO647"/>
  <c r="BP647" s="1"/>
  <c r="BQ647" s="1"/>
  <c r="BK647"/>
  <c r="BL647" s="1"/>
  <c r="AQ694"/>
  <c r="BR694" s="1"/>
  <c r="AS694"/>
  <c r="AT694" s="1"/>
  <c r="AU694" s="1"/>
  <c r="AQ686"/>
  <c r="BR686" s="1"/>
  <c r="AS686"/>
  <c r="AT686" s="1"/>
  <c r="CC606"/>
  <c r="CD606" s="1"/>
  <c r="CE606" s="1"/>
  <c r="CB606"/>
  <c r="BN681"/>
  <c r="CG681"/>
  <c r="BU603"/>
  <c r="BV603" s="1"/>
  <c r="BW603" s="1"/>
  <c r="BT603"/>
  <c r="BS603"/>
  <c r="BX603"/>
  <c r="BU666"/>
  <c r="BV666" s="1"/>
  <c r="BT666"/>
  <c r="BS666"/>
  <c r="BX666"/>
  <c r="AS679"/>
  <c r="AT679" s="1"/>
  <c r="AU679" s="1"/>
  <c r="AQ679"/>
  <c r="BR679" s="1"/>
  <c r="CG675"/>
  <c r="BN675"/>
  <c r="BO602"/>
  <c r="BP602" s="1"/>
  <c r="BK602"/>
  <c r="BL602" s="1"/>
  <c r="AQ669"/>
  <c r="BR669" s="1"/>
  <c r="AS669"/>
  <c r="AT669" s="1"/>
  <c r="AU669" s="1"/>
  <c r="AS682"/>
  <c r="AT682" s="1"/>
  <c r="AU682" s="1"/>
  <c r="AQ682"/>
  <c r="BR682" s="1"/>
  <c r="CG692"/>
  <c r="BN692"/>
  <c r="BO601"/>
  <c r="BP601" s="1"/>
  <c r="BQ601" s="1"/>
  <c r="BK601"/>
  <c r="BL601" s="1"/>
  <c r="BN680"/>
  <c r="CG680"/>
  <c r="BQ634"/>
  <c r="BY638"/>
  <c r="BZ638" s="1"/>
  <c r="AZ172"/>
  <c r="BA172" s="1"/>
  <c r="BB172" s="1"/>
  <c r="Z498"/>
  <c r="AE498" s="1"/>
  <c r="S575"/>
  <c r="U575" s="1"/>
  <c r="AB575" s="1"/>
  <c r="S562"/>
  <c r="U562" s="1"/>
  <c r="AB562" s="1"/>
  <c r="Z586"/>
  <c r="AA586" s="1"/>
  <c r="Z569"/>
  <c r="AE569" s="1"/>
  <c r="BD238"/>
  <c r="BG237" s="1"/>
  <c r="BI237" s="1"/>
  <c r="BJ237" s="1"/>
  <c r="BK237" s="1"/>
  <c r="BL237" s="1"/>
  <c r="CA354"/>
  <c r="Q58" i="3" s="1"/>
  <c r="AH584" i="1"/>
  <c r="AI584" s="1"/>
  <c r="AJ584" s="1"/>
  <c r="AK584" s="1"/>
  <c r="BM584" s="1"/>
  <c r="BP663"/>
  <c r="BQ663" s="1"/>
  <c r="BY646"/>
  <c r="BZ646" s="1"/>
  <c r="BQ657"/>
  <c r="CA640"/>
  <c r="CA634"/>
  <c r="BW658"/>
  <c r="CA643"/>
  <c r="BQ645"/>
  <c r="BQ665"/>
  <c r="CA651"/>
  <c r="CA652"/>
  <c r="Q552"/>
  <c r="S552" s="1"/>
  <c r="U552" s="1"/>
  <c r="BH552"/>
  <c r="Q496"/>
  <c r="BC496" s="1"/>
  <c r="BH496"/>
  <c r="Q570"/>
  <c r="BE570" s="1"/>
  <c r="CI570" s="1"/>
  <c r="BH570"/>
  <c r="G556"/>
  <c r="G654" s="1"/>
  <c r="A654"/>
  <c r="G555"/>
  <c r="G653" s="1"/>
  <c r="CA653" s="1"/>
  <c r="A653"/>
  <c r="Q500"/>
  <c r="V500" s="1"/>
  <c r="W500" s="1"/>
  <c r="BH500"/>
  <c r="Q499"/>
  <c r="BD499" s="1"/>
  <c r="BH499"/>
  <c r="X495"/>
  <c r="Y495" s="1"/>
  <c r="AV495" s="1"/>
  <c r="X491"/>
  <c r="Y491" s="1"/>
  <c r="AE518"/>
  <c r="BD491"/>
  <c r="BT368"/>
  <c r="BC495"/>
  <c r="BJ250"/>
  <c r="BK250" s="1"/>
  <c r="BL250" s="1"/>
  <c r="CA357"/>
  <c r="Q61" i="3" s="1"/>
  <c r="CA364" i="1"/>
  <c r="Q68" i="3" s="1"/>
  <c r="Q594" i="1"/>
  <c r="BC594" s="1"/>
  <c r="BH594"/>
  <c r="CA339"/>
  <c r="Q43" i="3" s="1"/>
  <c r="V495" i="1"/>
  <c r="W495" s="1"/>
  <c r="BB156"/>
  <c r="V491"/>
  <c r="W491" s="1"/>
  <c r="BT531"/>
  <c r="BD495"/>
  <c r="BX410"/>
  <c r="Q24" i="3"/>
  <c r="CA349" i="1"/>
  <c r="CC349" s="1"/>
  <c r="CD349" s="1"/>
  <c r="CE349" s="1"/>
  <c r="CA324"/>
  <c r="CB324" s="1"/>
  <c r="Q576"/>
  <c r="BE576" s="1"/>
  <c r="CI576" s="1"/>
  <c r="BH576"/>
  <c r="BA554"/>
  <c r="E258" i="3" s="1"/>
  <c r="AY554" i="1"/>
  <c r="AZ554" s="1"/>
  <c r="Z491"/>
  <c r="AE491" s="1"/>
  <c r="AS546"/>
  <c r="AT546" s="1"/>
  <c r="AU546" s="1"/>
  <c r="BU428"/>
  <c r="BV428" s="1"/>
  <c r="CA351"/>
  <c r="Q55" i="3" s="1"/>
  <c r="CC325" i="1"/>
  <c r="CD325" s="1"/>
  <c r="CE325" s="1"/>
  <c r="CB325"/>
  <c r="BY512"/>
  <c r="BZ512" s="1"/>
  <c r="O216" i="3" s="1"/>
  <c r="CA512" i="1"/>
  <c r="Q216" i="3" s="1"/>
  <c r="BY329" i="1"/>
  <c r="BZ329" s="1"/>
  <c r="O33" i="3" s="1"/>
  <c r="CA329" i="1"/>
  <c r="Q33" i="3" s="1"/>
  <c r="Q29"/>
  <c r="BY315" i="1"/>
  <c r="BZ315" s="1"/>
  <c r="O19" i="3" s="1"/>
  <c r="CA315" i="1"/>
  <c r="CC315" s="1"/>
  <c r="BY323"/>
  <c r="BZ323" s="1"/>
  <c r="O27" i="3" s="1"/>
  <c r="CA323" i="1"/>
  <c r="Q27" i="3" s="1"/>
  <c r="BY322" i="1"/>
  <c r="BZ322" s="1"/>
  <c r="O26" i="3" s="1"/>
  <c r="CA322" i="1"/>
  <c r="CC322" s="1"/>
  <c r="CD322" s="1"/>
  <c r="CE322" s="1"/>
  <c r="BY334"/>
  <c r="BZ334" s="1"/>
  <c r="O38" i="3" s="1"/>
  <c r="CA334" i="1"/>
  <c r="CC334" s="1"/>
  <c r="CD334" s="1"/>
  <c r="CE334" s="1"/>
  <c r="BY344"/>
  <c r="BZ344" s="1"/>
  <c r="O48" i="3" s="1"/>
  <c r="CA344" i="1"/>
  <c r="Q48" i="3" s="1"/>
  <c r="BY310" i="1"/>
  <c r="BZ310" s="1"/>
  <c r="O14" i="3" s="1"/>
  <c r="CA310" i="1"/>
  <c r="CC310" s="1"/>
  <c r="CD310" s="1"/>
  <c r="CE310" s="1"/>
  <c r="BY316"/>
  <c r="BZ316" s="1"/>
  <c r="O20" i="3" s="1"/>
  <c r="CA316" i="1"/>
  <c r="Q20" i="3" s="1"/>
  <c r="BY349" i="1"/>
  <c r="BZ349" s="1"/>
  <c r="O53" i="3" s="1"/>
  <c r="BY511" i="1"/>
  <c r="BZ511" s="1"/>
  <c r="O215" i="3" s="1"/>
  <c r="BY319" i="1"/>
  <c r="BZ319" s="1"/>
  <c r="O23" i="3" s="1"/>
  <c r="BY338" i="1"/>
  <c r="BZ338" s="1"/>
  <c r="O42" i="3" s="1"/>
  <c r="Q42"/>
  <c r="BK520" i="1"/>
  <c r="BL520" s="1"/>
  <c r="BY331"/>
  <c r="BZ331" s="1"/>
  <c r="O35" i="3" s="1"/>
  <c r="BK370" i="1"/>
  <c r="BL370" s="1"/>
  <c r="BK411"/>
  <c r="BL411" s="1"/>
  <c r="BK417"/>
  <c r="BL417" s="1"/>
  <c r="BK414"/>
  <c r="BL414" s="1"/>
  <c r="BY327"/>
  <c r="BZ327" s="1"/>
  <c r="O31" i="3" s="1"/>
  <c r="BK416" i="1"/>
  <c r="BL416" s="1"/>
  <c r="Q16" i="3"/>
  <c r="BY312" i="1"/>
  <c r="BZ312" s="1"/>
  <c r="O16" i="3" s="1"/>
  <c r="BY364" i="1"/>
  <c r="BZ364" s="1"/>
  <c r="O68" i="3" s="1"/>
  <c r="BK345" i="1"/>
  <c r="BL345" s="1"/>
  <c r="BK336"/>
  <c r="BL336" s="1"/>
  <c r="CA336" s="1"/>
  <c r="BK428"/>
  <c r="BL428" s="1"/>
  <c r="BY357"/>
  <c r="BZ357" s="1"/>
  <c r="O61" i="3" s="1"/>
  <c r="BY503" i="1"/>
  <c r="BZ503" s="1"/>
  <c r="O207" i="3" s="1"/>
  <c r="BK359" i="1"/>
  <c r="BL359" s="1"/>
  <c r="CA359" s="1"/>
  <c r="BK346"/>
  <c r="BL346" s="1"/>
  <c r="CA346" s="1"/>
  <c r="BY354"/>
  <c r="BZ354" s="1"/>
  <c r="O58" i="3" s="1"/>
  <c r="BY353" i="1"/>
  <c r="BZ353" s="1"/>
  <c r="O57" i="3" s="1"/>
  <c r="BY324" i="1"/>
  <c r="BZ324" s="1"/>
  <c r="O28" i="3" s="1"/>
  <c r="BK347" i="1"/>
  <c r="BL347" s="1"/>
  <c r="BK343"/>
  <c r="BL343" s="1"/>
  <c r="BK444"/>
  <c r="BL444" s="1"/>
  <c r="BK358"/>
  <c r="BL358" s="1"/>
  <c r="CA358" s="1"/>
  <c r="BK362"/>
  <c r="BL362" s="1"/>
  <c r="BK412"/>
  <c r="BL412" s="1"/>
  <c r="BY351"/>
  <c r="BZ351" s="1"/>
  <c r="O55" i="3" s="1"/>
  <c r="BO409" i="1"/>
  <c r="BP409" s="1"/>
  <c r="BQ409" s="1"/>
  <c r="BK409"/>
  <c r="BL409" s="1"/>
  <c r="BK425"/>
  <c r="BL425" s="1"/>
  <c r="BQ316"/>
  <c r="BQ345"/>
  <c r="BO370"/>
  <c r="BP370" s="1"/>
  <c r="BQ370" s="1"/>
  <c r="Q18" i="3"/>
  <c r="Q39"/>
  <c r="CB314" i="1"/>
  <c r="CB504"/>
  <c r="CC337"/>
  <c r="CD337" s="1"/>
  <c r="CE337" s="1"/>
  <c r="CC504"/>
  <c r="CD504" s="1"/>
  <c r="CB337"/>
  <c r="CB335"/>
  <c r="CC348"/>
  <c r="CD348" s="1"/>
  <c r="CE348" s="1"/>
  <c r="CC320"/>
  <c r="CD320" s="1"/>
  <c r="CE320" s="1"/>
  <c r="CB348"/>
  <c r="BB238"/>
  <c r="BX431"/>
  <c r="BT444"/>
  <c r="BX360"/>
  <c r="H112" i="3"/>
  <c r="BO346" i="1"/>
  <c r="BP346" s="1"/>
  <c r="BN513"/>
  <c r="BO425"/>
  <c r="BP425" s="1"/>
  <c r="H60" i="3"/>
  <c r="H217"/>
  <c r="AW159" i="1"/>
  <c r="BC253"/>
  <c r="BM253" s="1"/>
  <c r="P251" i="3" s="1"/>
  <c r="CG391" i="1"/>
  <c r="CG386"/>
  <c r="CG393"/>
  <c r="CG564"/>
  <c r="BR377"/>
  <c r="BT377" s="1"/>
  <c r="CG377"/>
  <c r="CG394"/>
  <c r="CG528"/>
  <c r="CG463"/>
  <c r="CG507"/>
  <c r="BR581"/>
  <c r="CG581"/>
  <c r="BR421"/>
  <c r="CG421"/>
  <c r="CG415"/>
  <c r="CG378"/>
  <c r="CG539"/>
  <c r="CG389"/>
  <c r="CG532"/>
  <c r="BR398"/>
  <c r="CG398"/>
  <c r="BR430"/>
  <c r="BT430" s="1"/>
  <c r="CG430"/>
  <c r="CG382"/>
  <c r="CG422"/>
  <c r="CG374"/>
  <c r="BS417"/>
  <c r="M121" i="3"/>
  <c r="M120"/>
  <c r="BS416" i="1"/>
  <c r="BX416"/>
  <c r="BT416"/>
  <c r="BU416"/>
  <c r="M60" i="3"/>
  <c r="BS356" i="1"/>
  <c r="BU356"/>
  <c r="BV356" s="1"/>
  <c r="BW356" s="1"/>
  <c r="BX356"/>
  <c r="BT356"/>
  <c r="BS408"/>
  <c r="BU408"/>
  <c r="BV408" s="1"/>
  <c r="BX408"/>
  <c r="M112" i="3"/>
  <c r="BT408" i="1"/>
  <c r="BV340"/>
  <c r="BW340" s="1"/>
  <c r="BS545"/>
  <c r="M249" i="3"/>
  <c r="CG381" i="1"/>
  <c r="CG464"/>
  <c r="CG433"/>
  <c r="CG538"/>
  <c r="BR432"/>
  <c r="CG432"/>
  <c r="CG376"/>
  <c r="CG436"/>
  <c r="CG375"/>
  <c r="CG384"/>
  <c r="M260" i="3"/>
  <c r="BS556" i="1"/>
  <c r="CG416"/>
  <c r="H120" i="3"/>
  <c r="BL352" i="1"/>
  <c r="BO352"/>
  <c r="M148" i="3"/>
  <c r="BS444" i="1"/>
  <c r="BS360"/>
  <c r="M64" i="3"/>
  <c r="M224"/>
  <c r="BS520" i="1"/>
  <c r="BX520"/>
  <c r="BU520"/>
  <c r="BT520"/>
  <c r="M117" i="3"/>
  <c r="BS413" i="1"/>
  <c r="BX413"/>
  <c r="BT413"/>
  <c r="BU413"/>
  <c r="BV413" s="1"/>
  <c r="BW413" s="1"/>
  <c r="M267" i="3"/>
  <c r="BS563" i="1"/>
  <c r="BS431"/>
  <c r="M135" i="3"/>
  <c r="BO358" i="1"/>
  <c r="BP358" s="1"/>
  <c r="BQ358" s="1"/>
  <c r="BO428"/>
  <c r="BP428" s="1"/>
  <c r="BQ428" s="1"/>
  <c r="BO412"/>
  <c r="BP412" s="1"/>
  <c r="BQ427"/>
  <c r="BQ367"/>
  <c r="CC338"/>
  <c r="CD338" s="1"/>
  <c r="CE338" s="1"/>
  <c r="BN360"/>
  <c r="BN435"/>
  <c r="BK435" s="1"/>
  <c r="BL435" s="1"/>
  <c r="AX159"/>
  <c r="K157" i="3" s="1"/>
  <c r="BH159" i="1"/>
  <c r="AL159" s="1"/>
  <c r="AM159" s="1"/>
  <c r="BB171"/>
  <c r="BB260"/>
  <c r="BX417"/>
  <c r="BT545"/>
  <c r="BO444"/>
  <c r="BP444" s="1"/>
  <c r="BQ444" s="1"/>
  <c r="BO362"/>
  <c r="BP362" s="1"/>
  <c r="BQ362" s="1"/>
  <c r="BQ310"/>
  <c r="BQ312"/>
  <c r="BN521"/>
  <c r="H149" i="3"/>
  <c r="H64"/>
  <c r="H139"/>
  <c r="H118"/>
  <c r="AY214" i="1"/>
  <c r="CG399"/>
  <c r="CG449"/>
  <c r="CG403"/>
  <c r="BR396"/>
  <c r="CG396"/>
  <c r="BR402"/>
  <c r="BT402" s="1"/>
  <c r="CG402"/>
  <c r="BR373"/>
  <c r="BX373" s="1"/>
  <c r="CG418"/>
  <c r="BR557"/>
  <c r="CG557"/>
  <c r="CG395"/>
  <c r="CG553"/>
  <c r="BL537"/>
  <c r="BO537"/>
  <c r="M132" i="3"/>
  <c r="BS428" i="1"/>
  <c r="BX428"/>
  <c r="BS368"/>
  <c r="M72" i="3"/>
  <c r="BS530" i="1"/>
  <c r="M234" i="3"/>
  <c r="M210"/>
  <c r="BS506" i="1"/>
  <c r="CG571"/>
  <c r="CG400"/>
  <c r="CG446"/>
  <c r="CG387"/>
  <c r="CG379"/>
  <c r="CG401"/>
  <c r="CG383"/>
  <c r="BR385"/>
  <c r="CG385"/>
  <c r="BR447"/>
  <c r="CG447"/>
  <c r="BL341"/>
  <c r="CA341" s="1"/>
  <c r="BO341"/>
  <c r="M118" i="3"/>
  <c r="BS414" i="1"/>
  <c r="BS445"/>
  <c r="M149" i="3"/>
  <c r="M114"/>
  <c r="BS410" i="1"/>
  <c r="BS531"/>
  <c r="M235" i="3"/>
  <c r="AY271" i="1"/>
  <c r="AZ214"/>
  <c r="BA214" s="1"/>
  <c r="BB214" s="1"/>
  <c r="BU368"/>
  <c r="BV368" s="1"/>
  <c r="BC214"/>
  <c r="BM214" s="1"/>
  <c r="P212" i="3" s="1"/>
  <c r="BO414" i="1"/>
  <c r="BP414" s="1"/>
  <c r="BO520"/>
  <c r="BP520" s="1"/>
  <c r="BQ349"/>
  <c r="BQ365"/>
  <c r="CB330"/>
  <c r="CB338"/>
  <c r="H133" i="3"/>
  <c r="H114"/>
  <c r="H224"/>
  <c r="H148"/>
  <c r="H135"/>
  <c r="CC330" i="1"/>
  <c r="CD330" s="1"/>
  <c r="CE330" s="1"/>
  <c r="BQ505"/>
  <c r="BQ329"/>
  <c r="BQ512"/>
  <c r="BO417"/>
  <c r="BP417" s="1"/>
  <c r="BQ364"/>
  <c r="BQ529"/>
  <c r="BO371"/>
  <c r="BP371" s="1"/>
  <c r="BQ371" s="1"/>
  <c r="BL371"/>
  <c r="BO363"/>
  <c r="BP363" s="1"/>
  <c r="BQ363" s="1"/>
  <c r="BL363"/>
  <c r="BO519"/>
  <c r="BP519" s="1"/>
  <c r="BQ519" s="1"/>
  <c r="BL519"/>
  <c r="CA519" s="1"/>
  <c r="BO506"/>
  <c r="BP506" s="1"/>
  <c r="BL506"/>
  <c r="BO555"/>
  <c r="BP555" s="1"/>
  <c r="BL555"/>
  <c r="Q31" i="3"/>
  <c r="CB327" i="1"/>
  <c r="CC327"/>
  <c r="Q36" i="3"/>
  <c r="CB332" i="1"/>
  <c r="CC332"/>
  <c r="CD332" s="1"/>
  <c r="CE332" s="1"/>
  <c r="BO410"/>
  <c r="BP410" s="1"/>
  <c r="BQ410" s="1"/>
  <c r="BL410"/>
  <c r="BO350"/>
  <c r="BP350" s="1"/>
  <c r="BL350"/>
  <c r="BO431"/>
  <c r="BP431" s="1"/>
  <c r="BL431"/>
  <c r="BP357"/>
  <c r="BQ357" s="1"/>
  <c r="BB245"/>
  <c r="AU376"/>
  <c r="BQ323"/>
  <c r="BQ361"/>
  <c r="BO340"/>
  <c r="BP340" s="1"/>
  <c r="BQ340" s="1"/>
  <c r="BL340"/>
  <c r="CA340" s="1"/>
  <c r="BO445"/>
  <c r="BP445" s="1"/>
  <c r="BL445"/>
  <c r="BO342"/>
  <c r="BP342" s="1"/>
  <c r="BQ342" s="1"/>
  <c r="BL342"/>
  <c r="BO429"/>
  <c r="BP429" s="1"/>
  <c r="BQ429" s="1"/>
  <c r="BL429"/>
  <c r="BO366"/>
  <c r="BP366" s="1"/>
  <c r="BL366"/>
  <c r="O13" i="3"/>
  <c r="BC297" i="1"/>
  <c r="AY147"/>
  <c r="AZ271"/>
  <c r="BA271" s="1"/>
  <c r="BB271" s="1"/>
  <c r="BC147"/>
  <c r="AZ253"/>
  <c r="BA253" s="1"/>
  <c r="BB253" s="1"/>
  <c r="AQ440"/>
  <c r="AZ147"/>
  <c r="BA147" s="1"/>
  <c r="BC271"/>
  <c r="AY253"/>
  <c r="AS440"/>
  <c r="AT440" s="1"/>
  <c r="AQ546"/>
  <c r="BD239"/>
  <c r="BG238" s="1"/>
  <c r="BI238" s="1"/>
  <c r="N236" i="3" s="1"/>
  <c r="AZ297" i="1"/>
  <c r="BA297" s="1"/>
  <c r="BB297" s="1"/>
  <c r="AU429"/>
  <c r="AY297"/>
  <c r="BH179"/>
  <c r="AL179" s="1"/>
  <c r="AM179" s="1"/>
  <c r="AV191"/>
  <c r="G189" i="3" s="1"/>
  <c r="BL218" i="1"/>
  <c r="AW179"/>
  <c r="AX179"/>
  <c r="AZ179" s="1"/>
  <c r="BA179" s="1"/>
  <c r="BH191"/>
  <c r="AL191" s="1"/>
  <c r="AM191" s="1"/>
  <c r="BD252"/>
  <c r="BG251" s="1"/>
  <c r="BI251" s="1"/>
  <c r="N249" i="3" s="1"/>
  <c r="AX180" i="1"/>
  <c r="K178" i="3" s="1"/>
  <c r="AU280" i="1"/>
  <c r="AV280" s="1"/>
  <c r="G278" i="3" s="1"/>
  <c r="AP454" i="1"/>
  <c r="L158" i="3" s="1"/>
  <c r="BH180" i="1"/>
  <c r="AL180" s="1"/>
  <c r="AM180" s="1"/>
  <c r="AU564"/>
  <c r="AW180"/>
  <c r="BJ225"/>
  <c r="BK225" s="1"/>
  <c r="BL225" s="1"/>
  <c r="N223" i="3"/>
  <c r="AW173" i="1"/>
  <c r="AV173"/>
  <c r="G171" i="3" s="1"/>
  <c r="AQ223" i="1"/>
  <c r="AR223" s="1"/>
  <c r="AS223" s="1"/>
  <c r="I221" i="3"/>
  <c r="BC126" i="1"/>
  <c r="K124" i="3"/>
  <c r="AW229" i="1"/>
  <c r="AV229"/>
  <c r="G227" i="3" s="1"/>
  <c r="K188"/>
  <c r="AT248" i="1"/>
  <c r="AU248" s="1"/>
  <c r="AV248" s="1"/>
  <c r="G246" i="3" s="1"/>
  <c r="I246"/>
  <c r="AS388" i="1"/>
  <c r="AT388" s="1"/>
  <c r="L92" i="3"/>
  <c r="BN391" i="1"/>
  <c r="BK391" s="1"/>
  <c r="H95" i="3"/>
  <c r="BN422" i="1"/>
  <c r="H126" i="3"/>
  <c r="BN395" i="1"/>
  <c r="BK395" s="1"/>
  <c r="H99" i="3"/>
  <c r="BN418" i="1"/>
  <c r="H122" i="3"/>
  <c r="H93"/>
  <c r="BN532" i="1"/>
  <c r="BK532" s="1"/>
  <c r="H236" i="3"/>
  <c r="BO245" i="1"/>
  <c r="BP245" s="1"/>
  <c r="BQ245" s="1"/>
  <c r="P243" i="3"/>
  <c r="BJ258" i="1"/>
  <c r="BK258" s="1"/>
  <c r="N256" i="3"/>
  <c r="BN384" i="1"/>
  <c r="BK384" s="1"/>
  <c r="H88" i="3"/>
  <c r="AT255" i="1"/>
  <c r="AU255" s="1"/>
  <c r="AV255" s="1"/>
  <c r="G253" i="3" s="1"/>
  <c r="I253"/>
  <c r="AT164" i="1"/>
  <c r="AU164" s="1"/>
  <c r="AV164" s="1"/>
  <c r="G162" i="3" s="1"/>
  <c r="I162"/>
  <c r="AT168" i="1"/>
  <c r="AU168" s="1"/>
  <c r="AV168" s="1"/>
  <c r="G166" i="3" s="1"/>
  <c r="I166"/>
  <c r="BC154" i="1"/>
  <c r="K152" i="3"/>
  <c r="BN556" i="1"/>
  <c r="BK556" s="1"/>
  <c r="H260" i="3"/>
  <c r="BN563" i="1"/>
  <c r="H267" i="3"/>
  <c r="BN436" i="1"/>
  <c r="AQ200"/>
  <c r="AR200" s="1"/>
  <c r="AS200" s="1"/>
  <c r="I198" i="3"/>
  <c r="AQ182" i="1"/>
  <c r="AR182" s="1"/>
  <c r="AS182" s="1"/>
  <c r="I180" i="3"/>
  <c r="AT201" i="1"/>
  <c r="AU201" s="1"/>
  <c r="I199" i="3"/>
  <c r="AT203" i="1"/>
  <c r="AU203" s="1"/>
  <c r="AV203" s="1"/>
  <c r="G201" i="3" s="1"/>
  <c r="I201"/>
  <c r="AW196" i="1"/>
  <c r="AV196"/>
  <c r="G194" i="3" s="1"/>
  <c r="AZ145" i="1"/>
  <c r="BA145" s="1"/>
  <c r="K143" i="3"/>
  <c r="AY286" i="1"/>
  <c r="K284" i="3"/>
  <c r="BN449" i="1"/>
  <c r="H153" i="3"/>
  <c r="AS423" i="1"/>
  <c r="AT423" s="1"/>
  <c r="AU423" s="1"/>
  <c r="L127" i="3"/>
  <c r="BN399" i="1"/>
  <c r="H103" i="3"/>
  <c r="BN464" i="1"/>
  <c r="H168" i="3"/>
  <c r="BN393" i="1"/>
  <c r="H97" i="3"/>
  <c r="AS397" i="1"/>
  <c r="AT397" s="1"/>
  <c r="L101" i="3"/>
  <c r="BN402" i="1"/>
  <c r="H106" i="3"/>
  <c r="AY278" i="1"/>
  <c r="K276" i="3"/>
  <c r="BN413" i="1"/>
  <c r="H117" i="3"/>
  <c r="BN385" i="1"/>
  <c r="BK385" s="1"/>
  <c r="AT273"/>
  <c r="AU273" s="1"/>
  <c r="AV273" s="1"/>
  <c r="G271" i="3" s="1"/>
  <c r="I271"/>
  <c r="BO220" i="1"/>
  <c r="BP220" s="1"/>
  <c r="BQ220" s="1"/>
  <c r="P218" i="3"/>
  <c r="AY215" i="1"/>
  <c r="K213" i="3"/>
  <c r="AY221" i="1"/>
  <c r="K219" i="3"/>
  <c r="AQ450" i="1"/>
  <c r="L154" i="3"/>
  <c r="BN557" i="1"/>
  <c r="BK557" s="1"/>
  <c r="H261" i="3"/>
  <c r="H86"/>
  <c r="BN430" i="1"/>
  <c r="BK430" s="1"/>
  <c r="H134" i="3"/>
  <c r="BN252" i="1"/>
  <c r="P250" i="3"/>
  <c r="AT167" i="1"/>
  <c r="AX167" s="1"/>
  <c r="I165" i="3"/>
  <c r="AQ241" i="1"/>
  <c r="AR241" s="1"/>
  <c r="AS241" s="1"/>
  <c r="I239" i="3"/>
  <c r="AT230" i="1"/>
  <c r="AU230" s="1"/>
  <c r="AV230" s="1"/>
  <c r="G228" i="3" s="1"/>
  <c r="I228"/>
  <c r="AT197" i="1"/>
  <c r="AU197" s="1"/>
  <c r="I195" i="3"/>
  <c r="AT299" i="1"/>
  <c r="AX299" s="1"/>
  <c r="I297" i="3"/>
  <c r="BN571" i="1"/>
  <c r="BK571" s="1"/>
  <c r="H275" i="3"/>
  <c r="BN565" i="1"/>
  <c r="BK565" s="1"/>
  <c r="H269" i="3"/>
  <c r="BH166" i="1"/>
  <c r="AL166" s="1"/>
  <c r="AM166" s="1"/>
  <c r="AV166"/>
  <c r="G164" i="3" s="1"/>
  <c r="AL590" i="1"/>
  <c r="AM590" s="1"/>
  <c r="J294" i="3"/>
  <c r="BN545" i="1"/>
  <c r="H249" i="3"/>
  <c r="BN394" i="1"/>
  <c r="BO394" s="1"/>
  <c r="H98" i="3"/>
  <c r="BN380" i="1"/>
  <c r="BK380" s="1"/>
  <c r="H84" i="3"/>
  <c r="BN374" i="1"/>
  <c r="BK374" s="1"/>
  <c r="H78" i="3"/>
  <c r="BN372" i="1"/>
  <c r="BK372" s="1"/>
  <c r="H76" i="3"/>
  <c r="AY290" i="1"/>
  <c r="K288" i="3"/>
  <c r="AY193" i="1"/>
  <c r="K191" i="3"/>
  <c r="BN432" i="1"/>
  <c r="BK432" s="1"/>
  <c r="H136" i="3"/>
  <c r="BD245" i="1"/>
  <c r="BG244" s="1"/>
  <c r="BI244" s="1"/>
  <c r="BZ339"/>
  <c r="O43" i="3" s="1"/>
  <c r="CC333" i="1"/>
  <c r="CD333" s="1"/>
  <c r="CE333" s="1"/>
  <c r="CB333"/>
  <c r="CB317"/>
  <c r="CC317"/>
  <c r="CD317" s="1"/>
  <c r="CE335"/>
  <c r="CC328"/>
  <c r="CD328" s="1"/>
  <c r="CB328"/>
  <c r="CB321"/>
  <c r="CC321"/>
  <c r="CB318"/>
  <c r="CC318"/>
  <c r="CD318" s="1"/>
  <c r="CE318" s="1"/>
  <c r="CB326"/>
  <c r="CC326"/>
  <c r="CD326" s="1"/>
  <c r="CE326" s="1"/>
  <c r="BB239"/>
  <c r="BN245"/>
  <c r="BC278"/>
  <c r="AP466"/>
  <c r="AX173"/>
  <c r="BB252"/>
  <c r="BW412"/>
  <c r="AP434"/>
  <c r="BB289"/>
  <c r="BC193"/>
  <c r="BO252"/>
  <c r="BP252" s="1"/>
  <c r="BQ252" s="1"/>
  <c r="BX545"/>
  <c r="BC290"/>
  <c r="AG486"/>
  <c r="BU545"/>
  <c r="BV545" s="1"/>
  <c r="BW545" s="1"/>
  <c r="BQ327"/>
  <c r="BQ334"/>
  <c r="BO411"/>
  <c r="BP411" s="1"/>
  <c r="BP511"/>
  <c r="BQ511" s="1"/>
  <c r="BP336"/>
  <c r="BQ336" s="1"/>
  <c r="AZ154"/>
  <c r="BA154" s="1"/>
  <c r="BB154" s="1"/>
  <c r="AZ278"/>
  <c r="BA278" s="1"/>
  <c r="BP338"/>
  <c r="BQ338" s="1"/>
  <c r="BO416"/>
  <c r="BO359"/>
  <c r="BH222"/>
  <c r="AL222" s="1"/>
  <c r="AM222" s="1"/>
  <c r="BP324"/>
  <c r="BQ324" s="1"/>
  <c r="BO343"/>
  <c r="BP343" s="1"/>
  <c r="AZ290"/>
  <c r="BA290" s="1"/>
  <c r="BB290" s="1"/>
  <c r="BC145"/>
  <c r="AZ193"/>
  <c r="BA193" s="1"/>
  <c r="AK590"/>
  <c r="BM590" s="1"/>
  <c r="AQ397"/>
  <c r="BO347"/>
  <c r="BP347" s="1"/>
  <c r="BH173"/>
  <c r="AL173" s="1"/>
  <c r="AM173" s="1"/>
  <c r="BH196"/>
  <c r="AL196" s="1"/>
  <c r="AM196" s="1"/>
  <c r="AY145"/>
  <c r="BC286"/>
  <c r="BN527"/>
  <c r="BN531"/>
  <c r="BN368"/>
  <c r="R283"/>
  <c r="U283" s="1"/>
  <c r="BN373"/>
  <c r="BN530"/>
  <c r="BN356"/>
  <c r="BN375"/>
  <c r="BN408"/>
  <c r="BB141"/>
  <c r="BT506"/>
  <c r="H211" i="3"/>
  <c r="BU367" i="1"/>
  <c r="BV367" s="1"/>
  <c r="BW367" s="1"/>
  <c r="BX367"/>
  <c r="BU529"/>
  <c r="BV529" s="1"/>
  <c r="BW529" s="1"/>
  <c r="BX529"/>
  <c r="BT529"/>
  <c r="BY529" s="1"/>
  <c r="BT414"/>
  <c r="H119" i="3"/>
  <c r="H242"/>
  <c r="BU555" i="1"/>
  <c r="BV555" s="1"/>
  <c r="BW555" s="1"/>
  <c r="BX555"/>
  <c r="BT555"/>
  <c r="AW166"/>
  <c r="AX166"/>
  <c r="H90" i="3"/>
  <c r="H232"/>
  <c r="H167"/>
  <c r="BU407" i="1"/>
  <c r="BV407" s="1"/>
  <c r="BW407" s="1"/>
  <c r="BT407"/>
  <c r="AS450"/>
  <c r="AT450" s="1"/>
  <c r="AU450" s="1"/>
  <c r="H85" i="3"/>
  <c r="H125"/>
  <c r="BX530" i="1"/>
  <c r="BT530"/>
  <c r="BU530"/>
  <c r="BV530" s="1"/>
  <c r="BW530" s="1"/>
  <c r="BT367"/>
  <c r="BX355"/>
  <c r="AQ514"/>
  <c r="AQ423"/>
  <c r="BU537"/>
  <c r="BV537" s="1"/>
  <c r="BW537" s="1"/>
  <c r="BC215"/>
  <c r="BM215" s="1"/>
  <c r="P213" i="3" s="1"/>
  <c r="AS196" i="1"/>
  <c r="BX537"/>
  <c r="AH542"/>
  <c r="AI542" s="1"/>
  <c r="AJ542" s="1"/>
  <c r="BT527"/>
  <c r="BH229"/>
  <c r="AL229" s="1"/>
  <c r="AM229" s="1"/>
  <c r="AY154"/>
  <c r="AS180"/>
  <c r="AW222"/>
  <c r="AZ286"/>
  <c r="BA286" s="1"/>
  <c r="BB286" s="1"/>
  <c r="AZ221"/>
  <c r="BA221" s="1"/>
  <c r="BC221"/>
  <c r="BD221" s="1"/>
  <c r="BG220" s="1"/>
  <c r="BI220" s="1"/>
  <c r="AX229"/>
  <c r="BW352"/>
  <c r="BV360"/>
  <c r="BW360" s="1"/>
  <c r="BB264"/>
  <c r="AN454"/>
  <c r="BF486"/>
  <c r="BG486" s="1"/>
  <c r="CH486" s="1"/>
  <c r="BI486" s="1"/>
  <c r="BJ486" s="1"/>
  <c r="AX222"/>
  <c r="AQ168"/>
  <c r="AR168" s="1"/>
  <c r="AS168" s="1"/>
  <c r="AY126"/>
  <c r="BW429"/>
  <c r="AZ126"/>
  <c r="BA126" s="1"/>
  <c r="AY190"/>
  <c r="AB495"/>
  <c r="AY458"/>
  <c r="AZ458" s="1"/>
  <c r="BA458"/>
  <c r="E162" i="3" s="1"/>
  <c r="AY598" i="1"/>
  <c r="AZ598" s="1"/>
  <c r="BA598"/>
  <c r="E302" i="3" s="1"/>
  <c r="AY517" i="1"/>
  <c r="AZ517" s="1"/>
  <c r="BA517"/>
  <c r="E221" i="3" s="1"/>
  <c r="AP404" i="1"/>
  <c r="AQ248"/>
  <c r="AR248" s="1"/>
  <c r="AS248" s="1"/>
  <c r="AQ388"/>
  <c r="AN205"/>
  <c r="D203" i="3" s="1"/>
  <c r="AV486" i="1"/>
  <c r="BW364"/>
  <c r="AP439"/>
  <c r="AX481"/>
  <c r="AW481"/>
  <c r="AX462"/>
  <c r="AW462"/>
  <c r="AX542"/>
  <c r="AW542"/>
  <c r="BA476"/>
  <c r="E180" i="3" s="1"/>
  <c r="AY476" i="1"/>
  <c r="AZ476" s="1"/>
  <c r="BA484"/>
  <c r="E188" i="3" s="1"/>
  <c r="AY484" i="1"/>
  <c r="AZ484" s="1"/>
  <c r="AT200"/>
  <c r="AU200" s="1"/>
  <c r="AV200" s="1"/>
  <c r="G198" i="3" s="1"/>
  <c r="AU298" i="1"/>
  <c r="BA524"/>
  <c r="E228" i="3" s="1"/>
  <c r="AY524" i="1"/>
  <c r="AZ524" s="1"/>
  <c r="BT505"/>
  <c r="CA505" s="1"/>
  <c r="BX505"/>
  <c r="BU505"/>
  <c r="BV505" s="1"/>
  <c r="BW505" s="1"/>
  <c r="AX510"/>
  <c r="AW510"/>
  <c r="BA584"/>
  <c r="E288" i="3" s="1"/>
  <c r="AY584" i="1"/>
  <c r="AZ584" s="1"/>
  <c r="AN293"/>
  <c r="D291" i="3" s="1"/>
  <c r="AU384" i="1"/>
  <c r="BM260"/>
  <c r="AW240"/>
  <c r="AQ164"/>
  <c r="AR164" s="1"/>
  <c r="AQ299"/>
  <c r="AR299" s="1"/>
  <c r="AS299" s="1"/>
  <c r="AZ148"/>
  <c r="BA148" s="1"/>
  <c r="BB148" s="1"/>
  <c r="AZ215"/>
  <c r="BA215" s="1"/>
  <c r="AY148"/>
  <c r="BH240"/>
  <c r="AL240" s="1"/>
  <c r="AM240" s="1"/>
  <c r="AX240"/>
  <c r="AT182"/>
  <c r="AU182" s="1"/>
  <c r="AD205"/>
  <c r="AE205" s="1"/>
  <c r="AJ205" s="1"/>
  <c r="AD206"/>
  <c r="AE206" s="1"/>
  <c r="AJ206" s="1"/>
  <c r="BN220"/>
  <c r="AQ197"/>
  <c r="AR197" s="1"/>
  <c r="AS197" s="1"/>
  <c r="AQ201"/>
  <c r="AR201" s="1"/>
  <c r="AS201" s="1"/>
  <c r="AT223"/>
  <c r="AU223" s="1"/>
  <c r="AV223" s="1"/>
  <c r="G221" i="3" s="1"/>
  <c r="AT241" i="1"/>
  <c r="AU241" s="1"/>
  <c r="AV241" s="1"/>
  <c r="G239" i="3" s="1"/>
  <c r="X231" i="1"/>
  <c r="AP231" s="1"/>
  <c r="BD220"/>
  <c r="BG219" s="1"/>
  <c r="BI219" s="1"/>
  <c r="X206"/>
  <c r="AP206" s="1"/>
  <c r="X205"/>
  <c r="AP205" s="1"/>
  <c r="AQ230"/>
  <c r="AR230" s="1"/>
  <c r="AS230" s="1"/>
  <c r="AQ255"/>
  <c r="AR255" s="1"/>
  <c r="AS255" s="1"/>
  <c r="Y183"/>
  <c r="Z183" s="1"/>
  <c r="AN183" s="1"/>
  <c r="D181" i="3" s="1"/>
  <c r="X186" i="1"/>
  <c r="AP186" s="1"/>
  <c r="AQ203"/>
  <c r="AR203" s="1"/>
  <c r="AS203" s="1"/>
  <c r="BB127"/>
  <c r="BD213"/>
  <c r="BG212" s="1"/>
  <c r="BI212" s="1"/>
  <c r="X293"/>
  <c r="AP293" s="1"/>
  <c r="T500"/>
  <c r="T552"/>
  <c r="T496"/>
  <c r="T587"/>
  <c r="T499"/>
  <c r="T594"/>
  <c r="T570"/>
  <c r="R301"/>
  <c r="U301" s="1"/>
  <c r="Y224"/>
  <c r="Z224" s="1"/>
  <c r="AN224" s="1"/>
  <c r="D222" i="3" s="1"/>
  <c r="AA283" i="1"/>
  <c r="AB283" s="1"/>
  <c r="U293"/>
  <c r="AD293" s="1"/>
  <c r="AE293" s="1"/>
  <c r="AJ293" s="1"/>
  <c r="AN206"/>
  <c r="D204" i="3" s="1"/>
  <c r="AM404" i="1"/>
  <c r="AN404" s="1"/>
  <c r="AL470"/>
  <c r="AM470" s="1"/>
  <c r="T576"/>
  <c r="X187"/>
  <c r="AP187" s="1"/>
  <c r="AX216"/>
  <c r="AA301"/>
  <c r="AB301" s="1"/>
  <c r="AC283"/>
  <c r="BB194"/>
  <c r="BB142"/>
  <c r="AD300"/>
  <c r="AE300" s="1"/>
  <c r="AJ300" s="1"/>
  <c r="P302"/>
  <c r="Q302" s="1"/>
  <c r="R302" s="1"/>
  <c r="R595"/>
  <c r="P595"/>
  <c r="R577"/>
  <c r="P577"/>
  <c r="R588"/>
  <c r="P588"/>
  <c r="BB128"/>
  <c r="BB263"/>
  <c r="AQ167"/>
  <c r="AR167" s="1"/>
  <c r="AS167" s="1"/>
  <c r="X249"/>
  <c r="AP249" s="1"/>
  <c r="W283"/>
  <c r="BB124"/>
  <c r="AF486"/>
  <c r="BB155"/>
  <c r="AQ273"/>
  <c r="AR273" s="1"/>
  <c r="AS273" s="1"/>
  <c r="BM227"/>
  <c r="BB191"/>
  <c r="AN202"/>
  <c r="D200" i="3" s="1"/>
  <c r="BQ66" i="1"/>
  <c r="AT224"/>
  <c r="AU224" s="1"/>
  <c r="AV224" s="1"/>
  <c r="G222" i="3" s="1"/>
  <c r="AQ224" i="1"/>
  <c r="AR224" s="1"/>
  <c r="U268"/>
  <c r="BN68"/>
  <c r="BO68"/>
  <c r="BP68" s="1"/>
  <c r="BQ68" s="1"/>
  <c r="BC163"/>
  <c r="AZ163"/>
  <c r="BA163" s="1"/>
  <c r="AY163"/>
  <c r="BM69"/>
  <c r="P67" i="3" s="1"/>
  <c r="BD69" i="1"/>
  <c r="BG68" s="1"/>
  <c r="BI68" s="1"/>
  <c r="N66" i="3" s="1"/>
  <c r="BC144" i="1"/>
  <c r="AZ144"/>
  <c r="AY144"/>
  <c r="AU192"/>
  <c r="AV192" s="1"/>
  <c r="G190" i="3" s="1"/>
  <c r="AX192" i="1"/>
  <c r="K190" i="3" s="1"/>
  <c r="BM70" i="1"/>
  <c r="P68" i="3" s="1"/>
  <c r="BD70" i="1"/>
  <c r="BG69" s="1"/>
  <c r="BI69" s="1"/>
  <c r="N67" i="3" s="1"/>
  <c r="BC146" i="1"/>
  <c r="AZ146"/>
  <c r="BA146" s="1"/>
  <c r="AY146"/>
  <c r="BC228"/>
  <c r="AZ228"/>
  <c r="BA228" s="1"/>
  <c r="AY228"/>
  <c r="BC177"/>
  <c r="AZ177"/>
  <c r="BA177" s="1"/>
  <c r="BB177" s="1"/>
  <c r="AY177"/>
  <c r="BM262"/>
  <c r="P260" i="3" s="1"/>
  <c r="BD262" i="1"/>
  <c r="BG261" s="1"/>
  <c r="BI261" s="1"/>
  <c r="AW174"/>
  <c r="BH174"/>
  <c r="AL174" s="1"/>
  <c r="AM174" s="1"/>
  <c r="AT204"/>
  <c r="AQ204"/>
  <c r="AR204" s="1"/>
  <c r="AS204" s="1"/>
  <c r="W258"/>
  <c r="S258"/>
  <c r="AC258"/>
  <c r="AA258"/>
  <c r="AB258" s="1"/>
  <c r="R258"/>
  <c r="A557"/>
  <c r="BE263"/>
  <c r="BM263" s="1"/>
  <c r="P261" i="3" s="1"/>
  <c r="AU162" i="1"/>
  <c r="AV162" s="1"/>
  <c r="G160" i="3" s="1"/>
  <c r="AX162" i="1"/>
  <c r="K160" i="3" s="1"/>
  <c r="AU199" i="1"/>
  <c r="AV199" s="1"/>
  <c r="G197" i="3" s="1"/>
  <c r="AX199" i="1"/>
  <c r="K197" i="3" s="1"/>
  <c r="V257" i="1"/>
  <c r="T257" s="1"/>
  <c r="Y257" s="1"/>
  <c r="Z257" s="1"/>
  <c r="AN257" s="1"/>
  <c r="D255" i="3" s="1"/>
  <c r="BM261" i="1"/>
  <c r="P259" i="3" s="1"/>
  <c r="BD261" i="1"/>
  <c r="BG260" s="1"/>
  <c r="BI260" s="1"/>
  <c r="N258" i="3" s="1"/>
  <c r="BL64" i="1"/>
  <c r="Y300"/>
  <c r="Z300" s="1"/>
  <c r="AN300" s="1"/>
  <c r="D298" i="3" s="1"/>
  <c r="BB227" i="1"/>
  <c r="BK52"/>
  <c r="BL52" s="1"/>
  <c r="BB213"/>
  <c r="BB158"/>
  <c r="BB130"/>
  <c r="AS216"/>
  <c r="BJ66"/>
  <c r="U250"/>
  <c r="AD250" s="1"/>
  <c r="AE250" s="1"/>
  <c r="AJ250" s="1"/>
  <c r="AT185"/>
  <c r="AQ185"/>
  <c r="AR185" s="1"/>
  <c r="AS185" s="1"/>
  <c r="W276"/>
  <c r="S276"/>
  <c r="R276"/>
  <c r="AC276"/>
  <c r="AA276"/>
  <c r="AB276" s="1"/>
  <c r="BN67"/>
  <c r="BO67"/>
  <c r="BP67" s="1"/>
  <c r="BQ67" s="1"/>
  <c r="A74"/>
  <c r="A366"/>
  <c r="G366" s="1"/>
  <c r="A266"/>
  <c r="BE72"/>
  <c r="AQ292"/>
  <c r="AR292" s="1"/>
  <c r="AT292"/>
  <c r="BC174"/>
  <c r="AZ174"/>
  <c r="BA174" s="1"/>
  <c r="BB174" s="1"/>
  <c r="AY174"/>
  <c r="BH157"/>
  <c r="AL157" s="1"/>
  <c r="AM157" s="1"/>
  <c r="AW157"/>
  <c r="AT181"/>
  <c r="AQ181"/>
  <c r="AR181" s="1"/>
  <c r="AS181" s="1"/>
  <c r="BH144"/>
  <c r="AL144" s="1"/>
  <c r="AM144" s="1"/>
  <c r="AW144"/>
  <c r="U257"/>
  <c r="AD257" s="1"/>
  <c r="AE257" s="1"/>
  <c r="AJ257" s="1"/>
  <c r="Y267"/>
  <c r="Z267" s="1"/>
  <c r="AN267" s="1"/>
  <c r="D265" i="3" s="1"/>
  <c r="X242" i="1"/>
  <c r="AP242" s="1"/>
  <c r="I240" i="3" s="1"/>
  <c r="Y256" i="1"/>
  <c r="Z256" s="1"/>
  <c r="AN256" s="1"/>
  <c r="D254" i="3" s="1"/>
  <c r="BD227" i="1"/>
  <c r="BG226" s="1"/>
  <c r="BI226" s="1"/>
  <c r="AU149"/>
  <c r="AV149" s="1"/>
  <c r="G147" i="3" s="1"/>
  <c r="AX149" i="1"/>
  <c r="K147" i="3" s="1"/>
  <c r="V301" i="1"/>
  <c r="T301" s="1"/>
  <c r="AZ157"/>
  <c r="BA157" s="1"/>
  <c r="BC157"/>
  <c r="AY157"/>
  <c r="A558"/>
  <c r="BE264"/>
  <c r="V250"/>
  <c r="T250" s="1"/>
  <c r="X250" s="1"/>
  <c r="AP250" s="1"/>
  <c r="I248" i="3" s="1"/>
  <c r="AW146" i="1"/>
  <c r="BH146"/>
  <c r="AL146" s="1"/>
  <c r="AM146" s="1"/>
  <c r="BH228"/>
  <c r="AL228" s="1"/>
  <c r="AM228" s="1"/>
  <c r="AW228"/>
  <c r="BN226"/>
  <c r="BO226"/>
  <c r="BP226" s="1"/>
  <c r="BQ226" s="1"/>
  <c r="V232"/>
  <c r="T232" s="1"/>
  <c r="BJ67"/>
  <c r="BK67" s="1"/>
  <c r="BL67" s="1"/>
  <c r="BJ259"/>
  <c r="BK259" s="1"/>
  <c r="BL259" s="1"/>
  <c r="BC280"/>
  <c r="AZ280"/>
  <c r="BA280" s="1"/>
  <c r="AY280"/>
  <c r="A73"/>
  <c r="A365"/>
  <c r="A265"/>
  <c r="BE71"/>
  <c r="BH216"/>
  <c r="AL216" s="1"/>
  <c r="AM216" s="1"/>
  <c r="AW216"/>
  <c r="Y274"/>
  <c r="Z274" s="1"/>
  <c r="AN274" s="1"/>
  <c r="D272" i="3" s="1"/>
  <c r="BM213" i="1"/>
  <c r="P211" i="3" s="1"/>
  <c r="AW178" i="1" l="1"/>
  <c r="AZ272"/>
  <c r="BA272" s="1"/>
  <c r="AX178"/>
  <c r="K176" i="3" s="1"/>
  <c r="BH178" i="1"/>
  <c r="AL178" s="1"/>
  <c r="AM178" s="1"/>
  <c r="X202"/>
  <c r="AP202" s="1"/>
  <c r="I200" i="3" s="1"/>
  <c r="BC298" i="1"/>
  <c r="AX291"/>
  <c r="K289" i="3" s="1"/>
  <c r="AY272" i="1"/>
  <c r="AK523"/>
  <c r="BM523" s="1"/>
  <c r="AV198"/>
  <c r="G196" i="3" s="1"/>
  <c r="X232" i="1"/>
  <c r="AP232" s="1"/>
  <c r="I230" i="3" s="1"/>
  <c r="BC272" i="1"/>
  <c r="AY298"/>
  <c r="BC247"/>
  <c r="BN259"/>
  <c r="BA523"/>
  <c r="E227" i="3" s="1"/>
  <c r="BC148" i="1"/>
  <c r="CA347"/>
  <c r="L236" i="3"/>
  <c r="X268" i="1"/>
  <c r="AP268" s="1"/>
  <c r="I266" i="3" s="1"/>
  <c r="P284" i="1"/>
  <c r="Q284" s="1"/>
  <c r="R284" s="1"/>
  <c r="U284" s="1"/>
  <c r="X300"/>
  <c r="AP300" s="1"/>
  <c r="I298" i="3" s="1"/>
  <c r="BS527" i="1"/>
  <c r="AQ281"/>
  <c r="AR281" s="1"/>
  <c r="AS281" s="1"/>
  <c r="BH184"/>
  <c r="AL184" s="1"/>
  <c r="AM184" s="1"/>
  <c r="W301"/>
  <c r="AK470"/>
  <c r="BM470" s="1"/>
  <c r="AZ190"/>
  <c r="BA190" s="1"/>
  <c r="BB190" s="1"/>
  <c r="BB303"/>
  <c r="L218" i="3"/>
  <c r="L122"/>
  <c r="AL541" i="1"/>
  <c r="AM541" s="1"/>
  <c r="AN541" s="1"/>
  <c r="AF477"/>
  <c r="AT281"/>
  <c r="AX281" s="1"/>
  <c r="K279" i="3" s="1"/>
  <c r="AC301" i="1"/>
  <c r="CA343"/>
  <c r="CC343" s="1"/>
  <c r="CD343" s="1"/>
  <c r="AK541"/>
  <c r="BM541" s="1"/>
  <c r="AX475"/>
  <c r="BA475" s="1"/>
  <c r="E179" i="3" s="1"/>
  <c r="AP437" i="1"/>
  <c r="L141" i="3" s="1"/>
  <c r="AQ418" i="1"/>
  <c r="BR418" s="1"/>
  <c r="M122" i="3" s="1"/>
  <c r="AY265" i="1"/>
  <c r="AD275"/>
  <c r="AE275" s="1"/>
  <c r="AJ275" s="1"/>
  <c r="AQ274"/>
  <c r="AR274" s="1"/>
  <c r="AS274" s="1"/>
  <c r="L95" i="3"/>
  <c r="AS391" i="1"/>
  <c r="AT391" s="1"/>
  <c r="AU391" s="1"/>
  <c r="AQ267"/>
  <c r="AR267" s="1"/>
  <c r="AS267" s="1"/>
  <c r="K296" i="3"/>
  <c r="AD282" i="1"/>
  <c r="AE282" s="1"/>
  <c r="AJ282" s="1"/>
  <c r="AT267"/>
  <c r="AU267" s="1"/>
  <c r="AV267" s="1"/>
  <c r="G265" i="3" s="1"/>
  <c r="X282" i="1"/>
  <c r="AP282" s="1"/>
  <c r="Q587"/>
  <c r="BE587" s="1"/>
  <c r="CI587" s="1"/>
  <c r="AW291"/>
  <c r="AX198"/>
  <c r="K196" i="3" s="1"/>
  <c r="AP420" i="1"/>
  <c r="AQ420" s="1"/>
  <c r="BR420" s="1"/>
  <c r="BX420" s="1"/>
  <c r="AT274"/>
  <c r="AU274" s="1"/>
  <c r="AV274" s="1"/>
  <c r="G272" i="3" s="1"/>
  <c r="BH198" i="1"/>
  <c r="AL198" s="1"/>
  <c r="AM198" s="1"/>
  <c r="AL523"/>
  <c r="AM523" s="1"/>
  <c r="AN523" s="1"/>
  <c r="AD232"/>
  <c r="AE232" s="1"/>
  <c r="AJ232" s="1"/>
  <c r="AA294"/>
  <c r="AB294" s="1"/>
  <c r="BY361"/>
  <c r="BZ361" s="1"/>
  <c r="O65" i="3" s="1"/>
  <c r="W294" i="1"/>
  <c r="BS513"/>
  <c r="AU532"/>
  <c r="BB246"/>
  <c r="AZ165"/>
  <c r="R294"/>
  <c r="U294" s="1"/>
  <c r="S294"/>
  <c r="V294" s="1"/>
  <c r="T294" s="1"/>
  <c r="CB311"/>
  <c r="AG477"/>
  <c r="BD246"/>
  <c r="BG245" s="1"/>
  <c r="BI245" s="1"/>
  <c r="BJ245" s="1"/>
  <c r="BK245" s="1"/>
  <c r="BL245" s="1"/>
  <c r="AQ532"/>
  <c r="BR532" s="1"/>
  <c r="BT532" s="1"/>
  <c r="BN246"/>
  <c r="BW637"/>
  <c r="BF477"/>
  <c r="BG477" s="1"/>
  <c r="CH477" s="1"/>
  <c r="BI477" s="1"/>
  <c r="BJ477" s="1"/>
  <c r="CA345"/>
  <c r="CG686"/>
  <c r="AD268"/>
  <c r="AE268" s="1"/>
  <c r="AJ268" s="1"/>
  <c r="BO246"/>
  <c r="BP246" s="1"/>
  <c r="AE477"/>
  <c r="AX184"/>
  <c r="AY184" s="1"/>
  <c r="BH291"/>
  <c r="AL291" s="1"/>
  <c r="AM291" s="1"/>
  <c r="BC165"/>
  <c r="AV478"/>
  <c r="AW478" s="1"/>
  <c r="BO259"/>
  <c r="BP259" s="1"/>
  <c r="BQ259" s="1"/>
  <c r="BH266"/>
  <c r="AL266" s="1"/>
  <c r="AM266" s="1"/>
  <c r="AU195"/>
  <c r="AV195" s="1"/>
  <c r="G193" i="3" s="1"/>
  <c r="AT183" i="1"/>
  <c r="AU183" s="1"/>
  <c r="AV183" s="1"/>
  <c r="G181" i="3" s="1"/>
  <c r="BB143" i="1"/>
  <c r="AY165"/>
  <c r="CC311"/>
  <c r="CD311" s="1"/>
  <c r="CE311" s="1"/>
  <c r="L96" i="3"/>
  <c r="AW266" i="1"/>
  <c r="AZ247"/>
  <c r="BA247" s="1"/>
  <c r="BB247" s="1"/>
  <c r="K245" i="3"/>
  <c r="AH510" i="1"/>
  <c r="AI510" s="1"/>
  <c r="AJ510" s="1"/>
  <c r="J214" i="3" s="1"/>
  <c r="AT256" i="1"/>
  <c r="AU256" s="1"/>
  <c r="AV256" s="1"/>
  <c r="G254" i="3" s="1"/>
  <c r="AX266" i="1"/>
  <c r="K264" i="3" s="1"/>
  <c r="AQ256" i="1"/>
  <c r="AR256" s="1"/>
  <c r="AS256" s="1"/>
  <c r="AY254"/>
  <c r="BO239"/>
  <c r="BP239" s="1"/>
  <c r="BQ239" s="1"/>
  <c r="BC254"/>
  <c r="BM254" s="1"/>
  <c r="BN254" s="1"/>
  <c r="AY279"/>
  <c r="BM247"/>
  <c r="P245" i="3" s="1"/>
  <c r="AZ254" i="1"/>
  <c r="BA254" s="1"/>
  <c r="BB254" s="1"/>
  <c r="AL579"/>
  <c r="AM579" s="1"/>
  <c r="AN579" s="1"/>
  <c r="AK579"/>
  <c r="BM579" s="1"/>
  <c r="AQ379"/>
  <c r="BR379" s="1"/>
  <c r="BX379" s="1"/>
  <c r="BN239"/>
  <c r="BC279"/>
  <c r="AW184"/>
  <c r="K277" i="3"/>
  <c r="AL442" i="1"/>
  <c r="AM442" s="1"/>
  <c r="AN442" s="1"/>
  <c r="AZ207"/>
  <c r="BA207" s="1"/>
  <c r="BB207" s="1"/>
  <c r="AY442"/>
  <c r="AZ442" s="1"/>
  <c r="AY579"/>
  <c r="AZ579" s="1"/>
  <c r="AV297"/>
  <c r="G295" i="3" s="1"/>
  <c r="AW297" i="1"/>
  <c r="BC207"/>
  <c r="AY207"/>
  <c r="AK442"/>
  <c r="BM442" s="1"/>
  <c r="AS379"/>
  <c r="AT379" s="1"/>
  <c r="AU379" s="1"/>
  <c r="AF478"/>
  <c r="AH478" s="1"/>
  <c r="AI478" s="1"/>
  <c r="AJ478" s="1"/>
  <c r="J182" i="3" s="1"/>
  <c r="AH475" i="1"/>
  <c r="AI475" s="1"/>
  <c r="AJ475" s="1"/>
  <c r="J179" i="3" s="1"/>
  <c r="BS521" i="1"/>
  <c r="L150" i="3"/>
  <c r="AQ446" i="1"/>
  <c r="BR446" s="1"/>
  <c r="BX446" s="1"/>
  <c r="AQ183"/>
  <c r="AR183" s="1"/>
  <c r="AS183" s="1"/>
  <c r="AQ392"/>
  <c r="BR392" s="1"/>
  <c r="BX392" s="1"/>
  <c r="CG683"/>
  <c r="AU432"/>
  <c r="BU380"/>
  <c r="BV380" s="1"/>
  <c r="AP451"/>
  <c r="AQ451" s="1"/>
  <c r="AN558"/>
  <c r="AL458"/>
  <c r="AM458" s="1"/>
  <c r="AN458" s="1"/>
  <c r="AY176"/>
  <c r="AZ176"/>
  <c r="BA176" s="1"/>
  <c r="BC176"/>
  <c r="AS540"/>
  <c r="AT540" s="1"/>
  <c r="AP460"/>
  <c r="L164" i="3" s="1"/>
  <c r="AU396" i="1"/>
  <c r="AQ441"/>
  <c r="BR441" s="1"/>
  <c r="CA654"/>
  <c r="CB654" s="1"/>
  <c r="BN694"/>
  <c r="BO694" s="1"/>
  <c r="BP694" s="1"/>
  <c r="BK666"/>
  <c r="BL666" s="1"/>
  <c r="AY461"/>
  <c r="AZ461" s="1"/>
  <c r="AY573"/>
  <c r="AZ573" s="1"/>
  <c r="AY549"/>
  <c r="AZ549" s="1"/>
  <c r="AQ482"/>
  <c r="BR482" s="1"/>
  <c r="AN438"/>
  <c r="BT372"/>
  <c r="J177" i="3"/>
  <c r="BS372" i="1"/>
  <c r="BF491"/>
  <c r="BG491" s="1"/>
  <c r="CH491" s="1"/>
  <c r="BI491" s="1"/>
  <c r="BJ491" s="1"/>
  <c r="AQ522"/>
  <c r="BR522" s="1"/>
  <c r="BU522" s="1"/>
  <c r="BV522" s="1"/>
  <c r="BW522" s="1"/>
  <c r="AW536"/>
  <c r="AS465"/>
  <c r="AT465" s="1"/>
  <c r="AU465" s="1"/>
  <c r="AP438"/>
  <c r="AQ438" s="1"/>
  <c r="AK501"/>
  <c r="BM501" s="1"/>
  <c r="AU436"/>
  <c r="AF574"/>
  <c r="AG574"/>
  <c r="L226" i="3"/>
  <c r="BM509" i="1"/>
  <c r="CG509" s="1"/>
  <c r="AW561"/>
  <c r="AV574"/>
  <c r="AX574" s="1"/>
  <c r="AP558"/>
  <c r="AS558" s="1"/>
  <c r="AT558" s="1"/>
  <c r="AU558" s="1"/>
  <c r="J205" i="3"/>
  <c r="AS695" i="1"/>
  <c r="AT695" s="1"/>
  <c r="AU695" s="1"/>
  <c r="AP547"/>
  <c r="L251" i="3" s="1"/>
  <c r="AL524" i="1"/>
  <c r="AM524" s="1"/>
  <c r="AN524" s="1"/>
  <c r="BN685"/>
  <c r="BK685" s="1"/>
  <c r="BL685" s="1"/>
  <c r="L145" i="3"/>
  <c r="AS399" i="1"/>
  <c r="AT399" s="1"/>
  <c r="AU399" s="1"/>
  <c r="BA485"/>
  <c r="E189" i="3" s="1"/>
  <c r="AU400" i="1"/>
  <c r="AQ540"/>
  <c r="BR540" s="1"/>
  <c r="BS380"/>
  <c r="AP566"/>
  <c r="AS566" s="1"/>
  <c r="AT566" s="1"/>
  <c r="AU566" s="1"/>
  <c r="BX380"/>
  <c r="BT380"/>
  <c r="AN548"/>
  <c r="AP443"/>
  <c r="AS443" s="1"/>
  <c r="AT443" s="1"/>
  <c r="AU443" s="1"/>
  <c r="CG669"/>
  <c r="AQ399"/>
  <c r="BR399" s="1"/>
  <c r="M103" i="3" s="1"/>
  <c r="AG489" i="1"/>
  <c r="AY501"/>
  <c r="AZ501" s="1"/>
  <c r="AS582"/>
  <c r="AT582" s="1"/>
  <c r="AU582" s="1"/>
  <c r="AS482"/>
  <c r="AT482" s="1"/>
  <c r="AU482" s="1"/>
  <c r="AU528"/>
  <c r="M76" i="3"/>
  <c r="BX372" i="1"/>
  <c r="S496"/>
  <c r="U496" s="1"/>
  <c r="AB496" s="1"/>
  <c r="AP534"/>
  <c r="L238" i="3" s="1"/>
  <c r="BW372" i="1"/>
  <c r="AQ582"/>
  <c r="BR582" s="1"/>
  <c r="AQ469"/>
  <c r="BR469" s="1"/>
  <c r="L173" i="3"/>
  <c r="X570" i="1"/>
  <c r="Y570" s="1"/>
  <c r="BD496"/>
  <c r="AK473"/>
  <c r="BM473" s="1"/>
  <c r="AC569"/>
  <c r="AY567"/>
  <c r="AZ567" s="1"/>
  <c r="AD586"/>
  <c r="L152" i="3"/>
  <c r="AQ424" i="1"/>
  <c r="BR424" s="1"/>
  <c r="AP456"/>
  <c r="AS456" s="1"/>
  <c r="AT456" s="1"/>
  <c r="BQ414"/>
  <c r="AQ465"/>
  <c r="BR465" s="1"/>
  <c r="BT465" s="1"/>
  <c r="AS424"/>
  <c r="AT424" s="1"/>
  <c r="AU424" s="1"/>
  <c r="AQ448"/>
  <c r="BR448" s="1"/>
  <c r="BU448" s="1"/>
  <c r="BV448" s="1"/>
  <c r="AE586"/>
  <c r="AK524"/>
  <c r="BM524" s="1"/>
  <c r="AP597"/>
  <c r="L301" i="3" s="1"/>
  <c r="AW568" i="1"/>
  <c r="AS672"/>
  <c r="AT672" s="1"/>
  <c r="AU672" s="1"/>
  <c r="AK580"/>
  <c r="BM580" s="1"/>
  <c r="M19" i="6"/>
  <c r="M50" i="10"/>
  <c r="F28" i="14" s="1"/>
  <c r="M18" i="6"/>
  <c r="J16"/>
  <c r="S51" i="10" s="1"/>
  <c r="R51"/>
  <c r="AC498" i="1"/>
  <c r="AP516"/>
  <c r="L220" i="3" s="1"/>
  <c r="L59" i="7"/>
  <c r="U4" s="1"/>
  <c r="N10" i="6" s="1"/>
  <c r="N50" i="10" s="1"/>
  <c r="N13" i="6"/>
  <c r="N52" i="10" s="1"/>
  <c r="R52" s="1"/>
  <c r="M52"/>
  <c r="BA590" i="1"/>
  <c r="E294" i="3" s="1"/>
  <c r="AY590" i="1"/>
  <c r="AZ590" s="1"/>
  <c r="Z570"/>
  <c r="AA570" s="1"/>
  <c r="Z496"/>
  <c r="AA496" s="1"/>
  <c r="Y562"/>
  <c r="AV562" s="1"/>
  <c r="AW562" s="1"/>
  <c r="AK458"/>
  <c r="BM458" s="1"/>
  <c r="AK549"/>
  <c r="BM549" s="1"/>
  <c r="AY488"/>
  <c r="AZ488" s="1"/>
  <c r="AP457"/>
  <c r="AS457" s="1"/>
  <c r="AT457" s="1"/>
  <c r="AU457" s="1"/>
  <c r="AQ455"/>
  <c r="BR455" s="1"/>
  <c r="BA479"/>
  <c r="E183" i="3" s="1"/>
  <c r="J253"/>
  <c r="L156"/>
  <c r="AH536" i="1"/>
  <c r="AI536" s="1"/>
  <c r="AJ536" s="1"/>
  <c r="J240" i="3" s="1"/>
  <c r="AH481" i="1"/>
  <c r="AI481" s="1"/>
  <c r="AJ481" s="1"/>
  <c r="J185" i="3" s="1"/>
  <c r="V499" i="1"/>
  <c r="W499" s="1"/>
  <c r="AD498"/>
  <c r="AC544"/>
  <c r="BC570"/>
  <c r="AS455"/>
  <c r="AT455" s="1"/>
  <c r="AU455" s="1"/>
  <c r="AS671"/>
  <c r="AT671" s="1"/>
  <c r="AU671" s="1"/>
  <c r="AK476"/>
  <c r="BM476" s="1"/>
  <c r="AC562"/>
  <c r="X499"/>
  <c r="Y499" s="1"/>
  <c r="AL476"/>
  <c r="AM476" s="1"/>
  <c r="AN476" s="1"/>
  <c r="AL598"/>
  <c r="AM598" s="1"/>
  <c r="AL567"/>
  <c r="AM567" s="1"/>
  <c r="AN567" s="1"/>
  <c r="AP483"/>
  <c r="AQ483" s="1"/>
  <c r="BC499"/>
  <c r="AS452"/>
  <c r="AT452" s="1"/>
  <c r="AQ533"/>
  <c r="BR533" s="1"/>
  <c r="BX533" s="1"/>
  <c r="L293" i="3"/>
  <c r="AD569" i="1"/>
  <c r="BF569"/>
  <c r="BG569" s="1"/>
  <c r="CH569" s="1"/>
  <c r="BI569" s="1"/>
  <c r="BJ569" s="1"/>
  <c r="AY487"/>
  <c r="AZ487" s="1"/>
  <c r="CG684"/>
  <c r="BY642"/>
  <c r="BZ642" s="1"/>
  <c r="BO355"/>
  <c r="BP355" s="1"/>
  <c r="AH543"/>
  <c r="AI543" s="1"/>
  <c r="AJ543" s="1"/>
  <c r="AK543" s="1"/>
  <c r="BM543" s="1"/>
  <c r="AP583"/>
  <c r="L287" i="3" s="1"/>
  <c r="AP474" i="1"/>
  <c r="L178" i="3" s="1"/>
  <c r="K10" i="6"/>
  <c r="L50" i="10" s="1"/>
  <c r="W5" i="7"/>
  <c r="CB323" i="1"/>
  <c r="AA544"/>
  <c r="AG544" s="1"/>
  <c r="AL487"/>
  <c r="AM487" s="1"/>
  <c r="AN487" s="1"/>
  <c r="AQ589"/>
  <c r="BR589" s="1"/>
  <c r="AW543"/>
  <c r="AW585"/>
  <c r="AN554"/>
  <c r="BF544"/>
  <c r="BG544" s="1"/>
  <c r="CH544" s="1"/>
  <c r="BI544" s="1"/>
  <c r="BJ544" s="1"/>
  <c r="AF518"/>
  <c r="AH518" s="1"/>
  <c r="AI518" s="1"/>
  <c r="AJ518" s="1"/>
  <c r="Y586"/>
  <c r="AV586" s="1"/>
  <c r="AA551"/>
  <c r="AG551" s="1"/>
  <c r="AA526"/>
  <c r="AD544"/>
  <c r="AP471"/>
  <c r="AQ471" s="1"/>
  <c r="AS533"/>
  <c r="AT533" s="1"/>
  <c r="AU533" s="1"/>
  <c r="L219" i="3"/>
  <c r="CC638" i="1"/>
  <c r="CD638" s="1"/>
  <c r="BW655"/>
  <c r="AK487"/>
  <c r="BM487" s="1"/>
  <c r="AK485"/>
  <c r="BM485" s="1"/>
  <c r="AW525"/>
  <c r="AP459"/>
  <c r="AQ459" s="1"/>
  <c r="AW492"/>
  <c r="BT648"/>
  <c r="BY648" s="1"/>
  <c r="BZ648" s="1"/>
  <c r="AH480"/>
  <c r="AI480" s="1"/>
  <c r="AJ480" s="1"/>
  <c r="AK480" s="1"/>
  <c r="BM480" s="1"/>
  <c r="AV544"/>
  <c r="AW544" s="1"/>
  <c r="AD491"/>
  <c r="AQ515"/>
  <c r="BR515" s="1"/>
  <c r="L172" i="3"/>
  <c r="AV551" i="1"/>
  <c r="AW551" s="1"/>
  <c r="L58" i="7"/>
  <c r="T4" s="1"/>
  <c r="M10" i="6" s="1"/>
  <c r="M49" i="10" s="1"/>
  <c r="AD526" i="1"/>
  <c r="AL591"/>
  <c r="AM591" s="1"/>
  <c r="AN591" s="1"/>
  <c r="AX477"/>
  <c r="BA477" s="1"/>
  <c r="E181" i="3" s="1"/>
  <c r="BA560" i="1"/>
  <c r="E264" i="3" s="1"/>
  <c r="AQ468" i="1"/>
  <c r="BR468" s="1"/>
  <c r="BX468" s="1"/>
  <c r="BU373"/>
  <c r="BV373" s="1"/>
  <c r="BW373" s="1"/>
  <c r="AK488"/>
  <c r="BM488" s="1"/>
  <c r="AH561"/>
  <c r="AI561" s="1"/>
  <c r="AJ561" s="1"/>
  <c r="AK561" s="1"/>
  <c r="AP561" s="1"/>
  <c r="AP453"/>
  <c r="AQ453" s="1"/>
  <c r="Y526"/>
  <c r="AV526" s="1"/>
  <c r="AX490"/>
  <c r="AY490" s="1"/>
  <c r="AZ490" s="1"/>
  <c r="AW493"/>
  <c r="AX480"/>
  <c r="BA480" s="1"/>
  <c r="E184" i="3" s="1"/>
  <c r="AQ419" i="1"/>
  <c r="BR419" s="1"/>
  <c r="AL461"/>
  <c r="AM461" s="1"/>
  <c r="AS419"/>
  <c r="AT419" s="1"/>
  <c r="AU419" s="1"/>
  <c r="AQ508"/>
  <c r="BR508" s="1"/>
  <c r="BT508" s="1"/>
  <c r="AY196"/>
  <c r="AS437"/>
  <c r="AT437" s="1"/>
  <c r="AU437" s="1"/>
  <c r="J165" i="3"/>
  <c r="AS508" i="1"/>
  <c r="AT508" s="1"/>
  <c r="M55" i="7"/>
  <c r="BC196" i="1"/>
  <c r="AK535"/>
  <c r="BM535" s="1"/>
  <c r="AA495"/>
  <c r="AG495" s="1"/>
  <c r="AL535"/>
  <c r="AM535" s="1"/>
  <c r="AN535" s="1"/>
  <c r="AZ196"/>
  <c r="BA196" s="1"/>
  <c r="BB196" s="1"/>
  <c r="AA497"/>
  <c r="AG497" s="1"/>
  <c r="AB544"/>
  <c r="CB349"/>
  <c r="CE604"/>
  <c r="AE593"/>
  <c r="AK479"/>
  <c r="BM479" s="1"/>
  <c r="BF518"/>
  <c r="BG518" s="1"/>
  <c r="CH518" s="1"/>
  <c r="BI518" s="1"/>
  <c r="BJ518" s="1"/>
  <c r="BS648"/>
  <c r="CE615"/>
  <c r="BW601"/>
  <c r="AY159"/>
  <c r="BC198"/>
  <c r="AK560"/>
  <c r="BM560" s="1"/>
  <c r="AL479"/>
  <c r="AM479" s="1"/>
  <c r="AN479" s="1"/>
  <c r="AQ572"/>
  <c r="BR572" s="1"/>
  <c r="AY580"/>
  <c r="AZ580" s="1"/>
  <c r="AY591"/>
  <c r="AZ591" s="1"/>
  <c r="AV518"/>
  <c r="BX648"/>
  <c r="AV593"/>
  <c r="AX593" s="1"/>
  <c r="AC497"/>
  <c r="BA472"/>
  <c r="E176" i="3" s="1"/>
  <c r="AL560" i="1"/>
  <c r="AM560" s="1"/>
  <c r="AN560" s="1"/>
  <c r="AK567"/>
  <c r="BM567" s="1"/>
  <c r="AK462"/>
  <c r="BM462" s="1"/>
  <c r="CC323"/>
  <c r="CD323" s="1"/>
  <c r="CE323" s="1"/>
  <c r="AF497"/>
  <c r="AH592"/>
  <c r="AI592" s="1"/>
  <c r="AJ592" s="1"/>
  <c r="J296" i="3" s="1"/>
  <c r="AP559" i="1"/>
  <c r="L263" i="3" s="1"/>
  <c r="J192"/>
  <c r="CB646" i="1"/>
  <c r="BX532"/>
  <c r="AV575"/>
  <c r="AW575" s="1"/>
  <c r="AV569"/>
  <c r="AW569" s="1"/>
  <c r="AP554"/>
  <c r="AS554" s="1"/>
  <c r="AT554" s="1"/>
  <c r="AU554" s="1"/>
  <c r="BQ346"/>
  <c r="BY653"/>
  <c r="BZ653" s="1"/>
  <c r="CB650"/>
  <c r="AV491"/>
  <c r="AW491" s="1"/>
  <c r="AH585"/>
  <c r="AI585" s="1"/>
  <c r="AJ585" s="1"/>
  <c r="J289" i="3" s="1"/>
  <c r="AF569" i="1"/>
  <c r="AF593"/>
  <c r="AK472"/>
  <c r="BM472" s="1"/>
  <c r="AF491"/>
  <c r="AB491"/>
  <c r="AB497"/>
  <c r="BW408"/>
  <c r="AD593"/>
  <c r="Z500"/>
  <c r="AA500" s="1"/>
  <c r="AL472"/>
  <c r="AM472" s="1"/>
  <c r="AN472" s="1"/>
  <c r="AC593"/>
  <c r="BF489"/>
  <c r="BG489" s="1"/>
  <c r="CH489" s="1"/>
  <c r="BI489" s="1"/>
  <c r="BJ489" s="1"/>
  <c r="AX489"/>
  <c r="BA489" s="1"/>
  <c r="E193" i="3" s="1"/>
  <c r="AU397" i="1"/>
  <c r="N235" i="3"/>
  <c r="AG593" i="1"/>
  <c r="AU464"/>
  <c r="J189" i="3"/>
  <c r="AH568" i="1"/>
  <c r="AI568" s="1"/>
  <c r="AJ568" s="1"/>
  <c r="AL568" s="1"/>
  <c r="AM568" s="1"/>
  <c r="AN568" s="1"/>
  <c r="AH525"/>
  <c r="AI525" s="1"/>
  <c r="AJ525" s="1"/>
  <c r="J229" i="3" s="1"/>
  <c r="AH490" i="1"/>
  <c r="AI490" s="1"/>
  <c r="AJ490" s="1"/>
  <c r="AL490" s="1"/>
  <c r="AM490" s="1"/>
  <c r="AN490" s="1"/>
  <c r="BT539"/>
  <c r="BX539"/>
  <c r="AC551"/>
  <c r="AD495"/>
  <c r="AV498"/>
  <c r="AX498" s="1"/>
  <c r="AC575"/>
  <c r="BE552"/>
  <c r="CI552" s="1"/>
  <c r="BD576"/>
  <c r="BS565"/>
  <c r="AV494"/>
  <c r="AW494" s="1"/>
  <c r="X576"/>
  <c r="Y576" s="1"/>
  <c r="BQ351"/>
  <c r="CB645"/>
  <c r="AF575"/>
  <c r="AH493"/>
  <c r="AI493" s="1"/>
  <c r="AJ493" s="1"/>
  <c r="J197" i="3" s="1"/>
  <c r="AH492" i="1"/>
  <c r="AI492" s="1"/>
  <c r="AJ492" s="1"/>
  <c r="J196" i="3" s="1"/>
  <c r="AH550" i="1"/>
  <c r="AI550" s="1"/>
  <c r="AJ550" s="1"/>
  <c r="J254" i="3" s="1"/>
  <c r="AV497" i="1"/>
  <c r="AW497" s="1"/>
  <c r="BC291"/>
  <c r="AD551"/>
  <c r="Z552"/>
  <c r="AE552" s="1"/>
  <c r="AY291"/>
  <c r="Z576"/>
  <c r="AA576" s="1"/>
  <c r="AD575"/>
  <c r="AK598"/>
  <c r="BM598" s="1"/>
  <c r="BW444"/>
  <c r="AP548"/>
  <c r="AQ548" s="1"/>
  <c r="BY602"/>
  <c r="BZ602" s="1"/>
  <c r="AC491"/>
  <c r="AL580"/>
  <c r="AM580" s="1"/>
  <c r="AL462"/>
  <c r="AM462" s="1"/>
  <c r="BF497"/>
  <c r="BG497" s="1"/>
  <c r="CH497" s="1"/>
  <c r="BI497" s="1"/>
  <c r="BJ497" s="1"/>
  <c r="AS572"/>
  <c r="AT572" s="1"/>
  <c r="CB329"/>
  <c r="AK517"/>
  <c r="BM517" s="1"/>
  <c r="AX592"/>
  <c r="BA592" s="1"/>
  <c r="E296" i="3" s="1"/>
  <c r="AX550" i="1"/>
  <c r="BA550" s="1"/>
  <c r="E254" i="3" s="1"/>
  <c r="AK484" i="1"/>
  <c r="BM484" s="1"/>
  <c r="AF544"/>
  <c r="AD497"/>
  <c r="AL484"/>
  <c r="AM484" s="1"/>
  <c r="AL517"/>
  <c r="AM517" s="1"/>
  <c r="AN517" s="1"/>
  <c r="BQ369"/>
  <c r="BF575"/>
  <c r="BG575" s="1"/>
  <c r="CH575" s="1"/>
  <c r="BI575" s="1"/>
  <c r="BJ575" s="1"/>
  <c r="AZ291"/>
  <c r="BA291" s="1"/>
  <c r="BB291" s="1"/>
  <c r="S499"/>
  <c r="U499" s="1"/>
  <c r="S576"/>
  <c r="U576" s="1"/>
  <c r="V570"/>
  <c r="W570" s="1"/>
  <c r="X496"/>
  <c r="Y496" s="1"/>
  <c r="AF489"/>
  <c r="Z594"/>
  <c r="AE594" s="1"/>
  <c r="AK591"/>
  <c r="BM591" s="1"/>
  <c r="AC495"/>
  <c r="BD570"/>
  <c r="BE496"/>
  <c r="CI496" s="1"/>
  <c r="BE499"/>
  <c r="CI499" s="1"/>
  <c r="BE500"/>
  <c r="CI500" s="1"/>
  <c r="AP467"/>
  <c r="L171" i="3" s="1"/>
  <c r="BW556" i="1"/>
  <c r="BC576"/>
  <c r="BQ520"/>
  <c r="CB315"/>
  <c r="Q53" i="3"/>
  <c r="Q38"/>
  <c r="Z499" i="1"/>
  <c r="AE499" s="1"/>
  <c r="V576"/>
  <c r="W576" s="1"/>
  <c r="S570"/>
  <c r="U570" s="1"/>
  <c r="AB570" s="1"/>
  <c r="V496"/>
  <c r="W496" s="1"/>
  <c r="CB334"/>
  <c r="AF495"/>
  <c r="BY647"/>
  <c r="BZ647" s="1"/>
  <c r="BY603"/>
  <c r="BZ603" s="1"/>
  <c r="CA649"/>
  <c r="CC649" s="1"/>
  <c r="CD649" s="1"/>
  <c r="AY535"/>
  <c r="AZ535" s="1"/>
  <c r="BF593"/>
  <c r="BG593" s="1"/>
  <c r="CH593" s="1"/>
  <c r="BI593" s="1"/>
  <c r="BJ593" s="1"/>
  <c r="CE646"/>
  <c r="CA601"/>
  <c r="CC601" s="1"/>
  <c r="AU691"/>
  <c r="AT693"/>
  <c r="AU693" s="1"/>
  <c r="AK573"/>
  <c r="BM573" s="1"/>
  <c r="AU686"/>
  <c r="BW602"/>
  <c r="AL573"/>
  <c r="AM573" s="1"/>
  <c r="AN573" s="1"/>
  <c r="AL584"/>
  <c r="AM584" s="1"/>
  <c r="AN584" s="1"/>
  <c r="BW648"/>
  <c r="BU686"/>
  <c r="BV686" s="1"/>
  <c r="BW686" s="1"/>
  <c r="BS686"/>
  <c r="BT686"/>
  <c r="BX686"/>
  <c r="BO686"/>
  <c r="BP686" s="1"/>
  <c r="BQ686" s="1"/>
  <c r="BK686"/>
  <c r="BL686" s="1"/>
  <c r="BU683"/>
  <c r="BV683" s="1"/>
  <c r="BT683"/>
  <c r="BS683"/>
  <c r="BX683"/>
  <c r="BX669"/>
  <c r="BU669"/>
  <c r="BV669" s="1"/>
  <c r="BW669" s="1"/>
  <c r="BT669"/>
  <c r="BS669"/>
  <c r="BO675"/>
  <c r="BK675"/>
  <c r="BL675" s="1"/>
  <c r="BT679"/>
  <c r="BS679"/>
  <c r="BU679"/>
  <c r="BV679" s="1"/>
  <c r="BW679" s="1"/>
  <c r="BX679"/>
  <c r="BT694"/>
  <c r="BS694"/>
  <c r="BX694"/>
  <c r="BU694"/>
  <c r="BV694" s="1"/>
  <c r="BW694" s="1"/>
  <c r="BT685"/>
  <c r="BU685"/>
  <c r="BV685" s="1"/>
  <c r="BW685" s="1"/>
  <c r="BS685"/>
  <c r="BX685"/>
  <c r="BU692"/>
  <c r="BV692" s="1"/>
  <c r="BT692"/>
  <c r="BX692"/>
  <c r="BS692"/>
  <c r="CB637"/>
  <c r="CC637"/>
  <c r="CD637" s="1"/>
  <c r="CB644"/>
  <c r="CC644"/>
  <c r="CD644" s="1"/>
  <c r="CE644" s="1"/>
  <c r="BO695"/>
  <c r="BP695" s="1"/>
  <c r="BQ695" s="1"/>
  <c r="BK695"/>
  <c r="BL695" s="1"/>
  <c r="BO689"/>
  <c r="BP689" s="1"/>
  <c r="BK689"/>
  <c r="BL689" s="1"/>
  <c r="BO693"/>
  <c r="BP693" s="1"/>
  <c r="BQ693" s="1"/>
  <c r="BK693"/>
  <c r="BL693" s="1"/>
  <c r="BX677"/>
  <c r="BT677"/>
  <c r="BS677"/>
  <c r="BU677"/>
  <c r="BV677" s="1"/>
  <c r="BO676"/>
  <c r="BP676" s="1"/>
  <c r="BK676"/>
  <c r="BL676" s="1"/>
  <c r="BO679"/>
  <c r="BP679" s="1"/>
  <c r="BK679"/>
  <c r="BL679" s="1"/>
  <c r="CG670"/>
  <c r="BN670"/>
  <c r="BS680"/>
  <c r="BX680"/>
  <c r="BU680"/>
  <c r="BV680" s="1"/>
  <c r="BT680"/>
  <c r="BX695"/>
  <c r="BS695"/>
  <c r="BU695"/>
  <c r="BV695" s="1"/>
  <c r="BW695" s="1"/>
  <c r="BT695"/>
  <c r="BS691"/>
  <c r="BX691"/>
  <c r="BT691"/>
  <c r="BU691"/>
  <c r="BV691" s="1"/>
  <c r="BO682"/>
  <c r="BP682" s="1"/>
  <c r="BQ682" s="1"/>
  <c r="BK682"/>
  <c r="BL682" s="1"/>
  <c r="BO671"/>
  <c r="BP671" s="1"/>
  <c r="BQ671" s="1"/>
  <c r="BK671"/>
  <c r="BL671" s="1"/>
  <c r="BU693"/>
  <c r="BV693" s="1"/>
  <c r="BT693"/>
  <c r="BS693"/>
  <c r="BX693"/>
  <c r="CA602"/>
  <c r="BB145"/>
  <c r="AA575"/>
  <c r="AG575" s="1"/>
  <c r="AA491"/>
  <c r="AG491" s="1"/>
  <c r="AA562"/>
  <c r="AA569"/>
  <c r="AG569" s="1"/>
  <c r="BF495"/>
  <c r="BG495" s="1"/>
  <c r="CH495" s="1"/>
  <c r="BI495" s="1"/>
  <c r="BJ495" s="1"/>
  <c r="J288" i="3"/>
  <c r="BY601" i="1"/>
  <c r="BZ601" s="1"/>
  <c r="CA603"/>
  <c r="BY649"/>
  <c r="BZ649" s="1"/>
  <c r="BY654"/>
  <c r="BZ654" s="1"/>
  <c r="BW647"/>
  <c r="CC652"/>
  <c r="CD652" s="1"/>
  <c r="CE652" s="1"/>
  <c r="CB652"/>
  <c r="BO680"/>
  <c r="BP680" s="1"/>
  <c r="BK680"/>
  <c r="BL680" s="1"/>
  <c r="BU678"/>
  <c r="BV678" s="1"/>
  <c r="BW678" s="1"/>
  <c r="BS678"/>
  <c r="BX678"/>
  <c r="BT678"/>
  <c r="BT667"/>
  <c r="BU667"/>
  <c r="BV667" s="1"/>
  <c r="BS667"/>
  <c r="BX667"/>
  <c r="CC643"/>
  <c r="CD643" s="1"/>
  <c r="CE643" s="1"/>
  <c r="CB643"/>
  <c r="BO692"/>
  <c r="BP692" s="1"/>
  <c r="BK692"/>
  <c r="BL692" s="1"/>
  <c r="BO681"/>
  <c r="BP681" s="1"/>
  <c r="BQ681" s="1"/>
  <c r="BK681"/>
  <c r="BL681" s="1"/>
  <c r="BU673"/>
  <c r="BV673" s="1"/>
  <c r="BW673" s="1"/>
  <c r="BX673"/>
  <c r="BS673"/>
  <c r="BT673"/>
  <c r="BU674"/>
  <c r="BV674" s="1"/>
  <c r="BW674" s="1"/>
  <c r="BT674"/>
  <c r="BS674"/>
  <c r="BX674"/>
  <c r="BO678"/>
  <c r="BP678" s="1"/>
  <c r="BQ678" s="1"/>
  <c r="BK678"/>
  <c r="BL678" s="1"/>
  <c r="BO668"/>
  <c r="BP668" s="1"/>
  <c r="BK668"/>
  <c r="BL668" s="1"/>
  <c r="BX681"/>
  <c r="BT681"/>
  <c r="BU681"/>
  <c r="BV681" s="1"/>
  <c r="BS681"/>
  <c r="AQ670"/>
  <c r="BR670" s="1"/>
  <c r="AS670"/>
  <c r="AT670" s="1"/>
  <c r="BX668"/>
  <c r="BS668"/>
  <c r="BT668"/>
  <c r="BU668"/>
  <c r="BV668" s="1"/>
  <c r="BW668" s="1"/>
  <c r="BO669"/>
  <c r="BP669" s="1"/>
  <c r="BQ669" s="1"/>
  <c r="BK669"/>
  <c r="BL669" s="1"/>
  <c r="BO690"/>
  <c r="BK690"/>
  <c r="BL690" s="1"/>
  <c r="BO677"/>
  <c r="BP677" s="1"/>
  <c r="BQ677" s="1"/>
  <c r="BK677"/>
  <c r="BL677" s="1"/>
  <c r="BQ238"/>
  <c r="AE494"/>
  <c r="AA498"/>
  <c r="AG498" s="1"/>
  <c r="AC494"/>
  <c r="BX377"/>
  <c r="BQ659"/>
  <c r="CD645"/>
  <c r="CE645" s="1"/>
  <c r="CD613"/>
  <c r="CE613" s="1"/>
  <c r="CB634"/>
  <c r="CC634"/>
  <c r="CD634" s="1"/>
  <c r="BS682"/>
  <c r="BX682"/>
  <c r="BU682"/>
  <c r="BV682" s="1"/>
  <c r="BW682" s="1"/>
  <c r="BT682"/>
  <c r="CB636"/>
  <c r="CC636"/>
  <c r="CD636" s="1"/>
  <c r="CE636" s="1"/>
  <c r="BO672"/>
  <c r="BP672" s="1"/>
  <c r="BQ672" s="1"/>
  <c r="BK672"/>
  <c r="BL672" s="1"/>
  <c r="CC641"/>
  <c r="CD641" s="1"/>
  <c r="CE641" s="1"/>
  <c r="CB641"/>
  <c r="BX672"/>
  <c r="BT672"/>
  <c r="BS672"/>
  <c r="BU672"/>
  <c r="BV672" s="1"/>
  <c r="BW672" s="1"/>
  <c r="CB653"/>
  <c r="CC653"/>
  <c r="CD653" s="1"/>
  <c r="CB651"/>
  <c r="CC651"/>
  <c r="CD651" s="1"/>
  <c r="CB640"/>
  <c r="CC640"/>
  <c r="BO683"/>
  <c r="BP683" s="1"/>
  <c r="BK683"/>
  <c r="BL683" s="1"/>
  <c r="BS671"/>
  <c r="BT671"/>
  <c r="BU671"/>
  <c r="BV671" s="1"/>
  <c r="BW671" s="1"/>
  <c r="BX671"/>
  <c r="BT689"/>
  <c r="BU689"/>
  <c r="BV689" s="1"/>
  <c r="BS689"/>
  <c r="BX689"/>
  <c r="CB642"/>
  <c r="CC642"/>
  <c r="BO684"/>
  <c r="BP684" s="1"/>
  <c r="BQ684" s="1"/>
  <c r="BK684"/>
  <c r="BL684" s="1"/>
  <c r="BO673"/>
  <c r="BP673" s="1"/>
  <c r="BQ673" s="1"/>
  <c r="BK673"/>
  <c r="BL673" s="1"/>
  <c r="BO691"/>
  <c r="BP691" s="1"/>
  <c r="BQ691" s="1"/>
  <c r="BK691"/>
  <c r="BL691" s="1"/>
  <c r="BU687"/>
  <c r="BV687" s="1"/>
  <c r="BW687" s="1"/>
  <c r="BX687"/>
  <c r="BT687"/>
  <c r="BS687"/>
  <c r="BU688"/>
  <c r="BX688"/>
  <c r="BT688"/>
  <c r="BS688"/>
  <c r="BX690"/>
  <c r="BT690"/>
  <c r="BS690"/>
  <c r="BU690"/>
  <c r="BV690" s="1"/>
  <c r="BW690" s="1"/>
  <c r="BO674"/>
  <c r="BP674" s="1"/>
  <c r="BQ674" s="1"/>
  <c r="BK674"/>
  <c r="BL674" s="1"/>
  <c r="BO667"/>
  <c r="BP667" s="1"/>
  <c r="BQ667" s="1"/>
  <c r="BK667"/>
  <c r="BL667" s="1"/>
  <c r="BO688"/>
  <c r="BP688" s="1"/>
  <c r="BQ688" s="1"/>
  <c r="BK688"/>
  <c r="BL688" s="1"/>
  <c r="BX675"/>
  <c r="BT675"/>
  <c r="BS675"/>
  <c r="BU675"/>
  <c r="BV675" s="1"/>
  <c r="BX684"/>
  <c r="BU684"/>
  <c r="BV684" s="1"/>
  <c r="BS684"/>
  <c r="BT684"/>
  <c r="BO687"/>
  <c r="BP687" s="1"/>
  <c r="BQ687" s="1"/>
  <c r="BK687"/>
  <c r="BL687" s="1"/>
  <c r="BS676"/>
  <c r="BT676"/>
  <c r="BU676"/>
  <c r="BV676" s="1"/>
  <c r="BX676"/>
  <c r="BW666"/>
  <c r="AD494"/>
  <c r="AX197"/>
  <c r="K195" i="3" s="1"/>
  <c r="BQ431" i="1"/>
  <c r="CC324"/>
  <c r="CD324" s="1"/>
  <c r="CE324" s="1"/>
  <c r="CA520"/>
  <c r="BQ602"/>
  <c r="BP649"/>
  <c r="BQ649" s="1"/>
  <c r="CE608"/>
  <c r="CA647"/>
  <c r="CD614"/>
  <c r="CE614" s="1"/>
  <c r="AT681"/>
  <c r="AU681" s="1"/>
  <c r="AU678"/>
  <c r="AT667"/>
  <c r="AU667" s="1"/>
  <c r="X500"/>
  <c r="Y500" s="1"/>
  <c r="X594"/>
  <c r="AD594" s="1"/>
  <c r="X552"/>
  <c r="Y552" s="1"/>
  <c r="AV552" s="1"/>
  <c r="BD500"/>
  <c r="BE594"/>
  <c r="CI594" s="1"/>
  <c r="BD552"/>
  <c r="AS509"/>
  <c r="AT509" s="1"/>
  <c r="AU509" s="1"/>
  <c r="CA555"/>
  <c r="Q259" i="3" s="1"/>
  <c r="CA506" i="1"/>
  <c r="Q210" i="3" s="1"/>
  <c r="BY505" i="1"/>
  <c r="BZ505" s="1"/>
  <c r="O209" i="3" s="1"/>
  <c r="G557" i="1"/>
  <c r="G655" s="1"/>
  <c r="A655"/>
  <c r="Q588"/>
  <c r="X588" s="1"/>
  <c r="Y588" s="1"/>
  <c r="BH588"/>
  <c r="Q595"/>
  <c r="BE595" s="1"/>
  <c r="CI595" s="1"/>
  <c r="BH595"/>
  <c r="BN253"/>
  <c r="S500"/>
  <c r="U500" s="1"/>
  <c r="AB500" s="1"/>
  <c r="S594"/>
  <c r="U594" s="1"/>
  <c r="AB594" s="1"/>
  <c r="V552"/>
  <c r="W552" s="1"/>
  <c r="BC500"/>
  <c r="BD594"/>
  <c r="BC552"/>
  <c r="BW368"/>
  <c r="BX394"/>
  <c r="AQ509"/>
  <c r="BR509" s="1"/>
  <c r="M213" i="3" s="1"/>
  <c r="CA366" i="1"/>
  <c r="Q70" i="3" s="1"/>
  <c r="Q28"/>
  <c r="CA529" i="1"/>
  <c r="Q233" i="3" s="1"/>
  <c r="Q577" i="1"/>
  <c r="BD577" s="1"/>
  <c r="BH577"/>
  <c r="G558"/>
  <c r="G656" s="1"/>
  <c r="A656"/>
  <c r="AX255"/>
  <c r="K253" i="3" s="1"/>
  <c r="BH255" i="1"/>
  <c r="AL255" s="1"/>
  <c r="AM255" s="1"/>
  <c r="S587"/>
  <c r="U587" s="1"/>
  <c r="V594"/>
  <c r="W594" s="1"/>
  <c r="BW428"/>
  <c r="BQ555"/>
  <c r="CB512"/>
  <c r="BY362"/>
  <c r="BZ362" s="1"/>
  <c r="O66" i="3" s="1"/>
  <c r="CA362" i="1"/>
  <c r="CC362" s="1"/>
  <c r="CD362" s="1"/>
  <c r="CE362" s="1"/>
  <c r="BY342"/>
  <c r="BZ342" s="1"/>
  <c r="O46" i="3" s="1"/>
  <c r="CA342" i="1"/>
  <c r="Q46" i="3" s="1"/>
  <c r="BY352" i="1"/>
  <c r="BZ352" s="1"/>
  <c r="O56" i="3" s="1"/>
  <c r="CA352" i="1"/>
  <c r="Q56" i="3" s="1"/>
  <c r="BY350" i="1"/>
  <c r="BZ350" s="1"/>
  <c r="O54" i="3" s="1"/>
  <c r="CA350" i="1"/>
  <c r="CC350" s="1"/>
  <c r="CD350" s="1"/>
  <c r="CE350" s="1"/>
  <c r="BY363"/>
  <c r="BZ363" s="1"/>
  <c r="O67" i="3" s="1"/>
  <c r="CA363" i="1"/>
  <c r="Q67" i="3" s="1"/>
  <c r="BY355" i="1"/>
  <c r="BZ355" s="1"/>
  <c r="O59" i="3" s="1"/>
  <c r="CA355" i="1"/>
  <c r="CC355" s="1"/>
  <c r="Q19" i="3"/>
  <c r="BY358" i="1"/>
  <c r="BZ358" s="1"/>
  <c r="O62" i="3" s="1"/>
  <c r="BY336" i="1"/>
  <c r="BZ336" s="1"/>
  <c r="O40" i="3" s="1"/>
  <c r="CB336" i="1"/>
  <c r="Q63" i="3"/>
  <c r="BY359" i="1"/>
  <c r="BZ359" s="1"/>
  <c r="O63" i="3" s="1"/>
  <c r="BY343" i="1"/>
  <c r="BZ343" s="1"/>
  <c r="O47" i="3" s="1"/>
  <c r="BK530" i="1"/>
  <c r="BL530" s="1"/>
  <c r="CA530" s="1"/>
  <c r="BK413"/>
  <c r="BL413" s="1"/>
  <c r="BK393"/>
  <c r="BL393" s="1"/>
  <c r="BK360"/>
  <c r="BL360" s="1"/>
  <c r="CA360" s="1"/>
  <c r="CC345"/>
  <c r="CD345" s="1"/>
  <c r="CE345" s="1"/>
  <c r="BY345"/>
  <c r="BZ345" s="1"/>
  <c r="O49" i="3" s="1"/>
  <c r="Q23"/>
  <c r="CC319" i="1"/>
  <c r="CD319" s="1"/>
  <c r="CE319" s="1"/>
  <c r="CB319"/>
  <c r="BK436"/>
  <c r="BL436" s="1"/>
  <c r="BK375"/>
  <c r="BL375" s="1"/>
  <c r="BK527"/>
  <c r="BL527" s="1"/>
  <c r="CA527" s="1"/>
  <c r="BK394"/>
  <c r="BL394" s="1"/>
  <c r="BK464"/>
  <c r="BL464" s="1"/>
  <c r="BK399"/>
  <c r="BL399" s="1"/>
  <c r="BK418"/>
  <c r="BL418" s="1"/>
  <c r="BK422"/>
  <c r="BL422" s="1"/>
  <c r="BY340"/>
  <c r="BZ340" s="1"/>
  <c r="O44" i="3" s="1"/>
  <c r="BY506" i="1"/>
  <c r="BZ506" s="1"/>
  <c r="O210" i="3" s="1"/>
  <c r="BO521" i="1"/>
  <c r="BP521" s="1"/>
  <c r="BQ521" s="1"/>
  <c r="BK521"/>
  <c r="BL521" s="1"/>
  <c r="BQ412"/>
  <c r="CC312"/>
  <c r="CD312" s="1"/>
  <c r="CE312" s="1"/>
  <c r="BO435"/>
  <c r="BP435" s="1"/>
  <c r="BQ435" s="1"/>
  <c r="BK368"/>
  <c r="BL368" s="1"/>
  <c r="BK545"/>
  <c r="BL545" s="1"/>
  <c r="CA545" s="1"/>
  <c r="BK402"/>
  <c r="BL402" s="1"/>
  <c r="BK449"/>
  <c r="BL449" s="1"/>
  <c r="BY519"/>
  <c r="BZ519" s="1"/>
  <c r="O223" i="3" s="1"/>
  <c r="BY520" i="1"/>
  <c r="BZ520" s="1"/>
  <c r="O224" i="3" s="1"/>
  <c r="BK356" i="1"/>
  <c r="BL356" s="1"/>
  <c r="CA356" s="1"/>
  <c r="BY366"/>
  <c r="BZ366" s="1"/>
  <c r="O70" i="3" s="1"/>
  <c r="BY555" i="1"/>
  <c r="BZ555" s="1"/>
  <c r="O259" i="3" s="1"/>
  <c r="Q51"/>
  <c r="BY347" i="1"/>
  <c r="BZ347" s="1"/>
  <c r="O51" i="3" s="1"/>
  <c r="Q50"/>
  <c r="BY346" i="1"/>
  <c r="BZ346" s="1"/>
  <c r="O50" i="3" s="1"/>
  <c r="BK408" i="1"/>
  <c r="BL408" s="1"/>
  <c r="BK373"/>
  <c r="BL373" s="1"/>
  <c r="BK531"/>
  <c r="BL531" s="1"/>
  <c r="BK563"/>
  <c r="BL563" s="1"/>
  <c r="BY341"/>
  <c r="BZ341" s="1"/>
  <c r="O45" i="3" s="1"/>
  <c r="BK513" i="1"/>
  <c r="BL513" s="1"/>
  <c r="CC511"/>
  <c r="CD511" s="1"/>
  <c r="CE511" s="1"/>
  <c r="Q215" i="3"/>
  <c r="CB511" i="1"/>
  <c r="CC512"/>
  <c r="CD512" s="1"/>
  <c r="CE512" s="1"/>
  <c r="BO360"/>
  <c r="BP360" s="1"/>
  <c r="BQ366"/>
  <c r="CB312"/>
  <c r="CB316"/>
  <c r="BQ350"/>
  <c r="BQ425"/>
  <c r="CE504"/>
  <c r="CB310"/>
  <c r="Q14" i="3"/>
  <c r="Q26"/>
  <c r="CC336" i="1"/>
  <c r="CD336" s="1"/>
  <c r="CE336" s="1"/>
  <c r="CC329"/>
  <c r="CD329" s="1"/>
  <c r="CE329" s="1"/>
  <c r="CC344"/>
  <c r="CD344" s="1"/>
  <c r="CB344"/>
  <c r="CB322"/>
  <c r="CC316"/>
  <c r="CD316" s="1"/>
  <c r="CE316" s="1"/>
  <c r="G365"/>
  <c r="BC159"/>
  <c r="AZ180"/>
  <c r="BA180" s="1"/>
  <c r="BB180" s="1"/>
  <c r="BU436"/>
  <c r="BV436" s="1"/>
  <c r="BU383"/>
  <c r="BV383" s="1"/>
  <c r="BW383" s="1"/>
  <c r="BU433"/>
  <c r="BV433" s="1"/>
  <c r="BW433" s="1"/>
  <c r="BN446"/>
  <c r="BQ417"/>
  <c r="BN398"/>
  <c r="BO398" s="1"/>
  <c r="BP398" s="1"/>
  <c r="BQ445"/>
  <c r="BO513"/>
  <c r="BP513" s="1"/>
  <c r="AZ159"/>
  <c r="BA159" s="1"/>
  <c r="BO253"/>
  <c r="BP253" s="1"/>
  <c r="BQ253" s="1"/>
  <c r="AY180"/>
  <c r="BD253"/>
  <c r="BG252" s="1"/>
  <c r="BI252" s="1"/>
  <c r="BJ252" s="1"/>
  <c r="BK252" s="1"/>
  <c r="BL252" s="1"/>
  <c r="BT436"/>
  <c r="BT383"/>
  <c r="H102" i="3"/>
  <c r="H150"/>
  <c r="BN553" i="1"/>
  <c r="Q57" i="3"/>
  <c r="CB353" i="1"/>
  <c r="H83" i="3"/>
  <c r="CB358" i="1"/>
  <c r="BN382"/>
  <c r="BO382" s="1"/>
  <c r="BP382" s="1"/>
  <c r="BQ382" s="1"/>
  <c r="BN389"/>
  <c r="BO389" s="1"/>
  <c r="BP389" s="1"/>
  <c r="BQ389" s="1"/>
  <c r="H257" i="3"/>
  <c r="CG554" i="1"/>
  <c r="CG424"/>
  <c r="CG455"/>
  <c r="CG468"/>
  <c r="BR423"/>
  <c r="CG423"/>
  <c r="BR450"/>
  <c r="BU450" s="1"/>
  <c r="BV450" s="1"/>
  <c r="BW450" s="1"/>
  <c r="CG450"/>
  <c r="CG508"/>
  <c r="CG589"/>
  <c r="CG572"/>
  <c r="CG582"/>
  <c r="CG448"/>
  <c r="CG420"/>
  <c r="CG465"/>
  <c r="CG533"/>
  <c r="CG441"/>
  <c r="CG437"/>
  <c r="BR546"/>
  <c r="BP341"/>
  <c r="BQ341" s="1"/>
  <c r="M104" i="3"/>
  <c r="BS400" i="1"/>
  <c r="BT400"/>
  <c r="BS571"/>
  <c r="M275" i="3"/>
  <c r="BS395" i="1"/>
  <c r="M99" i="3"/>
  <c r="M106"/>
  <c r="BS402" i="1"/>
  <c r="M107" i="3"/>
  <c r="BS403" i="1"/>
  <c r="BS449"/>
  <c r="M153" i="3"/>
  <c r="BS384" i="1"/>
  <c r="BU384"/>
  <c r="BV384" s="1"/>
  <c r="BX384"/>
  <c r="M88" i="3"/>
  <c r="BT384" i="1"/>
  <c r="M242" i="3"/>
  <c r="BS538" i="1"/>
  <c r="M168" i="3"/>
  <c r="BS464" i="1"/>
  <c r="BV416"/>
  <c r="BW416" s="1"/>
  <c r="Q207" i="3"/>
  <c r="CB503" i="1"/>
  <c r="CC503"/>
  <c r="CD503" s="1"/>
  <c r="BS390"/>
  <c r="M94" i="3"/>
  <c r="M86"/>
  <c r="BS382" i="1"/>
  <c r="BU382"/>
  <c r="BV382" s="1"/>
  <c r="BW382" s="1"/>
  <c r="M102" i="3"/>
  <c r="BS398" i="1"/>
  <c r="M93" i="3"/>
  <c r="BS389" i="1"/>
  <c r="BX389"/>
  <c r="BT389"/>
  <c r="BU389"/>
  <c r="BS415"/>
  <c r="BX415"/>
  <c r="BT415"/>
  <c r="BU415"/>
  <c r="BV415" s="1"/>
  <c r="BW415" s="1"/>
  <c r="M119" i="3"/>
  <c r="BS581" i="1"/>
  <c r="M285" i="3"/>
  <c r="BS463" i="1"/>
  <c r="M167" i="3"/>
  <c r="M81"/>
  <c r="BS377" i="1"/>
  <c r="BU377"/>
  <c r="BV377" s="1"/>
  <c r="BW377" s="1"/>
  <c r="BS393"/>
  <c r="M97" i="3"/>
  <c r="BT393" i="1"/>
  <c r="BU393"/>
  <c r="BV393" s="1"/>
  <c r="BX393"/>
  <c r="M95" i="3"/>
  <c r="BS391" i="1"/>
  <c r="CG522"/>
  <c r="CG482"/>
  <c r="BR514"/>
  <c r="CG514"/>
  <c r="CG469"/>
  <c r="CG419"/>
  <c r="CG515"/>
  <c r="M151" i="3"/>
  <c r="BS447" i="1"/>
  <c r="M87" i="3"/>
  <c r="BS383" i="1"/>
  <c r="BS387"/>
  <c r="M91" i="3"/>
  <c r="M80"/>
  <c r="BS376" i="1"/>
  <c r="CG390"/>
  <c r="H94" i="3"/>
  <c r="BN390" i="1"/>
  <c r="BK390" s="1"/>
  <c r="BO214"/>
  <c r="BP214" s="1"/>
  <c r="BQ214" s="1"/>
  <c r="BU430"/>
  <c r="BV430" s="1"/>
  <c r="BW430" s="1"/>
  <c r="BT433"/>
  <c r="BU539"/>
  <c r="BV539" s="1"/>
  <c r="BW539" s="1"/>
  <c r="BO545"/>
  <c r="BP545" s="1"/>
  <c r="BN447"/>
  <c r="BK447" s="1"/>
  <c r="AW248"/>
  <c r="BB147"/>
  <c r="BN214"/>
  <c r="BC180"/>
  <c r="AW168"/>
  <c r="BU418"/>
  <c r="BV418" s="1"/>
  <c r="BW418" s="1"/>
  <c r="BT464"/>
  <c r="BX400"/>
  <c r="BT382"/>
  <c r="BO563"/>
  <c r="BP563" s="1"/>
  <c r="BD214"/>
  <c r="BG213" s="1"/>
  <c r="BI213" s="1"/>
  <c r="N211" i="3" s="1"/>
  <c r="BX538" i="1"/>
  <c r="AU440"/>
  <c r="H151" i="3"/>
  <c r="H140"/>
  <c r="BU400" i="1"/>
  <c r="H79" i="3"/>
  <c r="BT538" i="1"/>
  <c r="BR452"/>
  <c r="BX452" s="1"/>
  <c r="CG452"/>
  <c r="M105" i="3"/>
  <c r="BS401" i="1"/>
  <c r="BU401"/>
  <c r="BV401" s="1"/>
  <c r="BW401" s="1"/>
  <c r="BT401"/>
  <c r="BX401"/>
  <c r="BP537"/>
  <c r="BQ537" s="1"/>
  <c r="M261" i="3"/>
  <c r="BS557" i="1"/>
  <c r="M77" i="3"/>
  <c r="BS373" i="1"/>
  <c r="BT373"/>
  <c r="BS396"/>
  <c r="M100" i="3"/>
  <c r="M79"/>
  <c r="BS375" i="1"/>
  <c r="BT375"/>
  <c r="BU375"/>
  <c r="BV375" s="1"/>
  <c r="BW375" s="1"/>
  <c r="M136" i="3"/>
  <c r="BS432" i="1"/>
  <c r="M137" i="3"/>
  <c r="BS433" i="1"/>
  <c r="BS381"/>
  <c r="M85" i="3"/>
  <c r="BX381" i="1"/>
  <c r="BU381"/>
  <c r="BV381" s="1"/>
  <c r="BW381" s="1"/>
  <c r="BT381"/>
  <c r="BS374"/>
  <c r="M78" i="3"/>
  <c r="BT374" i="1"/>
  <c r="BU374"/>
  <c r="BV374" s="1"/>
  <c r="BW374" s="1"/>
  <c r="BX374"/>
  <c r="M126" i="3"/>
  <c r="BS422" i="1"/>
  <c r="M134" i="3"/>
  <c r="BS430" i="1"/>
  <c r="M236" i="3"/>
  <c r="BS532" i="1"/>
  <c r="BS539"/>
  <c r="M243" i="3"/>
  <c r="M125"/>
  <c r="BS421" i="1"/>
  <c r="BX421"/>
  <c r="BT421"/>
  <c r="BU421"/>
  <c r="BV421" s="1"/>
  <c r="M211" i="3"/>
  <c r="BS507" i="1"/>
  <c r="BS528"/>
  <c r="BU528"/>
  <c r="BV528" s="1"/>
  <c r="BW528" s="1"/>
  <c r="BX528"/>
  <c r="M232" i="3"/>
  <c r="BT528" i="1"/>
  <c r="M98" i="3"/>
  <c r="BS394" i="1"/>
  <c r="BT394"/>
  <c r="M268" i="3"/>
  <c r="BS564" i="1"/>
  <c r="M90" i="3"/>
  <c r="BS386" i="1"/>
  <c r="BR388"/>
  <c r="CG388"/>
  <c r="CG392"/>
  <c r="BR397"/>
  <c r="CG397"/>
  <c r="BR440"/>
  <c r="BX440" s="1"/>
  <c r="CG440"/>
  <c r="M89" i="3"/>
  <c r="BS385" i="1"/>
  <c r="M257" i="3"/>
  <c r="BS553" i="1"/>
  <c r="CG373"/>
  <c r="H77" i="3"/>
  <c r="BV520" i="1"/>
  <c r="BW520" s="1"/>
  <c r="BP352"/>
  <c r="BQ352" s="1"/>
  <c r="BS436"/>
  <c r="M140" i="3"/>
  <c r="M82"/>
  <c r="BS378" i="1"/>
  <c r="AX248"/>
  <c r="K246" i="3" s="1"/>
  <c r="AN501" i="1"/>
  <c r="BU532"/>
  <c r="BV532" s="1"/>
  <c r="BX430"/>
  <c r="BU464"/>
  <c r="BV464" s="1"/>
  <c r="BX432"/>
  <c r="BO422"/>
  <c r="BP422" s="1"/>
  <c r="BU538"/>
  <c r="BV538" s="1"/>
  <c r="BW538" s="1"/>
  <c r="H89" i="3"/>
  <c r="BO418" i="1"/>
  <c r="BP418" s="1"/>
  <c r="BO413"/>
  <c r="BP413" s="1"/>
  <c r="BO436"/>
  <c r="BP436" s="1"/>
  <c r="BO393"/>
  <c r="BP393" s="1"/>
  <c r="BQ393" s="1"/>
  <c r="CB343"/>
  <c r="CD327"/>
  <c r="CE327" s="1"/>
  <c r="BO374"/>
  <c r="BP374" s="1"/>
  <c r="BQ374" s="1"/>
  <c r="BL374"/>
  <c r="BO571"/>
  <c r="BP571" s="1"/>
  <c r="BL571"/>
  <c r="CC359"/>
  <c r="CB359"/>
  <c r="BH164"/>
  <c r="AL164" s="1"/>
  <c r="AM164" s="1"/>
  <c r="BD247"/>
  <c r="BG246" s="1"/>
  <c r="BI246" s="1"/>
  <c r="N244" i="3" s="1"/>
  <c r="AU468" i="1"/>
  <c r="BO399"/>
  <c r="BP399" s="1"/>
  <c r="BO402"/>
  <c r="BP402" s="1"/>
  <c r="BO384"/>
  <c r="BL384"/>
  <c r="CB347"/>
  <c r="BO556"/>
  <c r="BP556" s="1"/>
  <c r="BQ556" s="1"/>
  <c r="BL556"/>
  <c r="CA556" s="1"/>
  <c r="BO532"/>
  <c r="BP532" s="1"/>
  <c r="BL532"/>
  <c r="Q13" i="3"/>
  <c r="CC309" i="1"/>
  <c r="CD309" s="1"/>
  <c r="CE309" s="1"/>
  <c r="CB309"/>
  <c r="AX203"/>
  <c r="AY203" s="1"/>
  <c r="AU392"/>
  <c r="BO464"/>
  <c r="BP464" s="1"/>
  <c r="BO385"/>
  <c r="BP385" s="1"/>
  <c r="BL385"/>
  <c r="BO432"/>
  <c r="BP432" s="1"/>
  <c r="BQ432" s="1"/>
  <c r="BL432"/>
  <c r="BO372"/>
  <c r="BP372" s="1"/>
  <c r="BL372"/>
  <c r="BO380"/>
  <c r="BP380" s="1"/>
  <c r="BL380"/>
  <c r="BO565"/>
  <c r="BP565" s="1"/>
  <c r="BL565"/>
  <c r="BO430"/>
  <c r="BP430" s="1"/>
  <c r="BL430"/>
  <c r="BO557"/>
  <c r="BP557" s="1"/>
  <c r="BL557"/>
  <c r="BO395"/>
  <c r="BP395" s="1"/>
  <c r="BQ395" s="1"/>
  <c r="BL395"/>
  <c r="BO391"/>
  <c r="BP391" s="1"/>
  <c r="BL391"/>
  <c r="Q49" i="3"/>
  <c r="Q35"/>
  <c r="CC331" i="1"/>
  <c r="CB331"/>
  <c r="AX164"/>
  <c r="K162" i="3" s="1"/>
  <c r="AX201" i="1"/>
  <c r="K199" i="3" s="1"/>
  <c r="AW164" i="1"/>
  <c r="AU448"/>
  <c r="BO449"/>
  <c r="BP449" s="1"/>
  <c r="BQ506"/>
  <c r="BJ238"/>
  <c r="BK238" s="1"/>
  <c r="AX230"/>
  <c r="K228" i="3" s="1"/>
  <c r="BH248" i="1"/>
  <c r="AL248" s="1"/>
  <c r="AM248" s="1"/>
  <c r="AW255"/>
  <c r="AX168"/>
  <c r="K166" i="3" s="1"/>
  <c r="BH230" i="1"/>
  <c r="AL230" s="1"/>
  <c r="AM230" s="1"/>
  <c r="BH168"/>
  <c r="AL168" s="1"/>
  <c r="AM168" s="1"/>
  <c r="AU388"/>
  <c r="AW230"/>
  <c r="BL258"/>
  <c r="K177" i="3"/>
  <c r="BC179" i="1"/>
  <c r="BH280"/>
  <c r="AL280" s="1"/>
  <c r="AM280" s="1"/>
  <c r="AY179"/>
  <c r="AU299"/>
  <c r="AV299" s="1"/>
  <c r="G297" i="3" s="1"/>
  <c r="AW280" i="1"/>
  <c r="AU167"/>
  <c r="AV167" s="1"/>
  <c r="G165" i="3" s="1"/>
  <c r="AQ454" i="1"/>
  <c r="BH273"/>
  <c r="AL273" s="1"/>
  <c r="AM273" s="1"/>
  <c r="AS454"/>
  <c r="AT454" s="1"/>
  <c r="AU454" s="1"/>
  <c r="AW273"/>
  <c r="BJ251"/>
  <c r="BK251" s="1"/>
  <c r="BL251" s="1"/>
  <c r="AZ299"/>
  <c r="BA299" s="1"/>
  <c r="BB299" s="1"/>
  <c r="K297" i="3"/>
  <c r="BC167" i="1"/>
  <c r="K165" i="3"/>
  <c r="BN420" i="1"/>
  <c r="BK420" s="1"/>
  <c r="H124" i="3"/>
  <c r="BN533" i="1"/>
  <c r="BK533" s="1"/>
  <c r="H237" i="3"/>
  <c r="P252"/>
  <c r="BJ226" i="1"/>
  <c r="BK226" s="1"/>
  <c r="BL226" s="1"/>
  <c r="N224" i="3"/>
  <c r="BO227" i="1"/>
  <c r="BP227" s="1"/>
  <c r="P225" i="3"/>
  <c r="AT293" i="1"/>
  <c r="AU293" s="1"/>
  <c r="I291" i="3"/>
  <c r="BJ212" i="1"/>
  <c r="BK212" s="1"/>
  <c r="N210" i="3"/>
  <c r="AQ205" i="1"/>
  <c r="AR205" s="1"/>
  <c r="AS205" s="1"/>
  <c r="I203" i="3"/>
  <c r="AQ206" i="1"/>
  <c r="AR206" s="1"/>
  <c r="AS206" s="1"/>
  <c r="I204" i="3"/>
  <c r="BN260" i="1"/>
  <c r="P258" i="3"/>
  <c r="BN455" i="1"/>
  <c r="BK455" s="1"/>
  <c r="H159" i="3"/>
  <c r="AS404" i="1"/>
  <c r="AT404" s="1"/>
  <c r="L108" i="3"/>
  <c r="AY229" i="1"/>
  <c r="K227" i="3"/>
  <c r="AK542" i="1"/>
  <c r="BM542" s="1"/>
  <c r="J246" i="3"/>
  <c r="BN508" i="1"/>
  <c r="H212" i="3"/>
  <c r="BN452" i="1"/>
  <c r="BK452" s="1"/>
  <c r="H156" i="3"/>
  <c r="BN437" i="1"/>
  <c r="BK437" s="1"/>
  <c r="H141" i="3"/>
  <c r="BN378" i="1"/>
  <c r="BO378" s="1"/>
  <c r="BP378" s="1"/>
  <c r="BQ378" s="1"/>
  <c r="H82" i="3"/>
  <c r="BN383" i="1"/>
  <c r="H87" i="3"/>
  <c r="AS466" i="1"/>
  <c r="AT466" s="1"/>
  <c r="AU466" s="1"/>
  <c r="L170" i="3"/>
  <c r="BN376" i="1"/>
  <c r="BK376" s="1"/>
  <c r="H80" i="3"/>
  <c r="AT187" i="1"/>
  <c r="AU187" s="1"/>
  <c r="AV187" s="1"/>
  <c r="G185" i="3" s="1"/>
  <c r="I185"/>
  <c r="AT186" i="1"/>
  <c r="AU186" s="1"/>
  <c r="AV186" s="1"/>
  <c r="G184" i="3" s="1"/>
  <c r="I184"/>
  <c r="BN564" i="1"/>
  <c r="BK564" s="1"/>
  <c r="H268" i="3"/>
  <c r="BN400" i="1"/>
  <c r="BO400" s="1"/>
  <c r="H104" i="3"/>
  <c r="BN450" i="1"/>
  <c r="H154" i="3"/>
  <c r="N243"/>
  <c r="BC216" i="1"/>
  <c r="BM216" s="1"/>
  <c r="K214" i="3"/>
  <c r="BH197" i="1"/>
  <c r="AL197" s="1"/>
  <c r="AM197" s="1"/>
  <c r="AV197"/>
  <c r="G195" i="3" s="1"/>
  <c r="BJ219" i="1"/>
  <c r="BK219" s="1"/>
  <c r="BL219" s="1"/>
  <c r="N217" i="3"/>
  <c r="AZ240" i="1"/>
  <c r="BA240" s="1"/>
  <c r="BB240" s="1"/>
  <c r="K238" i="3"/>
  <c r="BH298" i="1"/>
  <c r="AL298" s="1"/>
  <c r="AM298" s="1"/>
  <c r="AV298"/>
  <c r="G296" i="3" s="1"/>
  <c r="AS439" i="1"/>
  <c r="AT439" s="1"/>
  <c r="AU439" s="1"/>
  <c r="L143" i="3"/>
  <c r="BN582" i="1"/>
  <c r="BK582" s="1"/>
  <c r="H286" i="3"/>
  <c r="BH201" i="1"/>
  <c r="AL201" s="1"/>
  <c r="AM201" s="1"/>
  <c r="AV201"/>
  <c r="G199" i="3" s="1"/>
  <c r="BJ220" i="1"/>
  <c r="BK220" s="1"/>
  <c r="BL220" s="1"/>
  <c r="N218" i="3"/>
  <c r="BN433" i="1"/>
  <c r="BK433" s="1"/>
  <c r="H137" i="3"/>
  <c r="BN441" i="1"/>
  <c r="H145" i="3"/>
  <c r="AY173" i="1"/>
  <c r="K171" i="3"/>
  <c r="BN515" i="1"/>
  <c r="BK515" s="1"/>
  <c r="H219" i="3"/>
  <c r="AX273" i="1"/>
  <c r="K271" i="3" s="1"/>
  <c r="BN396" i="1"/>
  <c r="BK396" s="1"/>
  <c r="H100" i="3"/>
  <c r="BN465" i="1"/>
  <c r="BK465" s="1"/>
  <c r="H169" i="3"/>
  <c r="BN377" i="1"/>
  <c r="BK377" s="1"/>
  <c r="H81" i="3"/>
  <c r="BN539" i="1"/>
  <c r="BK539" s="1"/>
  <c r="H243" i="3"/>
  <c r="BN401" i="1"/>
  <c r="BK401" s="1"/>
  <c r="H105" i="3"/>
  <c r="BJ261" i="1"/>
  <c r="BK261" s="1"/>
  <c r="BL261" s="1"/>
  <c r="N259" i="3"/>
  <c r="AT249" i="1"/>
  <c r="AU249" s="1"/>
  <c r="AV249" s="1"/>
  <c r="G247" i="3" s="1"/>
  <c r="I247"/>
  <c r="AQ231" i="1"/>
  <c r="AR231" s="1"/>
  <c r="AS231" s="1"/>
  <c r="I229" i="3"/>
  <c r="BH182" i="1"/>
  <c r="AL182" s="1"/>
  <c r="AM182" s="1"/>
  <c r="AV182"/>
  <c r="G180" i="3" s="1"/>
  <c r="BN589" i="1"/>
  <c r="BK589" s="1"/>
  <c r="H293" i="3"/>
  <c r="BN572" i="1"/>
  <c r="BK572" s="1"/>
  <c r="H276" i="3"/>
  <c r="BC222" i="1"/>
  <c r="BD222" s="1"/>
  <c r="BG221" s="1"/>
  <c r="BI221" s="1"/>
  <c r="K220" i="3"/>
  <c r="BN387" i="1"/>
  <c r="BK387" s="1"/>
  <c r="H91" i="3"/>
  <c r="BN581" i="1"/>
  <c r="BK581" s="1"/>
  <c r="H285" i="3"/>
  <c r="BN403" i="1"/>
  <c r="BO403" s="1"/>
  <c r="BP403" s="1"/>
  <c r="H107" i="3"/>
  <c r="AY166" i="1"/>
  <c r="K164" i="3"/>
  <c r="AQ434" i="1"/>
  <c r="L138" i="3"/>
  <c r="BJ244" i="1"/>
  <c r="BK244" s="1"/>
  <c r="BL244" s="1"/>
  <c r="N242" i="3"/>
  <c r="AN590" i="1"/>
  <c r="BZ529"/>
  <c r="O233" i="3" s="1"/>
  <c r="CD321" i="1"/>
  <c r="CE321" s="1"/>
  <c r="CD315"/>
  <c r="CE315" s="1"/>
  <c r="CC361"/>
  <c r="CD361" s="1"/>
  <c r="CE361" s="1"/>
  <c r="CB361"/>
  <c r="CC364"/>
  <c r="CB364"/>
  <c r="CB339"/>
  <c r="CC339"/>
  <c r="CD339" s="1"/>
  <c r="CB354"/>
  <c r="CC354"/>
  <c r="CD354" s="1"/>
  <c r="CE354" s="1"/>
  <c r="CC357"/>
  <c r="CD357" s="1"/>
  <c r="CB357"/>
  <c r="CB351"/>
  <c r="CC351"/>
  <c r="CE328"/>
  <c r="CE317"/>
  <c r="CB346"/>
  <c r="CC346"/>
  <c r="CD346" s="1"/>
  <c r="CE346" s="1"/>
  <c r="Q209" i="3"/>
  <c r="AQ466" i="1"/>
  <c r="AX241"/>
  <c r="BC173"/>
  <c r="AS164"/>
  <c r="AZ173"/>
  <c r="BA173" s="1"/>
  <c r="AS434"/>
  <c r="AT434" s="1"/>
  <c r="AU434" s="1"/>
  <c r="AZ166"/>
  <c r="BA166" s="1"/>
  <c r="BB166" s="1"/>
  <c r="BH203"/>
  <c r="AL203" s="1"/>
  <c r="AM203" s="1"/>
  <c r="BC166"/>
  <c r="AW203"/>
  <c r="BQ411"/>
  <c r="BQ347"/>
  <c r="AH486"/>
  <c r="AI486" s="1"/>
  <c r="AJ486" s="1"/>
  <c r="BB278"/>
  <c r="AP590"/>
  <c r="BH241"/>
  <c r="AL241" s="1"/>
  <c r="AM241" s="1"/>
  <c r="BQ343"/>
  <c r="AW241"/>
  <c r="AY240"/>
  <c r="BO356"/>
  <c r="BP356" s="1"/>
  <c r="BQ356" s="1"/>
  <c r="BO531"/>
  <c r="BP531" s="1"/>
  <c r="BO530"/>
  <c r="AX200"/>
  <c r="AL542"/>
  <c r="AM542" s="1"/>
  <c r="AN542" s="1"/>
  <c r="BU396"/>
  <c r="BV396" s="1"/>
  <c r="BP394"/>
  <c r="BQ394" s="1"/>
  <c r="BP359"/>
  <c r="BQ359" s="1"/>
  <c r="BP416"/>
  <c r="BQ416" s="1"/>
  <c r="BO408"/>
  <c r="BO368"/>
  <c r="BP368" s="1"/>
  <c r="BB193"/>
  <c r="BT449"/>
  <c r="BT396"/>
  <c r="BX396"/>
  <c r="BO375"/>
  <c r="BO527"/>
  <c r="BP527" s="1"/>
  <c r="BO373"/>
  <c r="BC229"/>
  <c r="BM229" s="1"/>
  <c r="BD215"/>
  <c r="BG214" s="1"/>
  <c r="BI214" s="1"/>
  <c r="AZ222"/>
  <c r="BA222" s="1"/>
  <c r="BB222" s="1"/>
  <c r="AD283"/>
  <c r="AE283" s="1"/>
  <c r="AJ283" s="1"/>
  <c r="BN381"/>
  <c r="BN540"/>
  <c r="BN386"/>
  <c r="BN507"/>
  <c r="BN424"/>
  <c r="BN538"/>
  <c r="BX376"/>
  <c r="BU376"/>
  <c r="BT376"/>
  <c r="BB221"/>
  <c r="BC299"/>
  <c r="AZ229"/>
  <c r="BA229" s="1"/>
  <c r="BB229" s="1"/>
  <c r="BN379"/>
  <c r="BN421"/>
  <c r="BN463"/>
  <c r="BN415"/>
  <c r="BN528"/>
  <c r="AY222"/>
  <c r="BX414"/>
  <c r="AQ439"/>
  <c r="H96" i="3"/>
  <c r="BX506" i="1"/>
  <c r="BU506"/>
  <c r="BV506" s="1"/>
  <c r="BW506" s="1"/>
  <c r="BT422"/>
  <c r="BU395"/>
  <c r="BV395" s="1"/>
  <c r="BW395" s="1"/>
  <c r="BX395"/>
  <c r="BT395"/>
  <c r="BU386"/>
  <c r="BV386" s="1"/>
  <c r="BW386" s="1"/>
  <c r="BT386"/>
  <c r="BX386"/>
  <c r="BU507"/>
  <c r="BV507" s="1"/>
  <c r="BW507" s="1"/>
  <c r="BX507"/>
  <c r="BT507"/>
  <c r="BU563"/>
  <c r="BV563" s="1"/>
  <c r="BW563" s="1"/>
  <c r="BT563"/>
  <c r="BX563"/>
  <c r="BU527"/>
  <c r="BV527" s="1"/>
  <c r="BW527" s="1"/>
  <c r="BX527"/>
  <c r="BU414"/>
  <c r="BV414" s="1"/>
  <c r="BW414" s="1"/>
  <c r="AY299"/>
  <c r="AW197"/>
  <c r="BX449"/>
  <c r="BT553"/>
  <c r="H258" i="3"/>
  <c r="H152"/>
  <c r="BU449" i="1"/>
  <c r="BV449" s="1"/>
  <c r="BW449" s="1"/>
  <c r="H218" i="3"/>
  <c r="BT378" i="1"/>
  <c r="BU378"/>
  <c r="BV378" s="1"/>
  <c r="BW378" s="1"/>
  <c r="BX378"/>
  <c r="BU402"/>
  <c r="BV402" s="1"/>
  <c r="BW402" s="1"/>
  <c r="BX402"/>
  <c r="BT385"/>
  <c r="BU385"/>
  <c r="BV385" s="1"/>
  <c r="BW385" s="1"/>
  <c r="BX385"/>
  <c r="BT537"/>
  <c r="BY537" s="1"/>
  <c r="BU432"/>
  <c r="BT432"/>
  <c r="AX223"/>
  <c r="BC240"/>
  <c r="BM240" s="1"/>
  <c r="AT205"/>
  <c r="AX205" s="1"/>
  <c r="BO260"/>
  <c r="BP260" s="1"/>
  <c r="BQ260" s="1"/>
  <c r="BB126"/>
  <c r="X301"/>
  <c r="AP301" s="1"/>
  <c r="BB279"/>
  <c r="AW201"/>
  <c r="AW298"/>
  <c r="AW182"/>
  <c r="BB179"/>
  <c r="AZ216"/>
  <c r="BA216" s="1"/>
  <c r="BB216" s="1"/>
  <c r="BM221"/>
  <c r="P219" i="3" s="1"/>
  <c r="AT300" i="1"/>
  <c r="AX300" s="1"/>
  <c r="BX390"/>
  <c r="BT390"/>
  <c r="BU390"/>
  <c r="BV390" s="1"/>
  <c r="BW390" s="1"/>
  <c r="AY167"/>
  <c r="BX445"/>
  <c r="BT445"/>
  <c r="BU445"/>
  <c r="BX463"/>
  <c r="BT463"/>
  <c r="BU463"/>
  <c r="BV463" s="1"/>
  <c r="BW463" s="1"/>
  <c r="AQ186"/>
  <c r="AR186" s="1"/>
  <c r="AS186" s="1"/>
  <c r="AT231"/>
  <c r="AU231" s="1"/>
  <c r="BF494"/>
  <c r="BG494" s="1"/>
  <c r="AP584"/>
  <c r="AY462"/>
  <c r="AZ462" s="1"/>
  <c r="BA462"/>
  <c r="E166" i="3" s="1"/>
  <c r="AY543" i="1"/>
  <c r="AZ543" s="1"/>
  <c r="BA543"/>
  <c r="E247" i="3" s="1"/>
  <c r="W302" i="1"/>
  <c r="BF498"/>
  <c r="BG498" s="1"/>
  <c r="CH498" s="1"/>
  <c r="BI498" s="1"/>
  <c r="BJ498" s="1"/>
  <c r="BU564"/>
  <c r="BV564" s="1"/>
  <c r="BX564"/>
  <c r="BT564"/>
  <c r="BA536"/>
  <c r="E240" i="3" s="1"/>
  <c r="AY536" i="1"/>
  <c r="AZ536" s="1"/>
  <c r="AY585"/>
  <c r="AZ585" s="1"/>
  <c r="BA585"/>
  <c r="E289" i="3" s="1"/>
  <c r="AB552" i="1"/>
  <c r="AP461"/>
  <c r="AY510"/>
  <c r="AZ510" s="1"/>
  <c r="BA510"/>
  <c r="E214" i="3" s="1"/>
  <c r="AY525" i="1"/>
  <c r="AZ525" s="1"/>
  <c r="BA525"/>
  <c r="E229" i="3" s="1"/>
  <c r="AY542" i="1"/>
  <c r="AZ542" s="1"/>
  <c r="BA542"/>
  <c r="E246" i="3" s="1"/>
  <c r="AY481" i="1"/>
  <c r="AZ481" s="1"/>
  <c r="BA481"/>
  <c r="E185" i="3" s="1"/>
  <c r="AQ404" i="1"/>
  <c r="AY493"/>
  <c r="AZ493" s="1"/>
  <c r="BA493"/>
  <c r="E197" i="3" s="1"/>
  <c r="AX486" i="1"/>
  <c r="AW486"/>
  <c r="BA568"/>
  <c r="E272" i="3" s="1"/>
  <c r="AY568" i="1"/>
  <c r="AZ568" s="1"/>
  <c r="BA492"/>
  <c r="E196" i="3" s="1"/>
  <c r="AY492" i="1"/>
  <c r="AZ492" s="1"/>
  <c r="BX398"/>
  <c r="BU398"/>
  <c r="BV398" s="1"/>
  <c r="BW398" s="1"/>
  <c r="BT398"/>
  <c r="AY561"/>
  <c r="AZ561" s="1"/>
  <c r="BA561"/>
  <c r="E265" i="3" s="1"/>
  <c r="AX495" i="1"/>
  <c r="AW495"/>
  <c r="BF551"/>
  <c r="BG551" s="1"/>
  <c r="CH551" s="1"/>
  <c r="BI551" s="1"/>
  <c r="BJ551" s="1"/>
  <c r="BD263"/>
  <c r="BG262" s="1"/>
  <c r="BI262" s="1"/>
  <c r="AQ293"/>
  <c r="AR293" s="1"/>
  <c r="AS293" s="1"/>
  <c r="AQ249"/>
  <c r="AR249" s="1"/>
  <c r="AS249" s="1"/>
  <c r="AW223"/>
  <c r="BB215"/>
  <c r="AG494"/>
  <c r="AX182"/>
  <c r="K180" i="3" s="1"/>
  <c r="Y282" i="1"/>
  <c r="Z282" s="1"/>
  <c r="AN282" s="1"/>
  <c r="D280" i="3" s="1"/>
  <c r="BH223" i="1"/>
  <c r="AL223" s="1"/>
  <c r="AM223" s="1"/>
  <c r="AT206"/>
  <c r="AU206" s="1"/>
  <c r="AY216"/>
  <c r="BN227"/>
  <c r="BD228"/>
  <c r="BG227" s="1"/>
  <c r="BI227" s="1"/>
  <c r="BH200"/>
  <c r="AL200" s="1"/>
  <c r="AM200" s="1"/>
  <c r="AQ187"/>
  <c r="AR187" s="1"/>
  <c r="AS187" s="1"/>
  <c r="S302"/>
  <c r="V302" s="1"/>
  <c r="T302" s="1"/>
  <c r="Y302" s="1"/>
  <c r="Z302" s="1"/>
  <c r="AW200"/>
  <c r="AN283"/>
  <c r="D281" i="3" s="1"/>
  <c r="AD301" i="1"/>
  <c r="AA302"/>
  <c r="AB302" s="1"/>
  <c r="T577"/>
  <c r="T588"/>
  <c r="T595"/>
  <c r="X283"/>
  <c r="AP283" s="1"/>
  <c r="AC284"/>
  <c r="AC302"/>
  <c r="AX224"/>
  <c r="BA165"/>
  <c r="BB165" s="1"/>
  <c r="Y232"/>
  <c r="Z232" s="1"/>
  <c r="AN232" s="1"/>
  <c r="D230" i="3" s="1"/>
  <c r="AN470" i="1"/>
  <c r="R578"/>
  <c r="P578"/>
  <c r="R596"/>
  <c r="P596"/>
  <c r="BB157"/>
  <c r="Y301"/>
  <c r="Z301" s="1"/>
  <c r="AZ167"/>
  <c r="BA167" s="1"/>
  <c r="BB167" s="1"/>
  <c r="AF551"/>
  <c r="BB228"/>
  <c r="X257"/>
  <c r="AP257" s="1"/>
  <c r="X275"/>
  <c r="AP275" s="1"/>
  <c r="AS224"/>
  <c r="AF494"/>
  <c r="AX267"/>
  <c r="AF498"/>
  <c r="AQ232"/>
  <c r="AR232" s="1"/>
  <c r="AT232"/>
  <c r="AT250"/>
  <c r="AU250" s="1"/>
  <c r="AV250" s="1"/>
  <c r="G248" i="3" s="1"/>
  <c r="AQ250" i="1"/>
  <c r="AR250" s="1"/>
  <c r="AS250" s="1"/>
  <c r="BN213"/>
  <c r="BO213"/>
  <c r="BP213" s="1"/>
  <c r="BQ213" s="1"/>
  <c r="A75"/>
  <c r="A367"/>
  <c r="A267"/>
  <c r="BE73"/>
  <c r="BM72"/>
  <c r="P70" i="3" s="1"/>
  <c r="BD72" i="1"/>
  <c r="BG71" s="1"/>
  <c r="BI71" s="1"/>
  <c r="N69" i="3" s="1"/>
  <c r="AW195" i="1"/>
  <c r="U258"/>
  <c r="AD258" s="1"/>
  <c r="AE258" s="1"/>
  <c r="AJ258" s="1"/>
  <c r="BN70"/>
  <c r="BO70"/>
  <c r="BP70" s="1"/>
  <c r="BQ70" s="1"/>
  <c r="BN215"/>
  <c r="BO215"/>
  <c r="BP215" s="1"/>
  <c r="BQ215" s="1"/>
  <c r="BM264"/>
  <c r="P262" i="3" s="1"/>
  <c r="BD264" i="1"/>
  <c r="BG263" s="1"/>
  <c r="BI263" s="1"/>
  <c r="BH149"/>
  <c r="AL149" s="1"/>
  <c r="AM149" s="1"/>
  <c r="AW149"/>
  <c r="AU292"/>
  <c r="AV292" s="1"/>
  <c r="G290" i="3" s="1"/>
  <c r="AX292" i="1"/>
  <c r="K290" i="3" s="1"/>
  <c r="V276" i="1"/>
  <c r="T276" s="1"/>
  <c r="X276" s="1"/>
  <c r="AP276" s="1"/>
  <c r="I274" i="3" s="1"/>
  <c r="AT202" i="1"/>
  <c r="BC199"/>
  <c r="AZ199"/>
  <c r="BA199" s="1"/>
  <c r="BB199" s="1"/>
  <c r="AY199"/>
  <c r="BO263"/>
  <c r="BP263" s="1"/>
  <c r="BN263"/>
  <c r="BH192"/>
  <c r="AL192" s="1"/>
  <c r="AM192" s="1"/>
  <c r="AW192"/>
  <c r="BO69"/>
  <c r="BP69" s="1"/>
  <c r="BQ69" s="1"/>
  <c r="BN69"/>
  <c r="BH224"/>
  <c r="AL224" s="1"/>
  <c r="AM224" s="1"/>
  <c r="AW224"/>
  <c r="Y268"/>
  <c r="Z268" s="1"/>
  <c r="AN268" s="1"/>
  <c r="D266" i="3" s="1"/>
  <c r="BM228" i="1"/>
  <c r="P226" i="3" s="1"/>
  <c r="BB146" i="1"/>
  <c r="BA144"/>
  <c r="BB144" s="1"/>
  <c r="BB163"/>
  <c r="BB272"/>
  <c r="BC178"/>
  <c r="AZ178"/>
  <c r="BA178" s="1"/>
  <c r="AY178"/>
  <c r="BJ260"/>
  <c r="BK260" s="1"/>
  <c r="BL260" s="1"/>
  <c r="BN262"/>
  <c r="BO262"/>
  <c r="BP262" s="1"/>
  <c r="A559"/>
  <c r="BE265"/>
  <c r="BM71"/>
  <c r="P69" i="3" s="1"/>
  <c r="BD71" i="1"/>
  <c r="BG70" s="1"/>
  <c r="BI70" s="1"/>
  <c r="N68" i="3" s="1"/>
  <c r="AU281" i="1"/>
  <c r="AV281" s="1"/>
  <c r="G279" i="3" s="1"/>
  <c r="BC149" i="1"/>
  <c r="AZ149"/>
  <c r="BA149" s="1"/>
  <c r="BB149" s="1"/>
  <c r="AY149"/>
  <c r="AU181"/>
  <c r="AV181" s="1"/>
  <c r="G179" i="3" s="1"/>
  <c r="AX181" i="1"/>
  <c r="K179" i="3" s="1"/>
  <c r="A560" i="1"/>
  <c r="BE266"/>
  <c r="U276"/>
  <c r="AD276" s="1"/>
  <c r="AE276" s="1"/>
  <c r="AJ276" s="1"/>
  <c r="AU185"/>
  <c r="AV185" s="1"/>
  <c r="G183" i="3" s="1"/>
  <c r="AX185" i="1"/>
  <c r="K183" i="3" s="1"/>
  <c r="BO261" i="1"/>
  <c r="BP261" s="1"/>
  <c r="BQ261" s="1"/>
  <c r="BN261"/>
  <c r="AW162"/>
  <c r="BH162"/>
  <c r="AL162" s="1"/>
  <c r="AM162" s="1"/>
  <c r="AU204"/>
  <c r="AV204" s="1"/>
  <c r="G202" i="3" s="1"/>
  <c r="AX204" i="1"/>
  <c r="K202" i="3" s="1"/>
  <c r="BC192" i="1"/>
  <c r="AZ192"/>
  <c r="BA192" s="1"/>
  <c r="AY192"/>
  <c r="BJ68"/>
  <c r="BK68" s="1"/>
  <c r="BL68" s="1"/>
  <c r="BB280"/>
  <c r="Y250"/>
  <c r="Z250" s="1"/>
  <c r="AN250" s="1"/>
  <c r="D248" i="3" s="1"/>
  <c r="AS292" i="1"/>
  <c r="BK66"/>
  <c r="BL66" s="1"/>
  <c r="AT242"/>
  <c r="AQ242"/>
  <c r="AR242" s="1"/>
  <c r="AS242" s="1"/>
  <c r="BC162"/>
  <c r="AZ162"/>
  <c r="AY162"/>
  <c r="AZ266"/>
  <c r="U302"/>
  <c r="A76"/>
  <c r="A268"/>
  <c r="BE74"/>
  <c r="A368"/>
  <c r="G368" s="1"/>
  <c r="BC195"/>
  <c r="AZ195"/>
  <c r="BA195" s="1"/>
  <c r="BB195" s="1"/>
  <c r="AY195"/>
  <c r="BH199"/>
  <c r="AL199" s="1"/>
  <c r="AM199" s="1"/>
  <c r="AW199"/>
  <c r="V258"/>
  <c r="T258" s="1"/>
  <c r="X258" s="1"/>
  <c r="AP258" s="1"/>
  <c r="I256" i="3" s="1"/>
  <c r="BJ69" i="1"/>
  <c r="BK69" s="1"/>
  <c r="BL69" s="1"/>
  <c r="AZ198" l="1"/>
  <c r="BA198" s="1"/>
  <c r="AP523"/>
  <c r="AS523" s="1"/>
  <c r="AT523" s="1"/>
  <c r="AU523" s="1"/>
  <c r="AA284"/>
  <c r="AB284" s="1"/>
  <c r="W284"/>
  <c r="AY198"/>
  <c r="AQ202"/>
  <c r="AR202" s="1"/>
  <c r="AS202" s="1"/>
  <c r="S284"/>
  <c r="V284" s="1"/>
  <c r="T284" s="1"/>
  <c r="Y284" s="1"/>
  <c r="Z284" s="1"/>
  <c r="AP541"/>
  <c r="L245" i="3" s="1"/>
  <c r="Y294" i="1"/>
  <c r="Z294" s="1"/>
  <c r="AN294" s="1"/>
  <c r="D292" i="3" s="1"/>
  <c r="BH195" i="1"/>
  <c r="AL195" s="1"/>
  <c r="AM195" s="1"/>
  <c r="BT418"/>
  <c r="AP579"/>
  <c r="L283" i="3" s="1"/>
  <c r="Q47"/>
  <c r="BS418" i="1"/>
  <c r="BS446"/>
  <c r="BQ246"/>
  <c r="BX418"/>
  <c r="AD294"/>
  <c r="AE294" s="1"/>
  <c r="AJ294" s="1"/>
  <c r="AY266"/>
  <c r="AX274"/>
  <c r="AE301"/>
  <c r="AJ301" s="1"/>
  <c r="BO254"/>
  <c r="BP254" s="1"/>
  <c r="BC587"/>
  <c r="AQ437"/>
  <c r="BR437" s="1"/>
  <c r="AP470"/>
  <c r="AQ470" s="1"/>
  <c r="BR470" s="1"/>
  <c r="BS470" s="1"/>
  <c r="BD254"/>
  <c r="BG253" s="1"/>
  <c r="BI253" s="1"/>
  <c r="V587"/>
  <c r="W587" s="1"/>
  <c r="BD587"/>
  <c r="Z587"/>
  <c r="AA587" s="1"/>
  <c r="AW274"/>
  <c r="BC266"/>
  <c r="BM266" s="1"/>
  <c r="P264" i="3" s="1"/>
  <c r="BH274" i="1"/>
  <c r="AL274" s="1"/>
  <c r="AM274" s="1"/>
  <c r="X587"/>
  <c r="Y587" s="1"/>
  <c r="AV587" s="1"/>
  <c r="AX587" s="1"/>
  <c r="BH267"/>
  <c r="AL267" s="1"/>
  <c r="AM267" s="1"/>
  <c r="AQ300"/>
  <c r="AR300" s="1"/>
  <c r="AS300" s="1"/>
  <c r="AY475"/>
  <c r="AZ475" s="1"/>
  <c r="AW267"/>
  <c r="AU232"/>
  <c r="AV232" s="1"/>
  <c r="G230" i="3" s="1"/>
  <c r="AN301" i="1"/>
  <c r="D299" i="3" s="1"/>
  <c r="AS420" i="1"/>
  <c r="AT420" s="1"/>
  <c r="AH477"/>
  <c r="AI477" s="1"/>
  <c r="AJ477" s="1"/>
  <c r="J181" i="3" s="1"/>
  <c r="I280"/>
  <c r="AQ282" i="1"/>
  <c r="AR282" s="1"/>
  <c r="AS282" s="1"/>
  <c r="AT282"/>
  <c r="AX282" s="1"/>
  <c r="K280" i="3" s="1"/>
  <c r="L124"/>
  <c r="AX478" i="1"/>
  <c r="BA478" s="1"/>
  <c r="E182" i="3" s="1"/>
  <c r="AT268" i="1"/>
  <c r="AU268" s="1"/>
  <c r="AV268" s="1"/>
  <c r="G266" i="3" s="1"/>
  <c r="X294" i="1"/>
  <c r="AP294" s="1"/>
  <c r="I292" i="3" s="1"/>
  <c r="AQ268" i="1"/>
  <c r="AR268" s="1"/>
  <c r="L155" i="3"/>
  <c r="AP591" i="1"/>
  <c r="L295" i="3" s="1"/>
  <c r="AS451" i="1"/>
  <c r="AT451" s="1"/>
  <c r="AU451" s="1"/>
  <c r="AZ184"/>
  <c r="BA184" s="1"/>
  <c r="BB184" s="1"/>
  <c r="AK510"/>
  <c r="BM510" s="1"/>
  <c r="BC184"/>
  <c r="K182" i="3"/>
  <c r="BO247" i="1"/>
  <c r="BP247" s="1"/>
  <c r="BQ247" s="1"/>
  <c r="AL510"/>
  <c r="AM510" s="1"/>
  <c r="AN510" s="1"/>
  <c r="BN247"/>
  <c r="AX183"/>
  <c r="K181" i="3" s="1"/>
  <c r="M83"/>
  <c r="AX256" i="1"/>
  <c r="K254" i="3" s="1"/>
  <c r="AP442" i="1"/>
  <c r="AS442" s="1"/>
  <c r="AT442" s="1"/>
  <c r="AU442" s="1"/>
  <c r="AC570"/>
  <c r="BH256"/>
  <c r="AL256" s="1"/>
  <c r="AM256" s="1"/>
  <c r="AW256"/>
  <c r="AW183"/>
  <c r="BT446"/>
  <c r="M150" i="3"/>
  <c r="BT379" i="1"/>
  <c r="CC654"/>
  <c r="CD654" s="1"/>
  <c r="CE654" s="1"/>
  <c r="BU446"/>
  <c r="BV446" s="1"/>
  <c r="BW446" s="1"/>
  <c r="BS379"/>
  <c r="BU379"/>
  <c r="BV379" s="1"/>
  <c r="BW379" s="1"/>
  <c r="AL475"/>
  <c r="AM475" s="1"/>
  <c r="AN475" s="1"/>
  <c r="AK475"/>
  <c r="BM475" s="1"/>
  <c r="BH183"/>
  <c r="AL183" s="1"/>
  <c r="AM183" s="1"/>
  <c r="BW380"/>
  <c r="BF526"/>
  <c r="BG526" s="1"/>
  <c r="CH526" s="1"/>
  <c r="BI526" s="1"/>
  <c r="BJ526" s="1"/>
  <c r="AU540"/>
  <c r="BB176"/>
  <c r="AQ457"/>
  <c r="BR457" s="1"/>
  <c r="BU457" s="1"/>
  <c r="AQ566"/>
  <c r="BR566" s="1"/>
  <c r="BX566" s="1"/>
  <c r="AQ460"/>
  <c r="BR460" s="1"/>
  <c r="BU460" s="1"/>
  <c r="BV460" s="1"/>
  <c r="AS460"/>
  <c r="AT460" s="1"/>
  <c r="BK694"/>
  <c r="BL694" s="1"/>
  <c r="AS438"/>
  <c r="AT438" s="1"/>
  <c r="AU438" s="1"/>
  <c r="L142" i="3"/>
  <c r="L258"/>
  <c r="AW574" i="1"/>
  <c r="AK478"/>
  <c r="BM478" s="1"/>
  <c r="AP462"/>
  <c r="AQ462" s="1"/>
  <c r="AS541"/>
  <c r="AT541" s="1"/>
  <c r="AU541" s="1"/>
  <c r="O13" i="6"/>
  <c r="O52" i="10" s="1"/>
  <c r="S52" s="1"/>
  <c r="AQ443" i="1"/>
  <c r="BR443" s="1"/>
  <c r="L147" i="3"/>
  <c r="AQ541" i="1"/>
  <c r="BR541" s="1"/>
  <c r="BT541" s="1"/>
  <c r="N250" i="3"/>
  <c r="AH489" i="1"/>
  <c r="AI489" s="1"/>
  <c r="AJ489" s="1"/>
  <c r="J193" i="3" s="1"/>
  <c r="AP580" i="1"/>
  <c r="L284" i="3" s="1"/>
  <c r="L262"/>
  <c r="AQ558" i="1"/>
  <c r="BR558" s="1"/>
  <c r="M59" i="7"/>
  <c r="AK536" i="1"/>
  <c r="BM536" s="1"/>
  <c r="AQ547"/>
  <c r="BR547" s="1"/>
  <c r="BU547" s="1"/>
  <c r="BV547" s="1"/>
  <c r="BW547" s="1"/>
  <c r="BF562"/>
  <c r="BG562" s="1"/>
  <c r="CH562" s="1"/>
  <c r="BI562" s="1"/>
  <c r="BJ562" s="1"/>
  <c r="BU399"/>
  <c r="BV399" s="1"/>
  <c r="BW399" s="1"/>
  <c r="AS547"/>
  <c r="AT547" s="1"/>
  <c r="AU547" s="1"/>
  <c r="AG562"/>
  <c r="AL592"/>
  <c r="AM592" s="1"/>
  <c r="AN592" s="1"/>
  <c r="AP501"/>
  <c r="AQ501" s="1"/>
  <c r="L161" i="3"/>
  <c r="BX399" i="1"/>
  <c r="AH574"/>
  <c r="AI574" s="1"/>
  <c r="AJ574" s="1"/>
  <c r="AL574" s="1"/>
  <c r="AM574" s="1"/>
  <c r="L270" i="3"/>
  <c r="BO685" i="1"/>
  <c r="BP685" s="1"/>
  <c r="BQ685" s="1"/>
  <c r="AD570"/>
  <c r="AQ456"/>
  <c r="BR456" s="1"/>
  <c r="AS597"/>
  <c r="AT597" s="1"/>
  <c r="K16" i="6"/>
  <c r="T51" i="10" s="1"/>
  <c r="BQ355" i="1"/>
  <c r="AQ579"/>
  <c r="BR579" s="1"/>
  <c r="AS579"/>
  <c r="AT579" s="1"/>
  <c r="AU579" s="1"/>
  <c r="BF499"/>
  <c r="BG499" s="1"/>
  <c r="CH499" s="1"/>
  <c r="BI499" s="1"/>
  <c r="BJ499" s="1"/>
  <c r="AE570"/>
  <c r="AP473"/>
  <c r="AQ473" s="1"/>
  <c r="AV496"/>
  <c r="AX496" s="1"/>
  <c r="AP485"/>
  <c r="AS485" s="1"/>
  <c r="AT485" s="1"/>
  <c r="AU485" s="1"/>
  <c r="BT399"/>
  <c r="BS399"/>
  <c r="AL478"/>
  <c r="AM478" s="1"/>
  <c r="AS534"/>
  <c r="AT534" s="1"/>
  <c r="AU534" s="1"/>
  <c r="AF562"/>
  <c r="AP524"/>
  <c r="AQ524" s="1"/>
  <c r="AQ583"/>
  <c r="BR583" s="1"/>
  <c r="BU583" s="1"/>
  <c r="BV583" s="1"/>
  <c r="BW583" s="1"/>
  <c r="AQ534"/>
  <c r="BR534" s="1"/>
  <c r="BM561"/>
  <c r="AF586"/>
  <c r="AN598"/>
  <c r="AQ597"/>
  <c r="BR597" s="1"/>
  <c r="AU452"/>
  <c r="AE576"/>
  <c r="AC500"/>
  <c r="AK592"/>
  <c r="BM592" s="1"/>
  <c r="AP458"/>
  <c r="L162" i="3" s="1"/>
  <c r="AS474" i="1"/>
  <c r="AT474" s="1"/>
  <c r="AU474" s="1"/>
  <c r="L160" i="3"/>
  <c r="AS459" i="1"/>
  <c r="AT459" s="1"/>
  <c r="AU459" s="1"/>
  <c r="AL536"/>
  <c r="AM536" s="1"/>
  <c r="AN536" s="1"/>
  <c r="AP476"/>
  <c r="AS476" s="1"/>
  <c r="AT476" s="1"/>
  <c r="AS471"/>
  <c r="AT471" s="1"/>
  <c r="AU471" s="1"/>
  <c r="L157" i="3"/>
  <c r="AQ474" i="1"/>
  <c r="BR474" s="1"/>
  <c r="BU474" s="1"/>
  <c r="BV474" s="1"/>
  <c r="BW474" s="1"/>
  <c r="BF586"/>
  <c r="BG586" s="1"/>
  <c r="CH586" s="1"/>
  <c r="BI586" s="1"/>
  <c r="BJ586" s="1"/>
  <c r="AX544"/>
  <c r="BA544" s="1"/>
  <c r="E248" i="3" s="1"/>
  <c r="AS483" i="1"/>
  <c r="AT483" s="1"/>
  <c r="AU483" s="1"/>
  <c r="AP488"/>
  <c r="L192" i="3" s="1"/>
  <c r="J247"/>
  <c r="AE496" i="1"/>
  <c r="AD499"/>
  <c r="AY477"/>
  <c r="AZ477" s="1"/>
  <c r="AQ516"/>
  <c r="BR516" s="1"/>
  <c r="BT516" s="1"/>
  <c r="L187" i="3"/>
  <c r="N18" i="6"/>
  <c r="R49" i="10" s="1"/>
  <c r="AX569" i="1"/>
  <c r="AY569" s="1"/>
  <c r="AZ569" s="1"/>
  <c r="AS516"/>
  <c r="AT516" s="1"/>
  <c r="AU516" s="1"/>
  <c r="AF499"/>
  <c r="AE500"/>
  <c r="AL543"/>
  <c r="AM543" s="1"/>
  <c r="AN543" s="1"/>
  <c r="AC499"/>
  <c r="BA490"/>
  <c r="E194" i="3" s="1"/>
  <c r="AK490" i="1"/>
  <c r="BM490" s="1"/>
  <c r="AF500"/>
  <c r="BC197"/>
  <c r="AK481"/>
  <c r="BM481" s="1"/>
  <c r="AP549"/>
  <c r="AS549" s="1"/>
  <c r="AT549" s="1"/>
  <c r="AU549" s="1"/>
  <c r="AY592"/>
  <c r="AZ592" s="1"/>
  <c r="AP567"/>
  <c r="L271" i="3" s="1"/>
  <c r="CB350" i="1"/>
  <c r="AL481"/>
  <c r="AM481" s="1"/>
  <c r="AN481" s="1"/>
  <c r="AZ197"/>
  <c r="BA197" s="1"/>
  <c r="BB197" s="1"/>
  <c r="AD500"/>
  <c r="AN580"/>
  <c r="AW593"/>
  <c r="AP535"/>
  <c r="AS535" s="1"/>
  <c r="AT535" s="1"/>
  <c r="AU535" s="1"/>
  <c r="AN461"/>
  <c r="AX497"/>
  <c r="BA497" s="1"/>
  <c r="E201" i="3" s="1"/>
  <c r="AL561" i="1"/>
  <c r="AM561" s="1"/>
  <c r="AN561" s="1"/>
  <c r="AS583"/>
  <c r="AT583" s="1"/>
  <c r="AU583" s="1"/>
  <c r="J272" i="3"/>
  <c r="CE638" i="1"/>
  <c r="AN484"/>
  <c r="AE587"/>
  <c r="J265" i="3"/>
  <c r="L227"/>
  <c r="AH569" i="1"/>
  <c r="AI569" s="1"/>
  <c r="AJ569" s="1"/>
  <c r="J273" i="3" s="1"/>
  <c r="AL480" i="1"/>
  <c r="AM480" s="1"/>
  <c r="AN480" s="1"/>
  <c r="BW384"/>
  <c r="AP487"/>
  <c r="AS487" s="1"/>
  <c r="AT487" s="1"/>
  <c r="AU487" s="1"/>
  <c r="J184" i="3"/>
  <c r="BW693" i="1"/>
  <c r="AY480"/>
  <c r="AZ480" s="1"/>
  <c r="AG586"/>
  <c r="AC576"/>
  <c r="AS453"/>
  <c r="AT453" s="1"/>
  <c r="AU453" s="1"/>
  <c r="L175" i="3"/>
  <c r="L163"/>
  <c r="BF576" i="1"/>
  <c r="BG576" s="1"/>
  <c r="CH576" s="1"/>
  <c r="BI576" s="1"/>
  <c r="BJ576" s="1"/>
  <c r="AD576"/>
  <c r="CA648"/>
  <c r="CB648" s="1"/>
  <c r="AQ467"/>
  <c r="BR467" s="1"/>
  <c r="BT467" s="1"/>
  <c r="AS467"/>
  <c r="AT467" s="1"/>
  <c r="AU467" s="1"/>
  <c r="AU508"/>
  <c r="AX551"/>
  <c r="AY551" s="1"/>
  <c r="AZ551" s="1"/>
  <c r="AK525"/>
  <c r="BM525" s="1"/>
  <c r="AQ559"/>
  <c r="BR559" s="1"/>
  <c r="BX559" s="1"/>
  <c r="AX494"/>
  <c r="BA494" s="1"/>
  <c r="E198" i="3" s="1"/>
  <c r="V595" i="1"/>
  <c r="W595" s="1"/>
  <c r="AK493"/>
  <c r="BM493" s="1"/>
  <c r="AN462"/>
  <c r="AP479"/>
  <c r="L183" i="3" s="1"/>
  <c r="AP484" i="1"/>
  <c r="L188" i="3" s="1"/>
  <c r="AS548" i="1"/>
  <c r="AT548" s="1"/>
  <c r="AF576"/>
  <c r="AV576"/>
  <c r="AW576" s="1"/>
  <c r="AH544"/>
  <c r="AI544" s="1"/>
  <c r="AJ544" s="1"/>
  <c r="J248" i="3" s="1"/>
  <c r="AZ248" i="1"/>
  <c r="BA248" s="1"/>
  <c r="BB248" s="1"/>
  <c r="AG526"/>
  <c r="AK477"/>
  <c r="BM477" s="1"/>
  <c r="AP472"/>
  <c r="AS472" s="1"/>
  <c r="AT472" s="1"/>
  <c r="AY489"/>
  <c r="AZ489" s="1"/>
  <c r="AX491"/>
  <c r="BA491" s="1"/>
  <c r="E195" i="3" s="1"/>
  <c r="AP560" i="1"/>
  <c r="AQ560" s="1"/>
  <c r="Q7" i="7"/>
  <c r="O8" i="6" s="1"/>
  <c r="O48" i="10" s="1"/>
  <c r="N55" i="7"/>
  <c r="R7" s="1"/>
  <c r="P8" i="6" s="1"/>
  <c r="P48" i="10" s="1"/>
  <c r="AF526" i="1"/>
  <c r="AL477"/>
  <c r="AM477" s="1"/>
  <c r="AN477" s="1"/>
  <c r="AH593"/>
  <c r="AI593" s="1"/>
  <c r="AJ593" s="1"/>
  <c r="J297" i="3" s="1"/>
  <c r="AL550" i="1"/>
  <c r="AM550" s="1"/>
  <c r="AN550" s="1"/>
  <c r="AX518"/>
  <c r="AW518"/>
  <c r="V588"/>
  <c r="W588" s="1"/>
  <c r="BF588" s="1"/>
  <c r="AK568"/>
  <c r="BM568" s="1"/>
  <c r="AQ554"/>
  <c r="BR554" s="1"/>
  <c r="M258" i="3" s="1"/>
  <c r="AW498" i="1"/>
  <c r="AQ523"/>
  <c r="BR523" s="1"/>
  <c r="AG576"/>
  <c r="AL493"/>
  <c r="AM493" s="1"/>
  <c r="AN493" s="1"/>
  <c r="AL525"/>
  <c r="AM525" s="1"/>
  <c r="AN525" s="1"/>
  <c r="AX575"/>
  <c r="AY575" s="1"/>
  <c r="AZ575" s="1"/>
  <c r="AB499"/>
  <c r="BT392"/>
  <c r="L252" i="3"/>
  <c r="AA499" i="1"/>
  <c r="AG499" s="1"/>
  <c r="AK585"/>
  <c r="BM585" s="1"/>
  <c r="AV499"/>
  <c r="AW499" s="1"/>
  <c r="AS559"/>
  <c r="AT559" s="1"/>
  <c r="AU559" s="1"/>
  <c r="AL585"/>
  <c r="AM585" s="1"/>
  <c r="AN585" s="1"/>
  <c r="BT533"/>
  <c r="AP517"/>
  <c r="L221" i="3" s="1"/>
  <c r="BC595" i="1"/>
  <c r="AH491"/>
  <c r="AI491" s="1"/>
  <c r="AJ491" s="1"/>
  <c r="J195" i="3" s="1"/>
  <c r="AZ273" i="1"/>
  <c r="BA273" s="1"/>
  <c r="BB273" s="1"/>
  <c r="BJ246"/>
  <c r="BK246" s="1"/>
  <c r="BL246" s="1"/>
  <c r="BB198"/>
  <c r="AA594"/>
  <c r="AK492"/>
  <c r="BM492" s="1"/>
  <c r="J194" i="3"/>
  <c r="AH575" i="1"/>
  <c r="AI575" s="1"/>
  <c r="AJ575" s="1"/>
  <c r="J279" i="3" s="1"/>
  <c r="AH497" i="1"/>
  <c r="AI497" s="1"/>
  <c r="AJ497" s="1"/>
  <c r="J201" i="3" s="1"/>
  <c r="AL492" i="1"/>
  <c r="AM492" s="1"/>
  <c r="AB576"/>
  <c r="Y594"/>
  <c r="AF594" s="1"/>
  <c r="BL238"/>
  <c r="BU533"/>
  <c r="BV533" s="1"/>
  <c r="BW533" s="1"/>
  <c r="BW532"/>
  <c r="X595"/>
  <c r="Y595" s="1"/>
  <c r="AA552"/>
  <c r="AG552" s="1"/>
  <c r="AK550"/>
  <c r="BM550" s="1"/>
  <c r="AP598"/>
  <c r="AS598" s="1"/>
  <c r="AT598" s="1"/>
  <c r="AU598" s="1"/>
  <c r="AC587"/>
  <c r="BC577"/>
  <c r="CB649"/>
  <c r="AZ255"/>
  <c r="BA255" s="1"/>
  <c r="BB255" s="1"/>
  <c r="S577"/>
  <c r="U577" s="1"/>
  <c r="AB577" s="1"/>
  <c r="S595"/>
  <c r="U595" s="1"/>
  <c r="AB595" s="1"/>
  <c r="BD595"/>
  <c r="AU572"/>
  <c r="AY248"/>
  <c r="AC594"/>
  <c r="BJ213"/>
  <c r="BK213" s="1"/>
  <c r="BL213" s="1"/>
  <c r="AY550"/>
  <c r="AZ550" s="1"/>
  <c r="BW464"/>
  <c r="BW667"/>
  <c r="AH495"/>
  <c r="AI495" s="1"/>
  <c r="AJ495" s="1"/>
  <c r="J199" i="3" s="1"/>
  <c r="BF496" i="1"/>
  <c r="BG496" s="1"/>
  <c r="CH496" s="1"/>
  <c r="BI496" s="1"/>
  <c r="BJ496" s="1"/>
  <c r="AG496"/>
  <c r="AF496"/>
  <c r="BQ402"/>
  <c r="AC496"/>
  <c r="AD496"/>
  <c r="AZ203"/>
  <c r="BA203" s="1"/>
  <c r="BD588"/>
  <c r="AP573"/>
  <c r="L277" i="3" s="1"/>
  <c r="BC255" i="1"/>
  <c r="BM255" s="1"/>
  <c r="P253" i="3" s="1"/>
  <c r="Z588" i="1"/>
  <c r="AA588" s="1"/>
  <c r="BC588"/>
  <c r="CE649"/>
  <c r="BQ683"/>
  <c r="AU670"/>
  <c r="AG570"/>
  <c r="BW681"/>
  <c r="BQ422"/>
  <c r="BW393"/>
  <c r="BQ689"/>
  <c r="AY197"/>
  <c r="AY255"/>
  <c r="Z595"/>
  <c r="AE595" s="1"/>
  <c r="S588"/>
  <c r="U588" s="1"/>
  <c r="BC203"/>
  <c r="BE588"/>
  <c r="CI588" s="1"/>
  <c r="AB587"/>
  <c r="BU392"/>
  <c r="BV392" s="1"/>
  <c r="BW392" s="1"/>
  <c r="BQ668"/>
  <c r="BW691"/>
  <c r="BQ676"/>
  <c r="CB601"/>
  <c r="BW680"/>
  <c r="AV500"/>
  <c r="AW500" s="1"/>
  <c r="BQ679"/>
  <c r="CA656"/>
  <c r="BY656"/>
  <c r="BZ656" s="1"/>
  <c r="BX670"/>
  <c r="BS670"/>
  <c r="BU670"/>
  <c r="BV670" s="1"/>
  <c r="BT670"/>
  <c r="CA655"/>
  <c r="BY655"/>
  <c r="BZ655" s="1"/>
  <c r="CC647"/>
  <c r="CD647" s="1"/>
  <c r="CB647"/>
  <c r="CC602"/>
  <c r="CD602" s="1"/>
  <c r="CE602" s="1"/>
  <c r="CB602"/>
  <c r="BO670"/>
  <c r="BP670" s="1"/>
  <c r="BK670"/>
  <c r="BL670" s="1"/>
  <c r="X577"/>
  <c r="Y577" s="1"/>
  <c r="BS509"/>
  <c r="AZ164"/>
  <c r="BA164" s="1"/>
  <c r="AX187"/>
  <c r="K185" i="3" s="1"/>
  <c r="V577" i="1"/>
  <c r="W577" s="1"/>
  <c r="BF577" s="1"/>
  <c r="BE577"/>
  <c r="CI577" s="1"/>
  <c r="BQ413"/>
  <c r="BQ398"/>
  <c r="BW676"/>
  <c r="CD640"/>
  <c r="CE640" s="1"/>
  <c r="BW677"/>
  <c r="AX186"/>
  <c r="K184" i="3" s="1"/>
  <c r="BC164" i="1"/>
  <c r="Z577"/>
  <c r="AA577" s="1"/>
  <c r="AG500"/>
  <c r="BF500"/>
  <c r="BG500" s="1"/>
  <c r="CH500" s="1"/>
  <c r="BI500" s="1"/>
  <c r="BJ500" s="1"/>
  <c r="BU440"/>
  <c r="BV440" s="1"/>
  <c r="BQ545"/>
  <c r="BQ449"/>
  <c r="K201" i="3"/>
  <c r="BW684" i="1"/>
  <c r="BV688"/>
  <c r="BW688" s="1"/>
  <c r="BW689"/>
  <c r="CE651"/>
  <c r="CE634"/>
  <c r="BP690"/>
  <c r="BQ690" s="1"/>
  <c r="BQ692"/>
  <c r="BQ680"/>
  <c r="CE637"/>
  <c r="BP675"/>
  <c r="BQ675" s="1"/>
  <c r="CD601"/>
  <c r="CE601" s="1"/>
  <c r="CC603"/>
  <c r="CD603" s="1"/>
  <c r="CE603" s="1"/>
  <c r="CB603"/>
  <c r="CA537"/>
  <c r="Q241" i="3" s="1"/>
  <c r="BW675" i="1"/>
  <c r="CD642"/>
  <c r="CE642" s="1"/>
  <c r="CE653"/>
  <c r="BQ694"/>
  <c r="BW692"/>
  <c r="BW683"/>
  <c r="G559"/>
  <c r="G657" s="1"/>
  <c r="A657"/>
  <c r="Q596"/>
  <c r="BE596" s="1"/>
  <c r="CI596" s="1"/>
  <c r="BH596"/>
  <c r="G560"/>
  <c r="G658" s="1"/>
  <c r="A658"/>
  <c r="CA365"/>
  <c r="Q69" i="3" s="1"/>
  <c r="BY365" i="1"/>
  <c r="BZ365" s="1"/>
  <c r="O69" i="3" s="1"/>
  <c r="AF552" i="1"/>
  <c r="AC552"/>
  <c r="BF552"/>
  <c r="BG552" s="1"/>
  <c r="CH552" s="1"/>
  <c r="BI552" s="1"/>
  <c r="BJ552" s="1"/>
  <c r="BQ360"/>
  <c r="Q578"/>
  <c r="BC578" s="1"/>
  <c r="BH578"/>
  <c r="AZ168"/>
  <c r="BA168" s="1"/>
  <c r="BB168" s="1"/>
  <c r="AD552"/>
  <c r="BT450"/>
  <c r="AY168"/>
  <c r="CA368"/>
  <c r="Q72" i="3" s="1"/>
  <c r="BY531" i="1"/>
  <c r="BZ531" s="1"/>
  <c r="O235" i="3" s="1"/>
  <c r="CA531" i="1"/>
  <c r="CC531" s="1"/>
  <c r="CD531" s="1"/>
  <c r="CE531" s="1"/>
  <c r="BY532"/>
  <c r="BZ532" s="1"/>
  <c r="O236" i="3" s="1"/>
  <c r="CA532" i="1"/>
  <c r="Q236" i="3" s="1"/>
  <c r="BY368" i="1"/>
  <c r="BZ368" s="1"/>
  <c r="O72" i="3" s="1"/>
  <c r="BY356" i="1"/>
  <c r="BZ356" s="1"/>
  <c r="O60" i="3" s="1"/>
  <c r="BY360" i="1"/>
  <c r="BZ360" s="1"/>
  <c r="O64" i="3" s="1"/>
  <c r="BK507" i="1"/>
  <c r="BL507" s="1"/>
  <c r="CA507" s="1"/>
  <c r="BK383"/>
  <c r="BL383" s="1"/>
  <c r="BK446"/>
  <c r="BL446" s="1"/>
  <c r="CB520"/>
  <c r="Q224" i="3"/>
  <c r="BY545" i="1"/>
  <c r="BZ545" s="1"/>
  <c r="O249" i="3" s="1"/>
  <c r="Q231"/>
  <c r="BY527" i="1"/>
  <c r="BZ527" s="1"/>
  <c r="O231" i="3" s="1"/>
  <c r="BK424" i="1"/>
  <c r="BL424" s="1"/>
  <c r="BK441"/>
  <c r="BL441" s="1"/>
  <c r="BK421"/>
  <c r="BL421" s="1"/>
  <c r="BK386"/>
  <c r="BL386" s="1"/>
  <c r="BY556"/>
  <c r="BZ556" s="1"/>
  <c r="O260" i="3" s="1"/>
  <c r="BK389" i="1"/>
  <c r="BL389" s="1"/>
  <c r="BQ436"/>
  <c r="CC347"/>
  <c r="CD347" s="1"/>
  <c r="CE347" s="1"/>
  <c r="CB345"/>
  <c r="CC520"/>
  <c r="CD520" s="1"/>
  <c r="CE520" s="1"/>
  <c r="BQ513"/>
  <c r="BK463"/>
  <c r="BL463" s="1"/>
  <c r="BK450"/>
  <c r="BL450" s="1"/>
  <c r="BO553"/>
  <c r="BP553" s="1"/>
  <c r="BK553"/>
  <c r="BL553" s="1"/>
  <c r="CA553" s="1"/>
  <c r="BK415"/>
  <c r="BL415" s="1"/>
  <c r="BK381"/>
  <c r="BL381" s="1"/>
  <c r="CB362"/>
  <c r="Q66" i="3"/>
  <c r="Q234"/>
  <c r="BY530" i="1"/>
  <c r="BZ530" s="1"/>
  <c r="O234" i="3" s="1"/>
  <c r="Q62"/>
  <c r="CC358" i="1"/>
  <c r="CD358" s="1"/>
  <c r="CE358" s="1"/>
  <c r="BK528"/>
  <c r="BL528" s="1"/>
  <c r="CA528" s="1"/>
  <c r="BK379"/>
  <c r="BL379" s="1"/>
  <c r="BK538"/>
  <c r="BL538" s="1"/>
  <c r="CA538" s="1"/>
  <c r="BK540"/>
  <c r="BL540" s="1"/>
  <c r="BK403"/>
  <c r="BL403" s="1"/>
  <c r="BK400"/>
  <c r="BL400" s="1"/>
  <c r="BK378"/>
  <c r="BL378" s="1"/>
  <c r="BK508"/>
  <c r="BL508" s="1"/>
  <c r="CA508" s="1"/>
  <c r="BK382"/>
  <c r="BL382" s="1"/>
  <c r="BK398"/>
  <c r="BL398" s="1"/>
  <c r="BQ532"/>
  <c r="BO446"/>
  <c r="BP446" s="1"/>
  <c r="BQ446" s="1"/>
  <c r="BQ571"/>
  <c r="CE344"/>
  <c r="BQ553"/>
  <c r="Q40" i="3"/>
  <c r="CB363" i="1"/>
  <c r="CC342"/>
  <c r="CD342" s="1"/>
  <c r="CE342" s="1"/>
  <c r="Q59" i="3"/>
  <c r="CB352" i="1"/>
  <c r="CB342"/>
  <c r="CB355"/>
  <c r="CC352"/>
  <c r="CD352" s="1"/>
  <c r="CE352" s="1"/>
  <c r="CC363"/>
  <c r="CD363" s="1"/>
  <c r="CB360"/>
  <c r="Q54" i="3"/>
  <c r="G367" i="1"/>
  <c r="BW436"/>
  <c r="BX465"/>
  <c r="BW421"/>
  <c r="BB159"/>
  <c r="BX448"/>
  <c r="BX508"/>
  <c r="BN522"/>
  <c r="BO441"/>
  <c r="BP441" s="1"/>
  <c r="BQ441" s="1"/>
  <c r="BQ430"/>
  <c r="BQ372"/>
  <c r="H226" i="3"/>
  <c r="CE503" i="1"/>
  <c r="CG516"/>
  <c r="BR459"/>
  <c r="BT459" s="1"/>
  <c r="CG459"/>
  <c r="BT482"/>
  <c r="BR483"/>
  <c r="CG483"/>
  <c r="BR453"/>
  <c r="BT453" s="1"/>
  <c r="CG453"/>
  <c r="BR404"/>
  <c r="CG404"/>
  <c r="CH494"/>
  <c r="BI494" s="1"/>
  <c r="BJ494" s="1"/>
  <c r="CG558"/>
  <c r="BR471"/>
  <c r="CG471"/>
  <c r="CG583"/>
  <c r="CG443"/>
  <c r="CG597"/>
  <c r="CG523"/>
  <c r="BU465"/>
  <c r="BV465" s="1"/>
  <c r="BW465" s="1"/>
  <c r="BR466"/>
  <c r="CG466"/>
  <c r="BR434"/>
  <c r="CG434"/>
  <c r="BR454"/>
  <c r="BX454" s="1"/>
  <c r="CG454"/>
  <c r="CG460"/>
  <c r="BL447"/>
  <c r="BO447"/>
  <c r="BP447" s="1"/>
  <c r="M123" i="3"/>
  <c r="BS419" i="1"/>
  <c r="BT419"/>
  <c r="BU419"/>
  <c r="BV419" s="1"/>
  <c r="BW419" s="1"/>
  <c r="BX419"/>
  <c r="M186" i="3"/>
  <c r="BS482" i="1"/>
  <c r="M226" i="3"/>
  <c r="BS522" i="1"/>
  <c r="BV389"/>
  <c r="BW389" s="1"/>
  <c r="M244" i="3"/>
  <c r="BS540" i="1"/>
  <c r="BU540"/>
  <c r="BV540" s="1"/>
  <c r="BX540"/>
  <c r="BT540"/>
  <c r="M145" i="3"/>
  <c r="BS441" i="1"/>
  <c r="M169" i="3"/>
  <c r="BS465" i="1"/>
  <c r="M152" i="3"/>
  <c r="BS448" i="1"/>
  <c r="M276" i="3"/>
  <c r="BS572" i="1"/>
  <c r="M154" i="3"/>
  <c r="BS450" i="1"/>
  <c r="M172" i="3"/>
  <c r="BS468" i="1"/>
  <c r="BS455"/>
  <c r="M159" i="3"/>
  <c r="M128"/>
  <c r="BX424" i="1"/>
  <c r="BS424"/>
  <c r="BT424"/>
  <c r="BU424"/>
  <c r="BV424" s="1"/>
  <c r="CG456"/>
  <c r="CG442"/>
  <c r="CG467"/>
  <c r="CG534"/>
  <c r="M144" i="3"/>
  <c r="BS440" i="1"/>
  <c r="BT440"/>
  <c r="BS388"/>
  <c r="BX388"/>
  <c r="BU388"/>
  <c r="BV388" s="1"/>
  <c r="M92" i="3"/>
  <c r="BT388" i="1"/>
  <c r="M173" i="3"/>
  <c r="BS469" i="1"/>
  <c r="CG540"/>
  <c r="H244" i="3"/>
  <c r="BT452" i="1"/>
  <c r="BT420"/>
  <c r="CE343"/>
  <c r="BN440"/>
  <c r="BK440" s="1"/>
  <c r="H92" i="3"/>
  <c r="BC168" i="1"/>
  <c r="AY164"/>
  <c r="BC248"/>
  <c r="BM248" s="1"/>
  <c r="P246" i="3" s="1"/>
  <c r="BT448" i="1"/>
  <c r="BX522"/>
  <c r="BX450"/>
  <c r="BT468"/>
  <c r="BQ563"/>
  <c r="CG470"/>
  <c r="BU397"/>
  <c r="BV397" s="1"/>
  <c r="BW397" s="1"/>
  <c r="M101" i="3"/>
  <c r="BT397" i="1"/>
  <c r="BS397"/>
  <c r="BX397"/>
  <c r="M156" i="3"/>
  <c r="BS452" i="1"/>
  <c r="BV400"/>
  <c r="BW400" s="1"/>
  <c r="BL390"/>
  <c r="BO390"/>
  <c r="BP390" s="1"/>
  <c r="M219" i="3"/>
  <c r="BS515" i="1"/>
  <c r="BS514"/>
  <c r="M218" i="3"/>
  <c r="BU514" i="1"/>
  <c r="BV514" s="1"/>
  <c r="BW514" s="1"/>
  <c r="BX514"/>
  <c r="BT514"/>
  <c r="M250" i="3"/>
  <c r="BS546" i="1"/>
  <c r="M141" i="3"/>
  <c r="BS437" i="1"/>
  <c r="M237" i="3"/>
  <c r="BS533" i="1"/>
  <c r="M124" i="3"/>
  <c r="BS420" i="1"/>
  <c r="M286" i="3"/>
  <c r="BS582" i="1"/>
  <c r="M293" i="3"/>
  <c r="BS589" i="1"/>
  <c r="M212" i="3"/>
  <c r="BS508" i="1"/>
  <c r="BU508"/>
  <c r="M127" i="3"/>
  <c r="BS423" i="1"/>
  <c r="CG559"/>
  <c r="CG547"/>
  <c r="CG579"/>
  <c r="BR439"/>
  <c r="CG439"/>
  <c r="BR438"/>
  <c r="BU438" s="1"/>
  <c r="BV438" s="1"/>
  <c r="BW438" s="1"/>
  <c r="CG438"/>
  <c r="BR548"/>
  <c r="BX548" s="1"/>
  <c r="CG548"/>
  <c r="CG457"/>
  <c r="CG474"/>
  <c r="BR451"/>
  <c r="CG566"/>
  <c r="Q45" i="3"/>
  <c r="CC341" i="1"/>
  <c r="CD341" s="1"/>
  <c r="CE341" s="1"/>
  <c r="CB341"/>
  <c r="M96" i="3"/>
  <c r="BS392" i="1"/>
  <c r="CG546"/>
  <c r="H250" i="3"/>
  <c r="BN546" i="1"/>
  <c r="BK546" s="1"/>
  <c r="CG573"/>
  <c r="BT522"/>
  <c r="BU452"/>
  <c r="BV452" s="1"/>
  <c r="BU420"/>
  <c r="BV420" s="1"/>
  <c r="BW420" s="1"/>
  <c r="BN388"/>
  <c r="BU468"/>
  <c r="BV468" s="1"/>
  <c r="BQ399"/>
  <c r="H144" i="3"/>
  <c r="CG488" i="1"/>
  <c r="H128" i="3"/>
  <c r="BQ418" i="1"/>
  <c r="BQ565"/>
  <c r="BQ557"/>
  <c r="BQ385"/>
  <c r="BO376"/>
  <c r="BP376" s="1"/>
  <c r="BL376"/>
  <c r="BO533"/>
  <c r="BP533" s="1"/>
  <c r="BQ533" s="1"/>
  <c r="BL533"/>
  <c r="Q223" i="3"/>
  <c r="CC519" i="1"/>
  <c r="CD519" s="1"/>
  <c r="CB519"/>
  <c r="Q44" i="3"/>
  <c r="CC340" i="1"/>
  <c r="CD340" s="1"/>
  <c r="CE340" s="1"/>
  <c r="CB340"/>
  <c r="CD359"/>
  <c r="CE359" s="1"/>
  <c r="BO387"/>
  <c r="BP387" s="1"/>
  <c r="BQ387" s="1"/>
  <c r="BL387"/>
  <c r="BO589"/>
  <c r="BP589" s="1"/>
  <c r="BQ589" s="1"/>
  <c r="BL589"/>
  <c r="BO539"/>
  <c r="BP539" s="1"/>
  <c r="BL539"/>
  <c r="CA539" s="1"/>
  <c r="BO465"/>
  <c r="BP465" s="1"/>
  <c r="BL465"/>
  <c r="AX293"/>
  <c r="K291" i="3" s="1"/>
  <c r="BC201" i="1"/>
  <c r="BH187"/>
  <c r="AL187" s="1"/>
  <c r="AM187" s="1"/>
  <c r="BQ391"/>
  <c r="BQ464"/>
  <c r="BO515"/>
  <c r="BP515" s="1"/>
  <c r="BQ515" s="1"/>
  <c r="BL515"/>
  <c r="BO433"/>
  <c r="BP433" s="1"/>
  <c r="BL433"/>
  <c r="BO582"/>
  <c r="BP582" s="1"/>
  <c r="BQ582" s="1"/>
  <c r="BL582"/>
  <c r="BO564"/>
  <c r="BP564" s="1"/>
  <c r="BQ564" s="1"/>
  <c r="BL564"/>
  <c r="BO437"/>
  <c r="BP437" s="1"/>
  <c r="BQ437" s="1"/>
  <c r="BL437"/>
  <c r="BO452"/>
  <c r="BP452" s="1"/>
  <c r="BL452"/>
  <c r="BO455"/>
  <c r="BP455" s="1"/>
  <c r="BL455"/>
  <c r="BO420"/>
  <c r="BP420" s="1"/>
  <c r="BQ420" s="1"/>
  <c r="BL420"/>
  <c r="CD331"/>
  <c r="CE331" s="1"/>
  <c r="Q60" i="3"/>
  <c r="CB356" i="1"/>
  <c r="CC356"/>
  <c r="CD356" s="1"/>
  <c r="CE356" s="1"/>
  <c r="AZ201"/>
  <c r="BA201" s="1"/>
  <c r="BB201" s="1"/>
  <c r="AW186"/>
  <c r="AW187"/>
  <c r="BO383"/>
  <c r="BP383" s="1"/>
  <c r="BQ383" s="1"/>
  <c r="BO508"/>
  <c r="BP508" s="1"/>
  <c r="BO450"/>
  <c r="BP450" s="1"/>
  <c r="BO581"/>
  <c r="BP581" s="1"/>
  <c r="BL581"/>
  <c r="BO572"/>
  <c r="BP572" s="1"/>
  <c r="BL572"/>
  <c r="BO401"/>
  <c r="BP401" s="1"/>
  <c r="BL401"/>
  <c r="BO377"/>
  <c r="BP377" s="1"/>
  <c r="BL377"/>
  <c r="BO396"/>
  <c r="BP396" s="1"/>
  <c r="BQ396" s="1"/>
  <c r="BL396"/>
  <c r="BP384"/>
  <c r="BQ384" s="1"/>
  <c r="AY201"/>
  <c r="BH186"/>
  <c r="AL186" s="1"/>
  <c r="AM186" s="1"/>
  <c r="AU456"/>
  <c r="BQ380"/>
  <c r="H164" i="3"/>
  <c r="AY230" i="1"/>
  <c r="BM222"/>
  <c r="BN222" s="1"/>
  <c r="AD284"/>
  <c r="AE284" s="1"/>
  <c r="AJ284" s="1"/>
  <c r="BC230"/>
  <c r="BM230" s="1"/>
  <c r="P228" i="3" s="1"/>
  <c r="BH299" i="1"/>
  <c r="AL299" s="1"/>
  <c r="AM299" s="1"/>
  <c r="AZ230"/>
  <c r="BA230" s="1"/>
  <c r="AX249"/>
  <c r="K247" i="3" s="1"/>
  <c r="BH249" i="1"/>
  <c r="AL249" s="1"/>
  <c r="AM249" s="1"/>
  <c r="AW299"/>
  <c r="AW249"/>
  <c r="AP543"/>
  <c r="AS543" s="1"/>
  <c r="AT543" s="1"/>
  <c r="AU543" s="1"/>
  <c r="AY273"/>
  <c r="BH167"/>
  <c r="AL167" s="1"/>
  <c r="AM167" s="1"/>
  <c r="BL212"/>
  <c r="AW167"/>
  <c r="AP542"/>
  <c r="L246" i="3" s="1"/>
  <c r="BQ227" i="1"/>
  <c r="BD216"/>
  <c r="BG215" s="1"/>
  <c r="BI215" s="1"/>
  <c r="N213" i="3" s="1"/>
  <c r="BC273" i="1"/>
  <c r="AU404"/>
  <c r="AT283"/>
  <c r="AU283" s="1"/>
  <c r="AV283" s="1"/>
  <c r="G281" i="3" s="1"/>
  <c r="I281"/>
  <c r="AW293" i="1"/>
  <c r="AV293"/>
  <c r="G291" i="3" s="1"/>
  <c r="BN559" i="1"/>
  <c r="BK559" s="1"/>
  <c r="H263" i="3"/>
  <c r="AY267" i="1"/>
  <c r="K265" i="3"/>
  <c r="BJ221" i="1"/>
  <c r="BK221" s="1"/>
  <c r="BL221" s="1"/>
  <c r="N219" i="3"/>
  <c r="AS561" i="1"/>
  <c r="AT561" s="1"/>
  <c r="AU561" s="1"/>
  <c r="L265" i="3"/>
  <c r="AQ461" i="1"/>
  <c r="L165" i="3"/>
  <c r="BN547" i="1"/>
  <c r="BK547" s="1"/>
  <c r="H251" i="3"/>
  <c r="BJ253" i="1"/>
  <c r="BK253" s="1"/>
  <c r="BL253" s="1"/>
  <c r="N251" i="3"/>
  <c r="AZ200" i="1"/>
  <c r="BA200" s="1"/>
  <c r="K198" i="3"/>
  <c r="AL486" i="1"/>
  <c r="AM486" s="1"/>
  <c r="J190" i="3"/>
  <c r="AL518" i="1"/>
  <c r="AM518" s="1"/>
  <c r="AN518" s="1"/>
  <c r="J222" i="3"/>
  <c r="AY223" i="1"/>
  <c r="K221" i="3"/>
  <c r="AY241" i="1"/>
  <c r="K239" i="3"/>
  <c r="BJ263" i="1"/>
  <c r="BK263" s="1"/>
  <c r="BL263" s="1"/>
  <c r="N261" i="3"/>
  <c r="BN216" i="1"/>
  <c r="P214" i="3"/>
  <c r="AT275" i="1"/>
  <c r="AU275" s="1"/>
  <c r="AV275" s="1"/>
  <c r="G273" i="3" s="1"/>
  <c r="I273"/>
  <c r="AY274" i="1"/>
  <c r="K272" i="3"/>
  <c r="BJ227" i="1"/>
  <c r="BK227" s="1"/>
  <c r="BL227" s="1"/>
  <c r="N225" i="3"/>
  <c r="BH206" i="1"/>
  <c r="AL206" s="1"/>
  <c r="AM206" s="1"/>
  <c r="AV206"/>
  <c r="G204" i="3" s="1"/>
  <c r="BJ262" i="1"/>
  <c r="BK262" s="1"/>
  <c r="N260" i="3"/>
  <c r="H277"/>
  <c r="AW231" i="1"/>
  <c r="AV231"/>
  <c r="G229" i="3" s="1"/>
  <c r="BC300" i="1"/>
  <c r="K298" i="3"/>
  <c r="AT301" i="1"/>
  <c r="I299" i="3"/>
  <c r="BO240" i="1"/>
  <c r="BP240" s="1"/>
  <c r="P238" i="3"/>
  <c r="H178"/>
  <c r="BN423" i="1"/>
  <c r="BO423" s="1"/>
  <c r="BP423" s="1"/>
  <c r="H127" i="3"/>
  <c r="BN534" i="1"/>
  <c r="H238" i="3"/>
  <c r="BJ214" i="1"/>
  <c r="BK214" s="1"/>
  <c r="BL214" s="1"/>
  <c r="N212" i="3"/>
  <c r="BN397" i="1"/>
  <c r="H101" i="3"/>
  <c r="H227"/>
  <c r="AS590" i="1"/>
  <c r="AT590" s="1"/>
  <c r="AU590" s="1"/>
  <c r="L294" i="3"/>
  <c r="AQ257" i="1"/>
  <c r="AR257" s="1"/>
  <c r="AS257" s="1"/>
  <c r="I255" i="3"/>
  <c r="BN468" i="1"/>
  <c r="BO468" s="1"/>
  <c r="H172" i="3"/>
  <c r="BO229" i="1"/>
  <c r="BP229" s="1"/>
  <c r="BQ229" s="1"/>
  <c r="P227" i="3"/>
  <c r="BN457" i="1"/>
  <c r="H161" i="3"/>
  <c r="AY224" i="1"/>
  <c r="K222" i="3"/>
  <c r="BN456" i="1"/>
  <c r="BO456" s="1"/>
  <c r="H160" i="3"/>
  <c r="L174"/>
  <c r="AS584" i="1"/>
  <c r="AT584" s="1"/>
  <c r="L288" i="3"/>
  <c r="AY205" i="1"/>
  <c r="K203" i="3"/>
  <c r="BN482" i="1"/>
  <c r="BK482" s="1"/>
  <c r="H186" i="3"/>
  <c r="H157"/>
  <c r="BN509" i="1"/>
  <c r="BK509" s="1"/>
  <c r="H213" i="3"/>
  <c r="BN469" i="1"/>
  <c r="H173" i="3"/>
  <c r="BN419" i="1"/>
  <c r="BK419" s="1"/>
  <c r="H123" i="3"/>
  <c r="CC366" i="1"/>
  <c r="CD366" s="1"/>
  <c r="CE366" s="1"/>
  <c r="CB366"/>
  <c r="CD364"/>
  <c r="CE364" s="1"/>
  <c r="CE357"/>
  <c r="CB555"/>
  <c r="CC555"/>
  <c r="CD555" s="1"/>
  <c r="CE555" s="1"/>
  <c r="CB527"/>
  <c r="CC527"/>
  <c r="CD527" s="1"/>
  <c r="CB506"/>
  <c r="CC506"/>
  <c r="CD506" s="1"/>
  <c r="CD355"/>
  <c r="CE355" s="1"/>
  <c r="BZ537"/>
  <c r="O241" i="3" s="1"/>
  <c r="CD351" i="1"/>
  <c r="CE351" s="1"/>
  <c r="CC505"/>
  <c r="CD505" s="1"/>
  <c r="CB505"/>
  <c r="CB529"/>
  <c r="CC529"/>
  <c r="CD529" s="1"/>
  <c r="CE339"/>
  <c r="BN229"/>
  <c r="AX231"/>
  <c r="BB173"/>
  <c r="BC241"/>
  <c r="BM241" s="1"/>
  <c r="AK486"/>
  <c r="BM486" s="1"/>
  <c r="BH231"/>
  <c r="AL231" s="1"/>
  <c r="AM231" s="1"/>
  <c r="AZ241"/>
  <c r="BA241" s="1"/>
  <c r="AU205"/>
  <c r="BH205" s="1"/>
  <c r="AL205" s="1"/>
  <c r="AM205" s="1"/>
  <c r="AQ590"/>
  <c r="BH293"/>
  <c r="AL293" s="1"/>
  <c r="AM293" s="1"/>
  <c r="BP530"/>
  <c r="BQ530" s="1"/>
  <c r="BQ527"/>
  <c r="BQ368"/>
  <c r="BW396"/>
  <c r="BC200"/>
  <c r="AY200"/>
  <c r="BQ531"/>
  <c r="AS461"/>
  <c r="AT461" s="1"/>
  <c r="AU461" s="1"/>
  <c r="BQ403"/>
  <c r="AY300"/>
  <c r="BO528"/>
  <c r="BP528" s="1"/>
  <c r="BQ528" s="1"/>
  <c r="BO463"/>
  <c r="BP463" s="1"/>
  <c r="BO379"/>
  <c r="BO538"/>
  <c r="BP538" s="1"/>
  <c r="BQ538" s="1"/>
  <c r="BO424"/>
  <c r="BP424" s="1"/>
  <c r="BO386"/>
  <c r="BP386" s="1"/>
  <c r="BQ386" s="1"/>
  <c r="BO381"/>
  <c r="BP400"/>
  <c r="BQ400" s="1"/>
  <c r="BO415"/>
  <c r="BO421"/>
  <c r="BO507"/>
  <c r="BO540"/>
  <c r="BP540" s="1"/>
  <c r="BP408"/>
  <c r="BQ408" s="1"/>
  <c r="BP373"/>
  <c r="BQ373" s="1"/>
  <c r="AH551"/>
  <c r="AI551" s="1"/>
  <c r="AJ551" s="1"/>
  <c r="AQ584"/>
  <c r="BP375"/>
  <c r="BQ375" s="1"/>
  <c r="BQ254"/>
  <c r="BD229"/>
  <c r="BG228" s="1"/>
  <c r="BI228" s="1"/>
  <c r="BN404"/>
  <c r="BN448"/>
  <c r="BN392"/>
  <c r="BC223"/>
  <c r="BM223" s="1"/>
  <c r="BX482"/>
  <c r="BN554"/>
  <c r="AZ223"/>
  <c r="BA223" s="1"/>
  <c r="BB223" s="1"/>
  <c r="AQ561"/>
  <c r="BU482"/>
  <c r="BV482" s="1"/>
  <c r="BW482" s="1"/>
  <c r="BN514"/>
  <c r="BN451"/>
  <c r="BV376"/>
  <c r="BW376" s="1"/>
  <c r="AZ300"/>
  <c r="BA300" s="1"/>
  <c r="BB300" s="1"/>
  <c r="H171" i="3"/>
  <c r="BX391" i="1"/>
  <c r="BT391"/>
  <c r="BT582"/>
  <c r="BU515"/>
  <c r="BV515" s="1"/>
  <c r="BW515" s="1"/>
  <c r="BV432"/>
  <c r="BW432" s="1"/>
  <c r="H174" i="3"/>
  <c r="BU447" i="1"/>
  <c r="BV447" s="1"/>
  <c r="BW447" s="1"/>
  <c r="BX447"/>
  <c r="BT447"/>
  <c r="H147" i="3"/>
  <c r="BX553" i="1"/>
  <c r="BU553"/>
  <c r="BV553" s="1"/>
  <c r="BW553" s="1"/>
  <c r="BU422"/>
  <c r="BV422" s="1"/>
  <c r="BW422" s="1"/>
  <c r="BX422"/>
  <c r="BD240"/>
  <c r="BG239" s="1"/>
  <c r="BI239" s="1"/>
  <c r="AH498"/>
  <c r="AI498" s="1"/>
  <c r="AJ498" s="1"/>
  <c r="BU391"/>
  <c r="BV391" s="1"/>
  <c r="BW391" s="1"/>
  <c r="BX513"/>
  <c r="BT513"/>
  <c r="BY513" s="1"/>
  <c r="BU513"/>
  <c r="BV513" s="1"/>
  <c r="AN302"/>
  <c r="D300" i="3" s="1"/>
  <c r="AX562" i="1"/>
  <c r="BA562" s="1"/>
  <c r="E266" i="3" s="1"/>
  <c r="AK518" i="1"/>
  <c r="BM518" s="1"/>
  <c r="BN240"/>
  <c r="AH494"/>
  <c r="AI494" s="1"/>
  <c r="AJ494" s="1"/>
  <c r="AT257"/>
  <c r="AU257" s="1"/>
  <c r="BO221"/>
  <c r="BP221" s="1"/>
  <c r="BQ221" s="1"/>
  <c r="BN221"/>
  <c r="BW564"/>
  <c r="AU300"/>
  <c r="BC205"/>
  <c r="BV445"/>
  <c r="BW445" s="1"/>
  <c r="AP480"/>
  <c r="AX586"/>
  <c r="AW586"/>
  <c r="AY486"/>
  <c r="AZ486" s="1"/>
  <c r="BA486"/>
  <c r="E190" i="3" s="1"/>
  <c r="AX526" i="1"/>
  <c r="AW526"/>
  <c r="BU565"/>
  <c r="BV565" s="1"/>
  <c r="BW565" s="1"/>
  <c r="BX565"/>
  <c r="BT565"/>
  <c r="BT469"/>
  <c r="BX469"/>
  <c r="BU469"/>
  <c r="AY495"/>
  <c r="AZ495" s="1"/>
  <c r="BA495"/>
  <c r="E199" i="3" s="1"/>
  <c r="BU581" i="1"/>
  <c r="BV581" s="1"/>
  <c r="BW581" s="1"/>
  <c r="BX581"/>
  <c r="BT581"/>
  <c r="AW552"/>
  <c r="AX552"/>
  <c r="BU423"/>
  <c r="BV423" s="1"/>
  <c r="BW423" s="1"/>
  <c r="BT423"/>
  <c r="BX423"/>
  <c r="BT387"/>
  <c r="BU387"/>
  <c r="BV387" s="1"/>
  <c r="BW387" s="1"/>
  <c r="BX387"/>
  <c r="AY498"/>
  <c r="AZ498" s="1"/>
  <c r="BA498"/>
  <c r="E202" i="3" s="1"/>
  <c r="BT521" i="1"/>
  <c r="CA521" s="1"/>
  <c r="BX521"/>
  <c r="BU521"/>
  <c r="BV521" s="1"/>
  <c r="BW521" s="1"/>
  <c r="BU571"/>
  <c r="BV571" s="1"/>
  <c r="BW571" s="1"/>
  <c r="BT571"/>
  <c r="BX571"/>
  <c r="BW448"/>
  <c r="BF570"/>
  <c r="BG570" s="1"/>
  <c r="CH570" s="1"/>
  <c r="BI570" s="1"/>
  <c r="BJ570" s="1"/>
  <c r="AY593"/>
  <c r="AZ593" s="1"/>
  <c r="BA593"/>
  <c r="E297" i="3" s="1"/>
  <c r="AY574" i="1"/>
  <c r="AZ574" s="1"/>
  <c r="BA574"/>
  <c r="E278" i="3" s="1"/>
  <c r="AV570" i="1"/>
  <c r="BD266"/>
  <c r="BG265" s="1"/>
  <c r="BI265" s="1"/>
  <c r="AX250"/>
  <c r="AZ182"/>
  <c r="AY182"/>
  <c r="BC182"/>
  <c r="AN284"/>
  <c r="D282" i="3" s="1"/>
  <c r="AW206" i="1"/>
  <c r="X302"/>
  <c r="AP302" s="1"/>
  <c r="AQ301"/>
  <c r="AR301" s="1"/>
  <c r="AS301" s="1"/>
  <c r="BC224"/>
  <c r="BM224" s="1"/>
  <c r="BC267"/>
  <c r="AD302"/>
  <c r="AE302" s="1"/>
  <c r="AJ302" s="1"/>
  <c r="AX206"/>
  <c r="AZ282"/>
  <c r="BA282" s="1"/>
  <c r="BB282" s="1"/>
  <c r="AY282"/>
  <c r="BC274"/>
  <c r="Y276"/>
  <c r="Z276" s="1"/>
  <c r="AN276" s="1"/>
  <c r="D274" i="3" s="1"/>
  <c r="AU282" i="1"/>
  <c r="AV282" s="1"/>
  <c r="G280" i="3" s="1"/>
  <c r="AQ283" i="1"/>
  <c r="AR283" s="1"/>
  <c r="AS283" s="1"/>
  <c r="AZ274"/>
  <c r="BA274" s="1"/>
  <c r="AZ224"/>
  <c r="BA224" s="1"/>
  <c r="BO216"/>
  <c r="BP216" s="1"/>
  <c r="AQ275"/>
  <c r="AR275" s="1"/>
  <c r="AS275" s="1"/>
  <c r="T596"/>
  <c r="T578"/>
  <c r="AZ205"/>
  <c r="BA205" s="1"/>
  <c r="AS232"/>
  <c r="AD588"/>
  <c r="AF570"/>
  <c r="AZ267"/>
  <c r="BA267" s="1"/>
  <c r="BB267" s="1"/>
  <c r="AX232"/>
  <c r="AC588"/>
  <c r="AX268"/>
  <c r="AT258"/>
  <c r="AU258" s="1"/>
  <c r="AV258" s="1"/>
  <c r="G256" i="3" s="1"/>
  <c r="AQ258" i="1"/>
  <c r="AR258" s="1"/>
  <c r="AS258" s="1"/>
  <c r="BJ70"/>
  <c r="BK70" s="1"/>
  <c r="BN228"/>
  <c r="BO228"/>
  <c r="BP228" s="1"/>
  <c r="BQ228" s="1"/>
  <c r="BC292"/>
  <c r="AZ292"/>
  <c r="AY292"/>
  <c r="BJ71"/>
  <c r="BK71" s="1"/>
  <c r="BL71" s="1"/>
  <c r="A561"/>
  <c r="BE267"/>
  <c r="A78"/>
  <c r="A370"/>
  <c r="A270"/>
  <c r="BE76"/>
  <c r="BC185"/>
  <c r="AZ185"/>
  <c r="BA185" s="1"/>
  <c r="BB185" s="1"/>
  <c r="AY185"/>
  <c r="AU202"/>
  <c r="AV202" s="1"/>
  <c r="G200" i="3" s="1"/>
  <c r="AX202" i="1"/>
  <c r="K200" i="3" s="1"/>
  <c r="BO264" i="1"/>
  <c r="BP264" s="1"/>
  <c r="BN264"/>
  <c r="A77"/>
  <c r="A369"/>
  <c r="A269"/>
  <c r="BE75"/>
  <c r="BA266"/>
  <c r="BB266" s="1"/>
  <c r="BA162"/>
  <c r="BB162" s="1"/>
  <c r="BB192"/>
  <c r="BQ262"/>
  <c r="BB178"/>
  <c r="BQ263"/>
  <c r="BM74"/>
  <c r="P72" i="3" s="1"/>
  <c r="BD74" i="1"/>
  <c r="BG73" s="1"/>
  <c r="BI73" s="1"/>
  <c r="N71" i="3" s="1"/>
  <c r="BC181" i="1"/>
  <c r="AZ181"/>
  <c r="BA181" s="1"/>
  <c r="AY181"/>
  <c r="BH281"/>
  <c r="AL281" s="1"/>
  <c r="AM281" s="1"/>
  <c r="AW281"/>
  <c r="A562"/>
  <c r="BE268"/>
  <c r="BH204"/>
  <c r="AL204" s="1"/>
  <c r="AM204" s="1"/>
  <c r="AW204"/>
  <c r="BH181"/>
  <c r="AL181" s="1"/>
  <c r="AM181" s="1"/>
  <c r="AW181"/>
  <c r="BO71"/>
  <c r="BP71" s="1"/>
  <c r="BQ71" s="1"/>
  <c r="BN71"/>
  <c r="BM265"/>
  <c r="P263" i="3" s="1"/>
  <c r="BD265" i="1"/>
  <c r="BG264" s="1"/>
  <c r="BI264" s="1"/>
  <c r="BH292"/>
  <c r="AL292" s="1"/>
  <c r="AM292" s="1"/>
  <c r="AW292"/>
  <c r="BO72"/>
  <c r="BP72" s="1"/>
  <c r="BN72"/>
  <c r="BH250"/>
  <c r="AL250" s="1"/>
  <c r="AM250" s="1"/>
  <c r="AW250"/>
  <c r="BH232"/>
  <c r="AL232" s="1"/>
  <c r="AM232" s="1"/>
  <c r="AW232"/>
  <c r="Y258"/>
  <c r="Z258" s="1"/>
  <c r="AN258" s="1"/>
  <c r="D256" i="3" s="1"/>
  <c r="BC204" i="1"/>
  <c r="AZ204"/>
  <c r="BA204" s="1"/>
  <c r="AY204"/>
  <c r="AQ276"/>
  <c r="AR276" s="1"/>
  <c r="AT276"/>
  <c r="AU276" s="1"/>
  <c r="AV276" s="1"/>
  <c r="G274" i="3" s="1"/>
  <c r="AU242" i="1"/>
  <c r="AV242" s="1"/>
  <c r="G240" i="3" s="1"/>
  <c r="AX242" i="1"/>
  <c r="K240" i="3" s="1"/>
  <c r="BH185" i="1"/>
  <c r="AL185" s="1"/>
  <c r="AM185" s="1"/>
  <c r="AW185"/>
  <c r="BC281"/>
  <c r="AZ281"/>
  <c r="BA281" s="1"/>
  <c r="BB281" s="1"/>
  <c r="AY281"/>
  <c r="BM73"/>
  <c r="P71" i="3" s="1"/>
  <c r="BD73" i="1"/>
  <c r="BG72" s="1"/>
  <c r="BI72" s="1"/>
  <c r="N70" i="3" s="1"/>
  <c r="X284" i="1"/>
  <c r="AP284" s="1"/>
  <c r="I282" i="3" s="1"/>
  <c r="AG587" i="1" l="1"/>
  <c r="AH587" s="1"/>
  <c r="AI587" s="1"/>
  <c r="AJ587" s="1"/>
  <c r="J291" i="3" s="1"/>
  <c r="AF587" i="1"/>
  <c r="BF587"/>
  <c r="BG587" s="1"/>
  <c r="CH587" s="1"/>
  <c r="BI587" s="1"/>
  <c r="BJ587" s="1"/>
  <c r="AS268"/>
  <c r="AS470"/>
  <c r="AT470" s="1"/>
  <c r="AU470" s="1"/>
  <c r="AU301"/>
  <c r="AV301" s="1"/>
  <c r="G299" i="3" s="1"/>
  <c r="M174"/>
  <c r="AD587" i="1"/>
  <c r="AQ591"/>
  <c r="P13" i="6"/>
  <c r="P52" i="10" s="1"/>
  <c r="T52" s="1"/>
  <c r="BC282" i="1"/>
  <c r="AU420"/>
  <c r="AY478"/>
  <c r="AZ478" s="1"/>
  <c r="AT294"/>
  <c r="AU294" s="1"/>
  <c r="AQ294"/>
  <c r="AR294" s="1"/>
  <c r="AS294" s="1"/>
  <c r="AS591"/>
  <c r="AT591" s="1"/>
  <c r="AU591" s="1"/>
  <c r="BH268"/>
  <c r="AL268" s="1"/>
  <c r="AM268" s="1"/>
  <c r="AP510"/>
  <c r="AW268"/>
  <c r="BC183"/>
  <c r="AZ183"/>
  <c r="BA183" s="1"/>
  <c r="BB183" s="1"/>
  <c r="L146" i="3"/>
  <c r="AY183" i="1"/>
  <c r="AQ442"/>
  <c r="BR442" s="1"/>
  <c r="M146" i="3" s="1"/>
  <c r="AY256" i="1"/>
  <c r="BC256"/>
  <c r="BD256" s="1"/>
  <c r="BG255" s="1"/>
  <c r="BI255" s="1"/>
  <c r="AZ256"/>
  <c r="BA256" s="1"/>
  <c r="BB256" s="1"/>
  <c r="AP475"/>
  <c r="AS475" s="1"/>
  <c r="AT475" s="1"/>
  <c r="AU475" s="1"/>
  <c r="AN478"/>
  <c r="AU460"/>
  <c r="AP478"/>
  <c r="AQ478" s="1"/>
  <c r="AW496"/>
  <c r="AS580"/>
  <c r="AT580" s="1"/>
  <c r="L166" i="3"/>
  <c r="AS462" i="1"/>
  <c r="AT462" s="1"/>
  <c r="AU462" s="1"/>
  <c r="AQ580"/>
  <c r="BR580" s="1"/>
  <c r="AY544"/>
  <c r="AZ544" s="1"/>
  <c r="AK497"/>
  <c r="BM497" s="1"/>
  <c r="AK574"/>
  <c r="BM574" s="1"/>
  <c r="J278" i="3"/>
  <c r="AP536" i="1"/>
  <c r="AQ536" s="1"/>
  <c r="BA551"/>
  <c r="E255" i="3" s="1"/>
  <c r="AK489" i="1"/>
  <c r="BM489" s="1"/>
  <c r="L205" i="3"/>
  <c r="AL489" i="1"/>
  <c r="AM489" s="1"/>
  <c r="AN489" s="1"/>
  <c r="AS501"/>
  <c r="AT501" s="1"/>
  <c r="AU501" s="1"/>
  <c r="AU597"/>
  <c r="V4" i="7"/>
  <c r="O10" i="6" s="1"/>
  <c r="O50" i="10" s="1"/>
  <c r="N59" i="7"/>
  <c r="W4" s="1"/>
  <c r="P10" i="6" s="1"/>
  <c r="P50" i="10" s="1"/>
  <c r="AH562" i="1"/>
  <c r="AI562" s="1"/>
  <c r="AJ562" s="1"/>
  <c r="J266" i="3" s="1"/>
  <c r="AQ485" i="1"/>
  <c r="BR485" s="1"/>
  <c r="AQ549"/>
  <c r="BR549" s="1"/>
  <c r="L177" i="3"/>
  <c r="AS524" i="1"/>
  <c r="AT524" s="1"/>
  <c r="AU524" s="1"/>
  <c r="AP490"/>
  <c r="AS490" s="1"/>
  <c r="AT490" s="1"/>
  <c r="AU490" s="1"/>
  <c r="AQ472"/>
  <c r="BR472" s="1"/>
  <c r="L189" i="3"/>
  <c r="AQ458" i="1"/>
  <c r="BR458" s="1"/>
  <c r="AK491"/>
  <c r="BM491" s="1"/>
  <c r="AP481"/>
  <c r="L185" i="3" s="1"/>
  <c r="AS458" i="1"/>
  <c r="AT458" s="1"/>
  <c r="AU458" s="1"/>
  <c r="L253" i="3"/>
  <c r="L228"/>
  <c r="AH586" i="1"/>
  <c r="AI586" s="1"/>
  <c r="AJ586" s="1"/>
  <c r="J290" i="3" s="1"/>
  <c r="AH526" i="1"/>
  <c r="AI526" s="1"/>
  <c r="AJ526" s="1"/>
  <c r="J230" i="3" s="1"/>
  <c r="L180"/>
  <c r="AQ476" i="1"/>
  <c r="BR476" s="1"/>
  <c r="BX476" s="1"/>
  <c r="AS473"/>
  <c r="AT473" s="1"/>
  <c r="AU473" s="1"/>
  <c r="L191" i="3"/>
  <c r="AE588" i="1"/>
  <c r="AL544"/>
  <c r="AM544" s="1"/>
  <c r="AP592"/>
  <c r="L296" i="3" s="1"/>
  <c r="BC187" i="1"/>
  <c r="AK569"/>
  <c r="BM569" s="1"/>
  <c r="BA569"/>
  <c r="E273" i="3" s="1"/>
  <c r="AL569" i="1"/>
  <c r="AM569" s="1"/>
  <c r="AN569" s="1"/>
  <c r="AK575"/>
  <c r="BM575" s="1"/>
  <c r="AS488"/>
  <c r="AT488" s="1"/>
  <c r="BF594"/>
  <c r="BG594" s="1"/>
  <c r="CH594" s="1"/>
  <c r="BI594" s="1"/>
  <c r="BJ594" s="1"/>
  <c r="AL575"/>
  <c r="AM575" s="1"/>
  <c r="AN575" s="1"/>
  <c r="AX500"/>
  <c r="AY500" s="1"/>
  <c r="AZ500" s="1"/>
  <c r="L176" i="3"/>
  <c r="L239"/>
  <c r="BT566" i="1"/>
  <c r="AQ488"/>
  <c r="BR488" s="1"/>
  <c r="M192" i="3" s="1"/>
  <c r="O18" i="6"/>
  <c r="S49" i="10" s="1"/>
  <c r="AZ187" i="1"/>
  <c r="BA187" s="1"/>
  <c r="BB187" s="1"/>
  <c r="Z578"/>
  <c r="AA578" s="1"/>
  <c r="L264" i="3"/>
  <c r="AY187" i="1"/>
  <c r="AE577"/>
  <c r="AS560"/>
  <c r="AT560" s="1"/>
  <c r="AQ567"/>
  <c r="BR567" s="1"/>
  <c r="BX567" s="1"/>
  <c r="AS567"/>
  <c r="AT567" s="1"/>
  <c r="AU567" s="1"/>
  <c r="AF588"/>
  <c r="AQ535"/>
  <c r="BR535" s="1"/>
  <c r="AQ479"/>
  <c r="BR479" s="1"/>
  <c r="BU479" s="1"/>
  <c r="BV479" s="1"/>
  <c r="BW479" s="1"/>
  <c r="AH500"/>
  <c r="AI500" s="1"/>
  <c r="AJ500" s="1"/>
  <c r="J204" i="3" s="1"/>
  <c r="AV577" i="1"/>
  <c r="AW577" s="1"/>
  <c r="AL491"/>
  <c r="AM491" s="1"/>
  <c r="AN491" s="1"/>
  <c r="AL497"/>
  <c r="AM497" s="1"/>
  <c r="AN497" s="1"/>
  <c r="AP493"/>
  <c r="L197" i="3" s="1"/>
  <c r="AY497" i="1"/>
  <c r="AZ497" s="1"/>
  <c r="AQ487"/>
  <c r="BR487" s="1"/>
  <c r="BT487" s="1"/>
  <c r="CC648"/>
  <c r="CD648" s="1"/>
  <c r="AK593"/>
  <c r="BM593" s="1"/>
  <c r="AF577"/>
  <c r="AX499"/>
  <c r="BA499" s="1"/>
  <c r="E203" i="3" s="1"/>
  <c r="AU548" i="1"/>
  <c r="BX554"/>
  <c r="AL593"/>
  <c r="AM593" s="1"/>
  <c r="AN593" s="1"/>
  <c r="BX541"/>
  <c r="BB203"/>
  <c r="AG577"/>
  <c r="AP525"/>
  <c r="L229" i="3" s="1"/>
  <c r="AX576" i="1"/>
  <c r="AY576" s="1"/>
  <c r="AZ576" s="1"/>
  <c r="AP477"/>
  <c r="AQ477" s="1"/>
  <c r="AS479"/>
  <c r="AT479" s="1"/>
  <c r="AU479" s="1"/>
  <c r="BA575"/>
  <c r="E279" i="3" s="1"/>
  <c r="L302"/>
  <c r="AW587" i="1"/>
  <c r="CA533"/>
  <c r="CC533" s="1"/>
  <c r="CD533" s="1"/>
  <c r="AY494"/>
  <c r="AZ494" s="1"/>
  <c r="AP550"/>
  <c r="L254" i="3" s="1"/>
  <c r="AA595" i="1"/>
  <c r="AG595" s="1"/>
  <c r="AL495"/>
  <c r="AM495" s="1"/>
  <c r="AN495" s="1"/>
  <c r="AY491"/>
  <c r="AZ491" s="1"/>
  <c r="AH576"/>
  <c r="AI576" s="1"/>
  <c r="AJ576" s="1"/>
  <c r="J280" i="3" s="1"/>
  <c r="BG588" i="1"/>
  <c r="CH588" s="1"/>
  <c r="BI588" s="1"/>
  <c r="BJ588" s="1"/>
  <c r="AS484"/>
  <c r="AT484" s="1"/>
  <c r="AH499"/>
  <c r="AI499" s="1"/>
  <c r="AJ499" s="1"/>
  <c r="J203" i="3" s="1"/>
  <c r="AQ484" i="1"/>
  <c r="BR484" s="1"/>
  <c r="BU484" s="1"/>
  <c r="BV484" s="1"/>
  <c r="AK544"/>
  <c r="BM544" s="1"/>
  <c r="BT554"/>
  <c r="BU554"/>
  <c r="BV554" s="1"/>
  <c r="BW554" s="1"/>
  <c r="BA518"/>
  <c r="E222" i="3" s="1"/>
  <c r="AY518" i="1"/>
  <c r="AZ518" s="1"/>
  <c r="AP568"/>
  <c r="L272" i="3" s="1"/>
  <c r="AQ598" i="1"/>
  <c r="BR598" s="1"/>
  <c r="AS517"/>
  <c r="AT517" s="1"/>
  <c r="AU517" s="1"/>
  <c r="BN248"/>
  <c r="V596"/>
  <c r="W596" s="1"/>
  <c r="AQ517"/>
  <c r="BR517" s="1"/>
  <c r="BU517" s="1"/>
  <c r="BV517" s="1"/>
  <c r="BW517" s="1"/>
  <c r="AS573"/>
  <c r="AT573" s="1"/>
  <c r="AU573" s="1"/>
  <c r="BS554"/>
  <c r="AG594"/>
  <c r="AH594" s="1"/>
  <c r="AI594" s="1"/>
  <c r="AJ594" s="1"/>
  <c r="J298" i="3" s="1"/>
  <c r="AC595" i="1"/>
  <c r="AD595"/>
  <c r="AV594"/>
  <c r="AW594" s="1"/>
  <c r="AP585"/>
  <c r="AS585" s="1"/>
  <c r="AT585" s="1"/>
  <c r="AU585" s="1"/>
  <c r="AU476"/>
  <c r="AC577"/>
  <c r="AP492"/>
  <c r="AS492" s="1"/>
  <c r="AT492" s="1"/>
  <c r="BT460"/>
  <c r="BT438"/>
  <c r="BB230"/>
  <c r="AD577"/>
  <c r="BX457"/>
  <c r="BX467"/>
  <c r="CE648"/>
  <c r="AH570"/>
  <c r="AI570" s="1"/>
  <c r="AJ570" s="1"/>
  <c r="J274" i="3" s="1"/>
  <c r="AK495" i="1"/>
  <c r="BM495" s="1"/>
  <c r="AN492"/>
  <c r="BU453"/>
  <c r="BV453" s="1"/>
  <c r="BW453" s="1"/>
  <c r="AF595"/>
  <c r="AN486"/>
  <c r="AX275"/>
  <c r="K273" i="3" s="1"/>
  <c r="BH275" i="1"/>
  <c r="AL275" s="1"/>
  <c r="AM275" s="1"/>
  <c r="BQ450"/>
  <c r="AV595"/>
  <c r="AW595" s="1"/>
  <c r="BU454"/>
  <c r="BV454" s="1"/>
  <c r="BW454" s="1"/>
  <c r="BU541"/>
  <c r="BV541" s="1"/>
  <c r="BW541" s="1"/>
  <c r="BF595"/>
  <c r="BG595" s="1"/>
  <c r="CH595" s="1"/>
  <c r="BI595" s="1"/>
  <c r="BJ595" s="1"/>
  <c r="CE363"/>
  <c r="AW275"/>
  <c r="AZ249"/>
  <c r="BA249" s="1"/>
  <c r="BB249" s="1"/>
  <c r="BQ377"/>
  <c r="BQ572"/>
  <c r="AG588"/>
  <c r="AB588"/>
  <c r="AQ573"/>
  <c r="BR573" s="1"/>
  <c r="BU573" s="1"/>
  <c r="BV573" s="1"/>
  <c r="BW573" s="1"/>
  <c r="AH496"/>
  <c r="AI496" s="1"/>
  <c r="AJ496" s="1"/>
  <c r="J200" i="3" s="1"/>
  <c r="AV588" i="1"/>
  <c r="AX588" s="1"/>
  <c r="BX438"/>
  <c r="BQ240"/>
  <c r="AH552"/>
  <c r="AI552" s="1"/>
  <c r="AJ552" s="1"/>
  <c r="J256" i="3" s="1"/>
  <c r="BC186" i="1"/>
  <c r="BD255"/>
  <c r="BG254" s="1"/>
  <c r="BI254" s="1"/>
  <c r="N252" i="3" s="1"/>
  <c r="BW440" i="1"/>
  <c r="AZ186"/>
  <c r="BA186" s="1"/>
  <c r="BN255"/>
  <c r="CE647"/>
  <c r="AY186"/>
  <c r="BO255"/>
  <c r="BP255" s="1"/>
  <c r="BQ255" s="1"/>
  <c r="BG577"/>
  <c r="CH577" s="1"/>
  <c r="BI577" s="1"/>
  <c r="BJ577" s="1"/>
  <c r="BU459"/>
  <c r="BV459" s="1"/>
  <c r="BW459" s="1"/>
  <c r="BE578"/>
  <c r="CI578" s="1"/>
  <c r="BT454"/>
  <c r="BD578"/>
  <c r="S578"/>
  <c r="U578" s="1"/>
  <c r="AB578" s="1"/>
  <c r="X578"/>
  <c r="AD578" s="1"/>
  <c r="V578"/>
  <c r="W578" s="1"/>
  <c r="AU472"/>
  <c r="BW540"/>
  <c r="BW670"/>
  <c r="CC655"/>
  <c r="CD655" s="1"/>
  <c r="CE655" s="1"/>
  <c r="CB655"/>
  <c r="BX459"/>
  <c r="BW452"/>
  <c r="CA513"/>
  <c r="Q217" i="3" s="1"/>
  <c r="BQ670" i="1"/>
  <c r="CA658"/>
  <c r="BY658"/>
  <c r="BZ658" s="1"/>
  <c r="CA657"/>
  <c r="BY657"/>
  <c r="BZ657" s="1"/>
  <c r="CB656"/>
  <c r="CC656"/>
  <c r="CD656" s="1"/>
  <c r="CE656" s="1"/>
  <c r="CC365"/>
  <c r="CD365" s="1"/>
  <c r="CE365" s="1"/>
  <c r="BB164"/>
  <c r="BD248"/>
  <c r="BG247" s="1"/>
  <c r="BI247" s="1"/>
  <c r="N245" i="3" s="1"/>
  <c r="BO248" i="1"/>
  <c r="BP248" s="1"/>
  <c r="BD596"/>
  <c r="BW388"/>
  <c r="Z596"/>
  <c r="AE596" s="1"/>
  <c r="BC596"/>
  <c r="CB365"/>
  <c r="BY367"/>
  <c r="BZ367" s="1"/>
  <c r="O71" i="3" s="1"/>
  <c r="CA367" i="1"/>
  <c r="Q71" i="3" s="1"/>
  <c r="S596" i="1"/>
  <c r="U596" s="1"/>
  <c r="AB596" s="1"/>
  <c r="BY521"/>
  <c r="BZ521" s="1"/>
  <c r="O225" i="3" s="1"/>
  <c r="G561" i="1"/>
  <c r="G659" s="1"/>
  <c r="A659"/>
  <c r="G562"/>
  <c r="G660" s="1"/>
  <c r="A660"/>
  <c r="AX283"/>
  <c r="K281" i="3" s="1"/>
  <c r="AZ293" i="1"/>
  <c r="BA293" s="1"/>
  <c r="X596"/>
  <c r="Y596" s="1"/>
  <c r="BQ376"/>
  <c r="BQ447"/>
  <c r="CA540"/>
  <c r="CB531"/>
  <c r="Q235" i="3"/>
  <c r="Q212"/>
  <c r="BY508" i="1"/>
  <c r="BZ508" s="1"/>
  <c r="O212" i="3" s="1"/>
  <c r="BY540" i="1"/>
  <c r="BZ540" s="1"/>
  <c r="O244" i="3" s="1"/>
  <c r="BK534" i="1"/>
  <c r="BL534" s="1"/>
  <c r="BK522"/>
  <c r="BL522" s="1"/>
  <c r="CA522" s="1"/>
  <c r="BY538"/>
  <c r="BZ538" s="1"/>
  <c r="O242" i="3" s="1"/>
  <c r="Q232"/>
  <c r="BY528" i="1"/>
  <c r="BZ528" s="1"/>
  <c r="O232" i="3" s="1"/>
  <c r="Q211"/>
  <c r="BY507" i="1"/>
  <c r="BZ507" s="1"/>
  <c r="O211" i="3" s="1"/>
  <c r="BK514" i="1"/>
  <c r="BL514" s="1"/>
  <c r="CA514" s="1"/>
  <c r="BK554"/>
  <c r="BL554" s="1"/>
  <c r="BK469"/>
  <c r="BL469" s="1"/>
  <c r="BK423"/>
  <c r="BL423" s="1"/>
  <c r="BY539"/>
  <c r="BZ539" s="1"/>
  <c r="O243" i="3" s="1"/>
  <c r="CB545" i="1"/>
  <c r="Q249" i="3"/>
  <c r="CC545" i="1"/>
  <c r="CB530"/>
  <c r="BO534"/>
  <c r="BP534" s="1"/>
  <c r="BQ539"/>
  <c r="CC530"/>
  <c r="CD530" s="1"/>
  <c r="CE530" s="1"/>
  <c r="BK448"/>
  <c r="BL448" s="1"/>
  <c r="BK397"/>
  <c r="BL397" s="1"/>
  <c r="BK392"/>
  <c r="BL392" s="1"/>
  <c r="BY533"/>
  <c r="BZ533" s="1"/>
  <c r="O237" i="3" s="1"/>
  <c r="BK388" i="1"/>
  <c r="BL388" s="1"/>
  <c r="BK451"/>
  <c r="BL451" s="1"/>
  <c r="BK404"/>
  <c r="BL404" s="1"/>
  <c r="BK456"/>
  <c r="BL456" s="1"/>
  <c r="BK457"/>
  <c r="BL457" s="1"/>
  <c r="BK468"/>
  <c r="BL468" s="1"/>
  <c r="Q257" i="3"/>
  <c r="BY553" i="1"/>
  <c r="BZ553" s="1"/>
  <c r="O257" i="3" s="1"/>
  <c r="CC360" i="1"/>
  <c r="Q64" i="3"/>
  <c r="BQ581" i="1"/>
  <c r="BQ455"/>
  <c r="BO522"/>
  <c r="BP522" s="1"/>
  <c r="CC532"/>
  <c r="CD532" s="1"/>
  <c r="CE532" s="1"/>
  <c r="CB532"/>
  <c r="G370"/>
  <c r="AY293"/>
  <c r="BL262"/>
  <c r="BM256"/>
  <c r="BN256" s="1"/>
  <c r="BU559"/>
  <c r="BV559" s="1"/>
  <c r="BW559" s="1"/>
  <c r="BO388"/>
  <c r="BP388" s="1"/>
  <c r="BQ388" s="1"/>
  <c r="BN566"/>
  <c r="BK566" s="1"/>
  <c r="BL566" s="1"/>
  <c r="BQ390"/>
  <c r="CG541"/>
  <c r="BN541"/>
  <c r="BK541" s="1"/>
  <c r="H245" i="3"/>
  <c r="BC293" i="1"/>
  <c r="BQ452"/>
  <c r="H270" i="3"/>
  <c r="G369" i="1"/>
  <c r="M245" i="3"/>
  <c r="BS541" i="1"/>
  <c r="BO230"/>
  <c r="BP230" s="1"/>
  <c r="BQ230" s="1"/>
  <c r="BT559"/>
  <c r="BD230"/>
  <c r="BG229" s="1"/>
  <c r="BI229" s="1"/>
  <c r="N227" i="3" s="1"/>
  <c r="BQ433" i="1"/>
  <c r="BN453"/>
  <c r="H158" i="3"/>
  <c r="BN474" i="1"/>
  <c r="BQ401"/>
  <c r="CE519"/>
  <c r="H108" i="3"/>
  <c r="CG535" i="1"/>
  <c r="CG487"/>
  <c r="CG484"/>
  <c r="CG580"/>
  <c r="CG479"/>
  <c r="BR561"/>
  <c r="CG561"/>
  <c r="BX523"/>
  <c r="BR524"/>
  <c r="BT524" s="1"/>
  <c r="CG524"/>
  <c r="CG475"/>
  <c r="M270" i="3"/>
  <c r="BS566" i="1"/>
  <c r="M178" i="3"/>
  <c r="BS474" i="1"/>
  <c r="M252" i="3"/>
  <c r="BS548" i="1"/>
  <c r="M283" i="3"/>
  <c r="BS579" i="1"/>
  <c r="M263" i="3"/>
  <c r="BS559" i="1"/>
  <c r="M238" i="3"/>
  <c r="BS534" i="1"/>
  <c r="M187" i="3"/>
  <c r="BS483" i="1"/>
  <c r="BR591"/>
  <c r="BX591" s="1"/>
  <c r="CG591"/>
  <c r="CG598"/>
  <c r="BX471"/>
  <c r="CG472"/>
  <c r="BR590"/>
  <c r="CG590"/>
  <c r="BR462"/>
  <c r="BR461"/>
  <c r="CG461"/>
  <c r="BL546"/>
  <c r="BO546"/>
  <c r="BP546" s="1"/>
  <c r="M142" i="3"/>
  <c r="BS438" i="1"/>
  <c r="BT434"/>
  <c r="BS434"/>
  <c r="BX434"/>
  <c r="BU434"/>
  <c r="BV434" s="1"/>
  <c r="BW434" s="1"/>
  <c r="M138" i="3"/>
  <c r="M301"/>
  <c r="BS597" i="1"/>
  <c r="M287" i="3"/>
  <c r="BS583" i="1"/>
  <c r="M262" i="3"/>
  <c r="BS558" i="1"/>
  <c r="M163" i="3"/>
  <c r="BS459" i="1"/>
  <c r="BX453"/>
  <c r="BW468"/>
  <c r="H301" i="3"/>
  <c r="H138"/>
  <c r="BU548" i="1"/>
  <c r="BV548" s="1"/>
  <c r="BT474"/>
  <c r="BO397"/>
  <c r="BP397" s="1"/>
  <c r="BO469"/>
  <c r="BP469" s="1"/>
  <c r="BQ469" s="1"/>
  <c r="BN523"/>
  <c r="BN454"/>
  <c r="BK454" s="1"/>
  <c r="BL454" s="1"/>
  <c r="BN434"/>
  <c r="BW424"/>
  <c r="BN460"/>
  <c r="BK460" s="1"/>
  <c r="CG485"/>
  <c r="CG567"/>
  <c r="M155" i="3"/>
  <c r="BS451" i="1"/>
  <c r="BX451"/>
  <c r="BT451"/>
  <c r="BU451"/>
  <c r="BV451" s="1"/>
  <c r="BW451" s="1"/>
  <c r="M161" i="3"/>
  <c r="BS457" i="1"/>
  <c r="M251" i="3"/>
  <c r="BS547" i="1"/>
  <c r="BX547"/>
  <c r="M171" i="3"/>
  <c r="BS467" i="1"/>
  <c r="BU467"/>
  <c r="BV467" s="1"/>
  <c r="BW467" s="1"/>
  <c r="M160" i="3"/>
  <c r="BS456" i="1"/>
  <c r="BU456"/>
  <c r="BV456" s="1"/>
  <c r="BT456"/>
  <c r="BX456"/>
  <c r="M164" i="3"/>
  <c r="BS460" i="1"/>
  <c r="M170" i="3"/>
  <c r="BS466" i="1"/>
  <c r="M157" i="3"/>
  <c r="BS453" i="1"/>
  <c r="CG476"/>
  <c r="BT583"/>
  <c r="BR584"/>
  <c r="CG584"/>
  <c r="BX516"/>
  <c r="CG517"/>
  <c r="BR501"/>
  <c r="CG501"/>
  <c r="BR473"/>
  <c r="CG473"/>
  <c r="BR560"/>
  <c r="BT560" s="1"/>
  <c r="CG560"/>
  <c r="CG549"/>
  <c r="CG458"/>
  <c r="CG451"/>
  <c r="H155" i="3"/>
  <c r="M143"/>
  <c r="BS439" i="1"/>
  <c r="BU439"/>
  <c r="BV439" s="1"/>
  <c r="BW439" s="1"/>
  <c r="BT439"/>
  <c r="BX439"/>
  <c r="BV508"/>
  <c r="BW508" s="1"/>
  <c r="BL440"/>
  <c r="BO440"/>
  <c r="BP440" s="1"/>
  <c r="M158" i="3"/>
  <c r="BS454" i="1"/>
  <c r="M227" i="3"/>
  <c r="BS523" i="1"/>
  <c r="M147" i="3"/>
  <c r="BU443" i="1"/>
  <c r="BV443" s="1"/>
  <c r="BW443" s="1"/>
  <c r="BX443"/>
  <c r="BS443"/>
  <c r="BT443"/>
  <c r="M175" i="3"/>
  <c r="BS471" i="1"/>
  <c r="BT404"/>
  <c r="M108" i="3"/>
  <c r="BU404" i="1"/>
  <c r="BV404" s="1"/>
  <c r="BS404"/>
  <c r="BX404"/>
  <c r="M220" i="3"/>
  <c r="BS516" i="1"/>
  <c r="BN230"/>
  <c r="BT457"/>
  <c r="BU566"/>
  <c r="BV566" s="1"/>
  <c r="BW566" s="1"/>
  <c r="BX460"/>
  <c r="BT548"/>
  <c r="BX474"/>
  <c r="BN597"/>
  <c r="BK597" s="1"/>
  <c r="BN573"/>
  <c r="BO573" s="1"/>
  <c r="BP573" s="1"/>
  <c r="BQ573" s="1"/>
  <c r="BT547"/>
  <c r="BQ508"/>
  <c r="BO457"/>
  <c r="BP457" s="1"/>
  <c r="CB528"/>
  <c r="Q260" i="3"/>
  <c r="CB556" i="1"/>
  <c r="CC556"/>
  <c r="CD556" s="1"/>
  <c r="CE556" s="1"/>
  <c r="BO419"/>
  <c r="BP419" s="1"/>
  <c r="BQ419" s="1"/>
  <c r="BL419"/>
  <c r="BO509"/>
  <c r="BP509" s="1"/>
  <c r="BL509"/>
  <c r="BO547"/>
  <c r="BP547" s="1"/>
  <c r="BL547"/>
  <c r="Q242" i="3"/>
  <c r="CC538" i="1"/>
  <c r="CB538"/>
  <c r="BQ465"/>
  <c r="BO482"/>
  <c r="BP482" s="1"/>
  <c r="BQ482" s="1"/>
  <c r="BL482"/>
  <c r="BO559"/>
  <c r="BP559" s="1"/>
  <c r="BQ559" s="1"/>
  <c r="BL559"/>
  <c r="AU584"/>
  <c r="P220" i="3"/>
  <c r="AX301" i="1"/>
  <c r="K299" i="3" s="1"/>
  <c r="BB200" i="1"/>
  <c r="AN574"/>
  <c r="BO222"/>
  <c r="BP222" s="1"/>
  <c r="AY249"/>
  <c r="AS542"/>
  <c r="AT542" s="1"/>
  <c r="AU542" s="1"/>
  <c r="AQ542"/>
  <c r="BC249"/>
  <c r="BM249" s="1"/>
  <c r="P247" i="3" s="1"/>
  <c r="AQ543" i="1"/>
  <c r="L247" i="3"/>
  <c r="BJ215" i="1"/>
  <c r="BK215" s="1"/>
  <c r="BL215" s="1"/>
  <c r="BC206"/>
  <c r="K204" i="3"/>
  <c r="BJ265" i="1"/>
  <c r="BK265" s="1"/>
  <c r="BL265" s="1"/>
  <c r="N263" i="3"/>
  <c r="AQ480" i="1"/>
  <c r="L184" i="3"/>
  <c r="BN471" i="1"/>
  <c r="BK471" s="1"/>
  <c r="H175" i="3"/>
  <c r="BN459" i="1"/>
  <c r="BK459" s="1"/>
  <c r="H163" i="3"/>
  <c r="BJ264" i="1"/>
  <c r="BK264" s="1"/>
  <c r="BL264" s="1"/>
  <c r="N262" i="3"/>
  <c r="AZ268" i="1"/>
  <c r="BA268" s="1"/>
  <c r="K266" i="3"/>
  <c r="BC232" i="1"/>
  <c r="BD232" s="1"/>
  <c r="BG231" s="1"/>
  <c r="BI231" s="1"/>
  <c r="K230" i="3"/>
  <c r="BO224" i="1"/>
  <c r="BP224" s="1"/>
  <c r="BQ224" s="1"/>
  <c r="P222" i="3"/>
  <c r="BH257" i="1"/>
  <c r="AL257" s="1"/>
  <c r="AM257" s="1"/>
  <c r="AV257"/>
  <c r="G255" i="3" s="1"/>
  <c r="H165"/>
  <c r="BN442" i="1"/>
  <c r="BK442" s="1"/>
  <c r="H146" i="3"/>
  <c r="BN516" i="1"/>
  <c r="BK516" s="1"/>
  <c r="H220" i="3"/>
  <c r="BN488" i="1"/>
  <c r="H192" i="3"/>
  <c r="BN483" i="1"/>
  <c r="BK483" s="1"/>
  <c r="H187" i="3"/>
  <c r="BN439" i="1"/>
  <c r="H143" i="3"/>
  <c r="H205"/>
  <c r="AS510" i="1"/>
  <c r="AT510" s="1"/>
  <c r="AU510" s="1"/>
  <c r="L214" i="3"/>
  <c r="H294"/>
  <c r="AZ231" i="1"/>
  <c r="BA231" s="1"/>
  <c r="BB231" s="1"/>
  <c r="K229" i="3"/>
  <c r="BH294" i="1"/>
  <c r="AL294" s="1"/>
  <c r="AM294" s="1"/>
  <c r="AV294"/>
  <c r="G292" i="3" s="1"/>
  <c r="AW300" i="1"/>
  <c r="AV300"/>
  <c r="G298" i="3" s="1"/>
  <c r="BJ239" i="1"/>
  <c r="BK239" s="1"/>
  <c r="BL239" s="1"/>
  <c r="N237" i="3"/>
  <c r="H179"/>
  <c r="AT302" i="1"/>
  <c r="AU302" s="1"/>
  <c r="AV302" s="1"/>
  <c r="G300" i="3" s="1"/>
  <c r="I300"/>
  <c r="AZ250" i="1"/>
  <c r="BA250" s="1"/>
  <c r="K248" i="3"/>
  <c r="AL498" i="1"/>
  <c r="AM498" s="1"/>
  <c r="J202" i="3"/>
  <c r="BN583" i="1"/>
  <c r="BK583" s="1"/>
  <c r="H287" i="3"/>
  <c r="BN438" i="1"/>
  <c r="BK438" s="1"/>
  <c r="H142" i="3"/>
  <c r="BN548" i="1"/>
  <c r="BK548" s="1"/>
  <c r="H252" i="3"/>
  <c r="AL551" i="1"/>
  <c r="AM551" s="1"/>
  <c r="AN551" s="1"/>
  <c r="J255" i="3"/>
  <c r="BN466" i="1"/>
  <c r="BK466" s="1"/>
  <c r="H170" i="3"/>
  <c r="BJ255" i="1"/>
  <c r="BK255" s="1"/>
  <c r="BL255" s="1"/>
  <c r="N253" i="3"/>
  <c r="AK494" i="1"/>
  <c r="BM494" s="1"/>
  <c r="J198" i="3"/>
  <c r="BN558" i="1"/>
  <c r="BK558" s="1"/>
  <c r="H262" i="3"/>
  <c r="BN579" i="1"/>
  <c r="BK579" s="1"/>
  <c r="H283" i="3"/>
  <c r="BO223" i="1"/>
  <c r="BP223" s="1"/>
  <c r="BQ223" s="1"/>
  <c r="P221" i="3"/>
  <c r="BJ228" i="1"/>
  <c r="BK228" s="1"/>
  <c r="BL228" s="1"/>
  <c r="N226" i="3"/>
  <c r="AW205" i="1"/>
  <c r="AV205"/>
  <c r="G203" i="3" s="1"/>
  <c r="BN241" i="1"/>
  <c r="P239" i="3"/>
  <c r="BD267" i="1"/>
  <c r="BG266" s="1"/>
  <c r="BI266" s="1"/>
  <c r="N264" i="3" s="1"/>
  <c r="BB241" i="1"/>
  <c r="BD241"/>
  <c r="BG240" s="1"/>
  <c r="BI240" s="1"/>
  <c r="BC231"/>
  <c r="BD231" s="1"/>
  <c r="BG230" s="1"/>
  <c r="BI230" s="1"/>
  <c r="BD223"/>
  <c r="BG222" s="1"/>
  <c r="BI222" s="1"/>
  <c r="CE506"/>
  <c r="CC368"/>
  <c r="CD368" s="1"/>
  <c r="CE368" s="1"/>
  <c r="CB368"/>
  <c r="CE505"/>
  <c r="Q225" i="3"/>
  <c r="CC508" i="1"/>
  <c r="CE527"/>
  <c r="BZ513"/>
  <c r="O217" i="3" s="1"/>
  <c r="CC507" i="1"/>
  <c r="CD507" s="1"/>
  <c r="CE507" s="1"/>
  <c r="CB507"/>
  <c r="CB537"/>
  <c r="CC537"/>
  <c r="CE529"/>
  <c r="AY231"/>
  <c r="AP486"/>
  <c r="AY250"/>
  <c r="AK551"/>
  <c r="BM551" s="1"/>
  <c r="BO241"/>
  <c r="BP241" s="1"/>
  <c r="BQ241" s="1"/>
  <c r="AK498"/>
  <c r="BM498" s="1"/>
  <c r="BH301"/>
  <c r="AL301" s="1"/>
  <c r="AM301" s="1"/>
  <c r="AX257"/>
  <c r="AP518"/>
  <c r="AY562"/>
  <c r="AZ562" s="1"/>
  <c r="AQ510"/>
  <c r="BQ540"/>
  <c r="BQ424"/>
  <c r="BN224"/>
  <c r="BT471"/>
  <c r="BP415"/>
  <c r="BQ415" s="1"/>
  <c r="BP381"/>
  <c r="BQ381" s="1"/>
  <c r="BP379"/>
  <c r="BQ379" s="1"/>
  <c r="BQ463"/>
  <c r="BQ423"/>
  <c r="BP507"/>
  <c r="BQ507" s="1"/>
  <c r="BP421"/>
  <c r="BQ421" s="1"/>
  <c r="BP468"/>
  <c r="BQ468" s="1"/>
  <c r="BP456"/>
  <c r="BQ456" s="1"/>
  <c r="BO448"/>
  <c r="BP448" s="1"/>
  <c r="BO404"/>
  <c r="BP404" s="1"/>
  <c r="BX582"/>
  <c r="AW257"/>
  <c r="BU471"/>
  <c r="BV471" s="1"/>
  <c r="BW471" s="1"/>
  <c r="BX583"/>
  <c r="BU516"/>
  <c r="BV516" s="1"/>
  <c r="BO392"/>
  <c r="BB224"/>
  <c r="BO514"/>
  <c r="BO451"/>
  <c r="BP451" s="1"/>
  <c r="BO554"/>
  <c r="BP554" s="1"/>
  <c r="AQ302"/>
  <c r="AR302" s="1"/>
  <c r="BU523"/>
  <c r="BV523" s="1"/>
  <c r="BW523" s="1"/>
  <c r="BT523"/>
  <c r="BT437"/>
  <c r="BX437"/>
  <c r="BU437"/>
  <c r="BV437" s="1"/>
  <c r="BN458"/>
  <c r="BN470"/>
  <c r="BD224"/>
  <c r="BG223" s="1"/>
  <c r="BI223" s="1"/>
  <c r="BN443"/>
  <c r="BN467"/>
  <c r="BT441"/>
  <c r="BX441"/>
  <c r="BT466"/>
  <c r="BU466"/>
  <c r="BV466" s="1"/>
  <c r="BW466" s="1"/>
  <c r="BX466"/>
  <c r="BX509"/>
  <c r="H191" i="3"/>
  <c r="BU582" i="1"/>
  <c r="BV582" s="1"/>
  <c r="BW582" s="1"/>
  <c r="BM267"/>
  <c r="H188" i="3"/>
  <c r="H284"/>
  <c r="BT442" i="1"/>
  <c r="BU442"/>
  <c r="BV442" s="1"/>
  <c r="BW442" s="1"/>
  <c r="BT470"/>
  <c r="BX470"/>
  <c r="BU470"/>
  <c r="BV470" s="1"/>
  <c r="BW470" s="1"/>
  <c r="BX557"/>
  <c r="BT557"/>
  <c r="BU557"/>
  <c r="BV557" s="1"/>
  <c r="BW557" s="1"/>
  <c r="BN223"/>
  <c r="BU441"/>
  <c r="BV441" s="1"/>
  <c r="BW441" s="1"/>
  <c r="BW513"/>
  <c r="BT589"/>
  <c r="BU589"/>
  <c r="BV589" s="1"/>
  <c r="BW589" s="1"/>
  <c r="BX589"/>
  <c r="BX515"/>
  <c r="BT515"/>
  <c r="CA515" s="1"/>
  <c r="BC250"/>
  <c r="BD250" s="1"/>
  <c r="BG249" s="1"/>
  <c r="BI249" s="1"/>
  <c r="AL494"/>
  <c r="AM494" s="1"/>
  <c r="AN494" s="1"/>
  <c r="AW294"/>
  <c r="AW301"/>
  <c r="BH300"/>
  <c r="AL300" s="1"/>
  <c r="AM300" s="1"/>
  <c r="AZ206"/>
  <c r="BA206" s="1"/>
  <c r="AY232"/>
  <c r="AS480"/>
  <c r="AT480" s="1"/>
  <c r="BX572"/>
  <c r="BU572"/>
  <c r="BV572" s="1"/>
  <c r="BW572" s="1"/>
  <c r="BT572"/>
  <c r="BU455"/>
  <c r="BV455" s="1"/>
  <c r="BW455" s="1"/>
  <c r="BT455"/>
  <c r="BX455"/>
  <c r="BA552"/>
  <c r="E256" i="3" s="1"/>
  <c r="AY552" i="1"/>
  <c r="AZ552" s="1"/>
  <c r="BT403"/>
  <c r="BX403"/>
  <c r="BU403"/>
  <c r="BV403" s="1"/>
  <c r="BW403" s="1"/>
  <c r="BA496"/>
  <c r="E200" i="3" s="1"/>
  <c r="AY496" i="1"/>
  <c r="AZ496" s="1"/>
  <c r="AY526"/>
  <c r="AZ526" s="1"/>
  <c r="BA526"/>
  <c r="E230" i="3" s="1"/>
  <c r="AY586" i="1"/>
  <c r="AZ586" s="1"/>
  <c r="BA586"/>
  <c r="E290" i="3" s="1"/>
  <c r="AX294" i="1"/>
  <c r="AY587"/>
  <c r="AZ587" s="1"/>
  <c r="BA587"/>
  <c r="E291" i="3" s="1"/>
  <c r="BX546" i="1"/>
  <c r="BU546"/>
  <c r="BV546" s="1"/>
  <c r="BW546" s="1"/>
  <c r="BT546"/>
  <c r="BV457"/>
  <c r="BW457" s="1"/>
  <c r="BV469"/>
  <c r="BW469" s="1"/>
  <c r="AX570"/>
  <c r="AW570"/>
  <c r="BX558"/>
  <c r="BU558"/>
  <c r="BV558" s="1"/>
  <c r="BW558" s="1"/>
  <c r="BT558"/>
  <c r="BW460"/>
  <c r="BQ216"/>
  <c r="BA182"/>
  <c r="BB182" s="1"/>
  <c r="AY206"/>
  <c r="AW283"/>
  <c r="BH283"/>
  <c r="AL283" s="1"/>
  <c r="AM283" s="1"/>
  <c r="AZ232"/>
  <c r="BA232" s="1"/>
  <c r="BB232" s="1"/>
  <c r="AW282"/>
  <c r="AY268"/>
  <c r="AS276"/>
  <c r="BB274"/>
  <c r="BH282"/>
  <c r="AL282" s="1"/>
  <c r="AM282" s="1"/>
  <c r="BC268"/>
  <c r="BM268" s="1"/>
  <c r="P266" i="3" s="1"/>
  <c r="BB205" i="1"/>
  <c r="BB181"/>
  <c r="BQ72"/>
  <c r="BA292"/>
  <c r="BB292" s="1"/>
  <c r="BL70"/>
  <c r="AX276"/>
  <c r="AW242"/>
  <c r="BH242"/>
  <c r="AL242" s="1"/>
  <c r="AM242" s="1"/>
  <c r="AQ284"/>
  <c r="AR284" s="1"/>
  <c r="AT284"/>
  <c r="BM75"/>
  <c r="P73" i="3" s="1"/>
  <c r="BD75" i="1"/>
  <c r="BG74" s="1"/>
  <c r="BI74" s="1"/>
  <c r="N72" i="3" s="1"/>
  <c r="AW202" i="1"/>
  <c r="BH202"/>
  <c r="AL202" s="1"/>
  <c r="AM202" s="1"/>
  <c r="BH276"/>
  <c r="AL276" s="1"/>
  <c r="AM276" s="1"/>
  <c r="AW276"/>
  <c r="A79"/>
  <c r="BE77"/>
  <c r="A371"/>
  <c r="A271"/>
  <c r="BC202"/>
  <c r="AZ202"/>
  <c r="BA202" s="1"/>
  <c r="AY202"/>
  <c r="A564"/>
  <c r="BE270"/>
  <c r="BB204"/>
  <c r="BQ264"/>
  <c r="AX258"/>
  <c r="K256" i="3" s="1"/>
  <c r="BN73" i="1"/>
  <c r="BO73"/>
  <c r="BP73" s="1"/>
  <c r="BQ73" s="1"/>
  <c r="BO74"/>
  <c r="BP74" s="1"/>
  <c r="BQ74" s="1"/>
  <c r="BN74"/>
  <c r="BM76"/>
  <c r="P74" i="3" s="1"/>
  <c r="BD76" i="1"/>
  <c r="BG75" s="1"/>
  <c r="BI75" s="1"/>
  <c r="N73" i="3" s="1"/>
  <c r="AW258" i="1"/>
  <c r="BH258"/>
  <c r="AL258" s="1"/>
  <c r="AM258" s="1"/>
  <c r="BJ72"/>
  <c r="BK72" s="1"/>
  <c r="BL72" s="1"/>
  <c r="BC242"/>
  <c r="AZ242"/>
  <c r="BA242" s="1"/>
  <c r="BB242" s="1"/>
  <c r="AY242"/>
  <c r="BO265"/>
  <c r="BP265" s="1"/>
  <c r="BQ265" s="1"/>
  <c r="BN265"/>
  <c r="BJ73"/>
  <c r="BK73" s="1"/>
  <c r="BL73" s="1"/>
  <c r="BN266"/>
  <c r="BO266"/>
  <c r="BP266" s="1"/>
  <c r="A563"/>
  <c r="A661" s="1"/>
  <c r="BE269"/>
  <c r="A80"/>
  <c r="A372"/>
  <c r="BE78"/>
  <c r="A272"/>
  <c r="BX442" l="1"/>
  <c r="BS442"/>
  <c r="AS478"/>
  <c r="AT478" s="1"/>
  <c r="AU478" s="1"/>
  <c r="AU580"/>
  <c r="L179" i="3"/>
  <c r="AQ475" i="1"/>
  <c r="BR475" s="1"/>
  <c r="BS475" s="1"/>
  <c r="AS536"/>
  <c r="AT536" s="1"/>
  <c r="L182" i="3"/>
  <c r="AN544" i="1"/>
  <c r="AP497"/>
  <c r="AQ497" s="1"/>
  <c r="AL526"/>
  <c r="AM526" s="1"/>
  <c r="AN526" s="1"/>
  <c r="L240" i="3"/>
  <c r="AQ568" i="1"/>
  <c r="BR568" s="1"/>
  <c r="M272" i="3" s="1"/>
  <c r="AP489" i="1"/>
  <c r="L193" i="3" s="1"/>
  <c r="AP574" i="1"/>
  <c r="AQ574" s="1"/>
  <c r="AL562"/>
  <c r="AM562" s="1"/>
  <c r="AL576"/>
  <c r="AM576" s="1"/>
  <c r="AN576" s="1"/>
  <c r="BA576"/>
  <c r="E280" i="3" s="1"/>
  <c r="AS481" i="1"/>
  <c r="AT481" s="1"/>
  <c r="AU481" s="1"/>
  <c r="AQ481"/>
  <c r="BR481" s="1"/>
  <c r="P18" i="6"/>
  <c r="T49" i="10" s="1"/>
  <c r="AS550" i="1"/>
  <c r="AT550" s="1"/>
  <c r="AU550" s="1"/>
  <c r="AQ490"/>
  <c r="BR490" s="1"/>
  <c r="BT490" s="1"/>
  <c r="AK562"/>
  <c r="BM562" s="1"/>
  <c r="L181" i="3"/>
  <c r="L194"/>
  <c r="AQ592" i="1"/>
  <c r="BR592" s="1"/>
  <c r="BT592" s="1"/>
  <c r="AK526"/>
  <c r="BM526" s="1"/>
  <c r="AP491"/>
  <c r="L195" i="3" s="1"/>
  <c r="Q237"/>
  <c r="AY275" i="1"/>
  <c r="BA500"/>
  <c r="E204" i="3" s="1"/>
  <c r="AK586" i="1"/>
  <c r="BM586" s="1"/>
  <c r="AS592"/>
  <c r="AT592" s="1"/>
  <c r="AK587"/>
  <c r="BM587" s="1"/>
  <c r="AL586"/>
  <c r="AM586" s="1"/>
  <c r="AN586" s="1"/>
  <c r="AP569"/>
  <c r="L273" i="3" s="1"/>
  <c r="AU560" i="1"/>
  <c r="BS488"/>
  <c r="AU488"/>
  <c r="AX577"/>
  <c r="BA577" s="1"/>
  <c r="E281" i="3" s="1"/>
  <c r="CB533" i="1"/>
  <c r="AE578"/>
  <c r="AP575"/>
  <c r="L279" i="3" s="1"/>
  <c r="AL587" i="1"/>
  <c r="AM587" s="1"/>
  <c r="AN587" s="1"/>
  <c r="AS493"/>
  <c r="AT493" s="1"/>
  <c r="AU493" s="1"/>
  <c r="AS477"/>
  <c r="AT477" s="1"/>
  <c r="AU477" s="1"/>
  <c r="AQ493"/>
  <c r="BR493" s="1"/>
  <c r="AK500"/>
  <c r="BM500" s="1"/>
  <c r="AP593"/>
  <c r="AQ593" s="1"/>
  <c r="AL500"/>
  <c r="AM500" s="1"/>
  <c r="AN500" s="1"/>
  <c r="AS525"/>
  <c r="AT525" s="1"/>
  <c r="AU525" s="1"/>
  <c r="AL499"/>
  <c r="AM499" s="1"/>
  <c r="AN499" s="1"/>
  <c r="AY499"/>
  <c r="AZ499" s="1"/>
  <c r="AZ275"/>
  <c r="BA275" s="1"/>
  <c r="BB275" s="1"/>
  <c r="AK499"/>
  <c r="BM499" s="1"/>
  <c r="AQ525"/>
  <c r="BR525" s="1"/>
  <c r="AK570"/>
  <c r="BM570" s="1"/>
  <c r="AP544"/>
  <c r="AS544" s="1"/>
  <c r="AT544" s="1"/>
  <c r="AU544" s="1"/>
  <c r="AX594"/>
  <c r="BA594" s="1"/>
  <c r="E298" i="3" s="1"/>
  <c r="AK576" i="1"/>
  <c r="BM576" s="1"/>
  <c r="AQ550"/>
  <c r="BR550" s="1"/>
  <c r="BO256"/>
  <c r="BP256" s="1"/>
  <c r="BQ256" s="1"/>
  <c r="BQ522"/>
  <c r="BU560"/>
  <c r="BV560" s="1"/>
  <c r="AH595"/>
  <c r="AI595" s="1"/>
  <c r="AJ595" s="1"/>
  <c r="J299" i="3" s="1"/>
  <c r="AH577" i="1"/>
  <c r="AI577" s="1"/>
  <c r="AJ577" s="1"/>
  <c r="J281" i="3" s="1"/>
  <c r="AU484" i="1"/>
  <c r="AS568"/>
  <c r="AT568" s="1"/>
  <c r="AQ585"/>
  <c r="BR585" s="1"/>
  <c r="AF596"/>
  <c r="L289" i="3"/>
  <c r="CA554" i="1"/>
  <c r="AX595"/>
  <c r="BA595" s="1"/>
  <c r="E299" i="3" s="1"/>
  <c r="AP495" i="1"/>
  <c r="L199" i="3" s="1"/>
  <c r="BJ254" i="1"/>
  <c r="BK254" s="1"/>
  <c r="L196" i="3"/>
  <c r="BM232" i="1"/>
  <c r="P230" i="3" s="1"/>
  <c r="BT573" i="1"/>
  <c r="AQ492"/>
  <c r="BR492" s="1"/>
  <c r="BC283"/>
  <c r="AL570"/>
  <c r="AM570" s="1"/>
  <c r="BX573"/>
  <c r="BJ247"/>
  <c r="BK247" s="1"/>
  <c r="BL247" s="1"/>
  <c r="AH588"/>
  <c r="AI588" s="1"/>
  <c r="AJ588" s="1"/>
  <c r="J292" i="3" s="1"/>
  <c r="BC275" i="1"/>
  <c r="AA596"/>
  <c r="AG596" s="1"/>
  <c r="BQ248"/>
  <c r="BB293"/>
  <c r="AK496"/>
  <c r="BM496" s="1"/>
  <c r="BU476"/>
  <c r="BV476" s="1"/>
  <c r="BT591"/>
  <c r="BU487"/>
  <c r="BV487" s="1"/>
  <c r="BW487" s="1"/>
  <c r="CC367"/>
  <c r="CD367" s="1"/>
  <c r="CE367" s="1"/>
  <c r="AL496"/>
  <c r="AM496" s="1"/>
  <c r="AN496" s="1"/>
  <c r="BT476"/>
  <c r="CB367"/>
  <c r="AW588"/>
  <c r="BW548"/>
  <c r="BS573"/>
  <c r="M277" i="3"/>
  <c r="AK552" i="1"/>
  <c r="BM552" s="1"/>
  <c r="BO566"/>
  <c r="BP566" s="1"/>
  <c r="BB186"/>
  <c r="AL552"/>
  <c r="AM552" s="1"/>
  <c r="AN552" s="1"/>
  <c r="AP494"/>
  <c r="L198" i="3" s="1"/>
  <c r="BW404" i="1"/>
  <c r="BX479"/>
  <c r="AC578"/>
  <c r="Y578"/>
  <c r="AV578" s="1"/>
  <c r="BQ397"/>
  <c r="BU524"/>
  <c r="BV524" s="1"/>
  <c r="AC596"/>
  <c r="AV596"/>
  <c r="AX596" s="1"/>
  <c r="BX560"/>
  <c r="BQ534"/>
  <c r="BQ222"/>
  <c r="CC658"/>
  <c r="CD658" s="1"/>
  <c r="CE658" s="1"/>
  <c r="CB658"/>
  <c r="CA660"/>
  <c r="BY660"/>
  <c r="BZ660" s="1"/>
  <c r="CA659"/>
  <c r="BY659"/>
  <c r="BZ659" s="1"/>
  <c r="CB657"/>
  <c r="CC657"/>
  <c r="CD657" s="1"/>
  <c r="CE657" s="1"/>
  <c r="AD596"/>
  <c r="BF596"/>
  <c r="BG596" s="1"/>
  <c r="CH596" s="1"/>
  <c r="BI596" s="1"/>
  <c r="BJ596" s="1"/>
  <c r="BU567"/>
  <c r="BV567" s="1"/>
  <c r="BW567" s="1"/>
  <c r="P254" i="3"/>
  <c r="CA557" i="1"/>
  <c r="Q261" i="3" s="1"/>
  <c r="BY557" i="1"/>
  <c r="BZ557" s="1"/>
  <c r="O261" i="3" s="1"/>
  <c r="AZ283" i="1"/>
  <c r="BA283" s="1"/>
  <c r="BB283" s="1"/>
  <c r="BN249"/>
  <c r="CA546"/>
  <c r="Q250" i="3" s="1"/>
  <c r="BY515" i="1"/>
  <c r="BZ515" s="1"/>
  <c r="O219" i="3" s="1"/>
  <c r="G564" i="1"/>
  <c r="A662"/>
  <c r="CA369"/>
  <c r="Q73" i="3" s="1"/>
  <c r="BY369" i="1"/>
  <c r="BZ369" s="1"/>
  <c r="O73" i="3" s="1"/>
  <c r="BY370" i="1"/>
  <c r="BZ370" s="1"/>
  <c r="O74" i="3" s="1"/>
  <c r="CA370" i="1"/>
  <c r="Q74" i="3" s="1"/>
  <c r="AY283" i="1"/>
  <c r="BD249"/>
  <c r="BG248" s="1"/>
  <c r="BI248" s="1"/>
  <c r="BJ248" s="1"/>
  <c r="BK248" s="1"/>
  <c r="BL248" s="1"/>
  <c r="AY301"/>
  <c r="BO249"/>
  <c r="BP249" s="1"/>
  <c r="BQ249" s="1"/>
  <c r="CA547"/>
  <c r="BY559"/>
  <c r="BZ559" s="1"/>
  <c r="O263" i="3" s="1"/>
  <c r="CA559" i="1"/>
  <c r="CB559" s="1"/>
  <c r="BK474"/>
  <c r="BL474" s="1"/>
  <c r="CC514"/>
  <c r="CD514" s="1"/>
  <c r="CE514" s="1"/>
  <c r="BY514"/>
  <c r="BZ514" s="1"/>
  <c r="O218" i="3" s="1"/>
  <c r="BK443" i="1"/>
  <c r="BL443" s="1"/>
  <c r="BK467"/>
  <c r="BL467" s="1"/>
  <c r="BK470"/>
  <c r="BL470" s="1"/>
  <c r="BK439"/>
  <c r="BL439" s="1"/>
  <c r="BK488"/>
  <c r="BL488" s="1"/>
  <c r="BY546"/>
  <c r="BZ546" s="1"/>
  <c r="O250" i="3" s="1"/>
  <c r="BK453" i="1"/>
  <c r="BL453" s="1"/>
  <c r="CD360"/>
  <c r="CE360" s="1"/>
  <c r="CD545"/>
  <c r="CE545" s="1"/>
  <c r="CB554"/>
  <c r="BY554"/>
  <c r="BZ554" s="1"/>
  <c r="O258" i="3" s="1"/>
  <c r="BY522" i="1"/>
  <c r="BZ522" s="1"/>
  <c r="O226" i="3" s="1"/>
  <c r="BQ457" i="1"/>
  <c r="CB553"/>
  <c r="BO454"/>
  <c r="BP454" s="1"/>
  <c r="BQ454" s="1"/>
  <c r="BO474"/>
  <c r="BP474" s="1"/>
  <c r="BQ474" s="1"/>
  <c r="BK573"/>
  <c r="BL573" s="1"/>
  <c r="BK458"/>
  <c r="BL458" s="1"/>
  <c r="BK434"/>
  <c r="BL434" s="1"/>
  <c r="BY547"/>
  <c r="BZ547" s="1"/>
  <c r="O251" i="3" s="1"/>
  <c r="BK523" i="1"/>
  <c r="BL523" s="1"/>
  <c r="CA523" s="1"/>
  <c r="CC528"/>
  <c r="CD528" s="1"/>
  <c r="CE528" s="1"/>
  <c r="BQ509"/>
  <c r="CC553"/>
  <c r="CD553" s="1"/>
  <c r="CE553" s="1"/>
  <c r="CB508"/>
  <c r="G372"/>
  <c r="Q244" i="3"/>
  <c r="CB540" i="1"/>
  <c r="CC540"/>
  <c r="CD540" s="1"/>
  <c r="CE540" s="1"/>
  <c r="BO453"/>
  <c r="BP453" s="1"/>
  <c r="G371"/>
  <c r="BL541"/>
  <c r="CA541" s="1"/>
  <c r="BO541"/>
  <c r="BP541" s="1"/>
  <c r="BQ541" s="1"/>
  <c r="H271" i="3"/>
  <c r="BJ229" i="1"/>
  <c r="BK229" s="1"/>
  <c r="BL229" s="1"/>
  <c r="G563"/>
  <c r="H253" i="3"/>
  <c r="BN475" i="1"/>
  <c r="BK475" s="1"/>
  <c r="BL475" s="1"/>
  <c r="H177" i="3"/>
  <c r="BO523" i="1"/>
  <c r="BS458"/>
  <c r="M162" i="3"/>
  <c r="BT458" i="1"/>
  <c r="BU458"/>
  <c r="BV458" s="1"/>
  <c r="BW458" s="1"/>
  <c r="BX458"/>
  <c r="CG492"/>
  <c r="BT567"/>
  <c r="CG568"/>
  <c r="CG592"/>
  <c r="BR542"/>
  <c r="BX542" s="1"/>
  <c r="CG542"/>
  <c r="BL597"/>
  <c r="BO597"/>
  <c r="BP597" s="1"/>
  <c r="BQ597" s="1"/>
  <c r="M288" i="3"/>
  <c r="BS584" i="1"/>
  <c r="BO460"/>
  <c r="BP460" s="1"/>
  <c r="BL460"/>
  <c r="M295" i="3"/>
  <c r="BS591" i="1"/>
  <c r="M179" i="3"/>
  <c r="BS479" i="1"/>
  <c r="M183" i="3"/>
  <c r="M188"/>
  <c r="BS484" i="1"/>
  <c r="BS535"/>
  <c r="M239" i="3"/>
  <c r="BR478" i="1"/>
  <c r="BX478" s="1"/>
  <c r="CG478"/>
  <c r="BR477"/>
  <c r="CG477"/>
  <c r="CG525"/>
  <c r="CG490"/>
  <c r="M264" i="3"/>
  <c r="BS560" i="1"/>
  <c r="BT501"/>
  <c r="M205" i="3"/>
  <c r="BU501" i="1"/>
  <c r="BV501" s="1"/>
  <c r="BW501" s="1"/>
  <c r="BS501"/>
  <c r="BX501"/>
  <c r="BS476"/>
  <c r="M180" i="3"/>
  <c r="BS485" i="1"/>
  <c r="M189" i="3"/>
  <c r="M166"/>
  <c r="BS462" i="1"/>
  <c r="BU462"/>
  <c r="BV462" s="1"/>
  <c r="BW462" s="1"/>
  <c r="BX462"/>
  <c r="BT462"/>
  <c r="BT472"/>
  <c r="BS472"/>
  <c r="BU472"/>
  <c r="BV472" s="1"/>
  <c r="BX472"/>
  <c r="M176" i="3"/>
  <c r="BX487" i="1"/>
  <c r="BQ547"/>
  <c r="H264" i="3"/>
  <c r="BT479" i="1"/>
  <c r="BU591"/>
  <c r="BV591" s="1"/>
  <c r="BW591" s="1"/>
  <c r="BN567"/>
  <c r="BK567" s="1"/>
  <c r="BL567" s="1"/>
  <c r="BN590"/>
  <c r="BK590" s="1"/>
  <c r="BL590" s="1"/>
  <c r="BN501"/>
  <c r="BK501" s="1"/>
  <c r="BN461"/>
  <c r="BK461" s="1"/>
  <c r="BO434"/>
  <c r="BP434" s="1"/>
  <c r="BQ434" s="1"/>
  <c r="BW456"/>
  <c r="H162" i="3"/>
  <c r="BR536" i="1"/>
  <c r="CG536"/>
  <c r="CG550"/>
  <c r="BR543"/>
  <c r="CG543"/>
  <c r="CG462"/>
  <c r="H166" i="3"/>
  <c r="BS598" i="1"/>
  <c r="BX598"/>
  <c r="BT598"/>
  <c r="M302" i="3"/>
  <c r="BU598" i="1"/>
  <c r="BV598" s="1"/>
  <c r="BW598" s="1"/>
  <c r="M228" i="3"/>
  <c r="BS524" i="1"/>
  <c r="BT580"/>
  <c r="BU580"/>
  <c r="BV580" s="1"/>
  <c r="M284" i="3"/>
  <c r="BS580" i="1"/>
  <c r="BX580"/>
  <c r="M191" i="3"/>
  <c r="BS487" i="1"/>
  <c r="BR510"/>
  <c r="CG510"/>
  <c r="H185" i="3"/>
  <c r="CG481" i="1"/>
  <c r="CG585"/>
  <c r="CG493"/>
  <c r="BR480"/>
  <c r="CG480"/>
  <c r="M253" i="3"/>
  <c r="BS549" i="1"/>
  <c r="BS473"/>
  <c r="BX473"/>
  <c r="M177" i="3"/>
  <c r="BU473" i="1"/>
  <c r="BV473" s="1"/>
  <c r="BW473" s="1"/>
  <c r="BT473"/>
  <c r="M221" i="3"/>
  <c r="BS517" i="1"/>
  <c r="M271" i="3"/>
  <c r="BS567" i="1"/>
  <c r="BS461"/>
  <c r="M165" i="3"/>
  <c r="BU461" i="1"/>
  <c r="BV461" s="1"/>
  <c r="BW461" s="1"/>
  <c r="BX461"/>
  <c r="BT461"/>
  <c r="M294" i="3"/>
  <c r="BS590" i="1"/>
  <c r="M265" i="3"/>
  <c r="BS561" i="1"/>
  <c r="BX524"/>
  <c r="BN462"/>
  <c r="BN560"/>
  <c r="BO560" s="1"/>
  <c r="BP560" s="1"/>
  <c r="BN549"/>
  <c r="BN473"/>
  <c r="BQ440"/>
  <c r="BQ546"/>
  <c r="BO488"/>
  <c r="BP488" s="1"/>
  <c r="BO439"/>
  <c r="BP439" s="1"/>
  <c r="BO579"/>
  <c r="BP579" s="1"/>
  <c r="BL579"/>
  <c r="BO558"/>
  <c r="BP558" s="1"/>
  <c r="BQ558" s="1"/>
  <c r="BL558"/>
  <c r="BO466"/>
  <c r="BP466" s="1"/>
  <c r="BQ466" s="1"/>
  <c r="BL466"/>
  <c r="BO548"/>
  <c r="BP548" s="1"/>
  <c r="BL548"/>
  <c r="CA548" s="1"/>
  <c r="BO583"/>
  <c r="BP583" s="1"/>
  <c r="BL583"/>
  <c r="BO483"/>
  <c r="BP483" s="1"/>
  <c r="BL483"/>
  <c r="BO516"/>
  <c r="BP516" s="1"/>
  <c r="BL516"/>
  <c r="CA516" s="1"/>
  <c r="BO471"/>
  <c r="BP471" s="1"/>
  <c r="BQ471" s="1"/>
  <c r="BL471"/>
  <c r="CD538"/>
  <c r="CE538" s="1"/>
  <c r="CB514"/>
  <c r="BO438"/>
  <c r="BP438" s="1"/>
  <c r="BL438"/>
  <c r="BO442"/>
  <c r="BP442" s="1"/>
  <c r="BL442"/>
  <c r="BO459"/>
  <c r="BP459" s="1"/>
  <c r="BQ459" s="1"/>
  <c r="BL459"/>
  <c r="Q243" i="3"/>
  <c r="CC539" i="1"/>
  <c r="CD539" s="1"/>
  <c r="CE539" s="1"/>
  <c r="CB539"/>
  <c r="H246" i="3"/>
  <c r="AZ301" i="1"/>
  <c r="BA301" s="1"/>
  <c r="BB301" s="1"/>
  <c r="BC301"/>
  <c r="BM231"/>
  <c r="P229" i="3" s="1"/>
  <c r="AN498" i="1"/>
  <c r="BB250"/>
  <c r="BB268"/>
  <c r="AX302"/>
  <c r="K300" i="3" s="1"/>
  <c r="BN525" i="1"/>
  <c r="BK525" s="1"/>
  <c r="H229" i="3"/>
  <c r="BN479" i="1"/>
  <c r="BK479" s="1"/>
  <c r="H183" i="3"/>
  <c r="BN535" i="1"/>
  <c r="BK535" s="1"/>
  <c r="H239" i="3"/>
  <c r="BN524" i="1"/>
  <c r="BK524" s="1"/>
  <c r="H228" i="3"/>
  <c r="AZ276" i="1"/>
  <c r="BA276" s="1"/>
  <c r="BB276" s="1"/>
  <c r="K274" i="3"/>
  <c r="BN485" i="1"/>
  <c r="BK485" s="1"/>
  <c r="H189" i="3"/>
  <c r="BN480" i="1"/>
  <c r="BK480" s="1"/>
  <c r="H184" i="3"/>
  <c r="BN585" i="1"/>
  <c r="BK585" s="1"/>
  <c r="H289" i="3"/>
  <c r="BN584" i="1"/>
  <c r="BK584" s="1"/>
  <c r="H288" i="3"/>
  <c r="BN472" i="1"/>
  <c r="H176" i="3"/>
  <c r="AS518" i="1"/>
  <c r="AT518" s="1"/>
  <c r="AU518" s="1"/>
  <c r="L222" i="3"/>
  <c r="BJ240" i="1"/>
  <c r="BK240" s="1"/>
  <c r="BL240" s="1"/>
  <c r="N238" i="3"/>
  <c r="BJ266" i="1"/>
  <c r="BK266" s="1"/>
  <c r="BL266" s="1"/>
  <c r="AZ294"/>
  <c r="BA294" s="1"/>
  <c r="BB294" s="1"/>
  <c r="K292" i="3"/>
  <c r="BN493" i="1"/>
  <c r="H197" i="3"/>
  <c r="BN598" i="1"/>
  <c r="BK598" s="1"/>
  <c r="H302" i="3"/>
  <c r="BN591" i="1"/>
  <c r="BK591" s="1"/>
  <c r="H295" i="3"/>
  <c r="BN561" i="1"/>
  <c r="BK561" s="1"/>
  <c r="H265" i="3"/>
  <c r="BJ231" i="1"/>
  <c r="BK231" s="1"/>
  <c r="BL231" s="1"/>
  <c r="N229" i="3"/>
  <c r="BJ249" i="1"/>
  <c r="BK249" s="1"/>
  <c r="BL249" s="1"/>
  <c r="N247" i="3"/>
  <c r="BJ223" i="1"/>
  <c r="BK223" s="1"/>
  <c r="BL223" s="1"/>
  <c r="N221" i="3"/>
  <c r="BJ222" i="1"/>
  <c r="BK222" s="1"/>
  <c r="BL222" s="1"/>
  <c r="N220" i="3"/>
  <c r="BN267" i="1"/>
  <c r="P265" i="3"/>
  <c r="BN476" i="1"/>
  <c r="BK476" s="1"/>
  <c r="H180" i="3"/>
  <c r="BN517" i="1"/>
  <c r="BK517" s="1"/>
  <c r="H221" i="3"/>
  <c r="AY257" i="1"/>
  <c r="K255" i="3"/>
  <c r="AS486" i="1"/>
  <c r="AT486" s="1"/>
  <c r="AU486" s="1"/>
  <c r="L190" i="3"/>
  <c r="BJ230" i="1"/>
  <c r="BK230" s="1"/>
  <c r="N228" i="3"/>
  <c r="AU492" i="1"/>
  <c r="AS302"/>
  <c r="AZ257"/>
  <c r="BA257" s="1"/>
  <c r="BB257" s="1"/>
  <c r="AP551"/>
  <c r="CD508"/>
  <c r="CE508" s="1"/>
  <c r="CC513"/>
  <c r="CD513" s="1"/>
  <c r="CE513" s="1"/>
  <c r="CB513"/>
  <c r="CE533"/>
  <c r="CD537"/>
  <c r="CE537" s="1"/>
  <c r="Q219" i="3"/>
  <c r="CB521" i="1"/>
  <c r="CC521"/>
  <c r="CD521" s="1"/>
  <c r="AQ518"/>
  <c r="AQ486"/>
  <c r="BQ404"/>
  <c r="AP498"/>
  <c r="L202" i="3" s="1"/>
  <c r="BC257" i="1"/>
  <c r="BM257" s="1"/>
  <c r="BQ451"/>
  <c r="BQ448"/>
  <c r="BQ554"/>
  <c r="BW516"/>
  <c r="BO267"/>
  <c r="BP267" s="1"/>
  <c r="BQ267" s="1"/>
  <c r="BP392"/>
  <c r="BQ392" s="1"/>
  <c r="BO470"/>
  <c r="BP470" s="1"/>
  <c r="BW484"/>
  <c r="BP514"/>
  <c r="BQ514" s="1"/>
  <c r="BO443"/>
  <c r="BP443" s="1"/>
  <c r="BQ443" s="1"/>
  <c r="BO467"/>
  <c r="BP467" s="1"/>
  <c r="BO458"/>
  <c r="BP458" s="1"/>
  <c r="BU584"/>
  <c r="BV584" s="1"/>
  <c r="BW437"/>
  <c r="BN484"/>
  <c r="BN487"/>
  <c r="BN481"/>
  <c r="BN580"/>
  <c r="H182" i="3"/>
  <c r="BT509" i="1"/>
  <c r="BY509" s="1"/>
  <c r="BT579"/>
  <c r="BU579"/>
  <c r="BV579" s="1"/>
  <c r="BW579" s="1"/>
  <c r="BX579"/>
  <c r="BX590"/>
  <c r="BU590"/>
  <c r="BV590" s="1"/>
  <c r="BW590" s="1"/>
  <c r="BT590"/>
  <c r="BX584"/>
  <c r="BX484"/>
  <c r="BT484"/>
  <c r="BT475"/>
  <c r="BT584"/>
  <c r="BX597"/>
  <c r="BT597"/>
  <c r="BU597"/>
  <c r="BV597" s="1"/>
  <c r="BW597" s="1"/>
  <c r="H240" i="3"/>
  <c r="BX534" i="1"/>
  <c r="BU534"/>
  <c r="BT534"/>
  <c r="CA534" s="1"/>
  <c r="BU483"/>
  <c r="BV483" s="1"/>
  <c r="BW483" s="1"/>
  <c r="BX483"/>
  <c r="BT483"/>
  <c r="BB206"/>
  <c r="BU509"/>
  <c r="BV509" s="1"/>
  <c r="BW509" s="1"/>
  <c r="BT517"/>
  <c r="BM250"/>
  <c r="BX517"/>
  <c r="BC294"/>
  <c r="AU480"/>
  <c r="BM242"/>
  <c r="AY294"/>
  <c r="BA588"/>
  <c r="E292" i="3" s="1"/>
  <c r="AY588" i="1"/>
  <c r="AZ588" s="1"/>
  <c r="BT488"/>
  <c r="BX488"/>
  <c r="BU488"/>
  <c r="BV488" s="1"/>
  <c r="AY570"/>
  <c r="AZ570" s="1"/>
  <c r="BA570"/>
  <c r="E274" i="3" s="1"/>
  <c r="BH302" i="1"/>
  <c r="AL302" s="1"/>
  <c r="AM302" s="1"/>
  <c r="BD268"/>
  <c r="BG267" s="1"/>
  <c r="BI267" s="1"/>
  <c r="AW302"/>
  <c r="BC276"/>
  <c r="AY276"/>
  <c r="AK594"/>
  <c r="BM594" s="1"/>
  <c r="AL594"/>
  <c r="A565"/>
  <c r="A663" s="1"/>
  <c r="BE271"/>
  <c r="A566"/>
  <c r="BE272"/>
  <c r="BM269"/>
  <c r="P267" i="3" s="1"/>
  <c r="BD269" i="1"/>
  <c r="BG268" s="1"/>
  <c r="BI268" s="1"/>
  <c r="N266" i="3" s="1"/>
  <c r="BO76" i="1"/>
  <c r="BP76" s="1"/>
  <c r="BN76"/>
  <c r="BO268"/>
  <c r="BP268" s="1"/>
  <c r="BQ268" s="1"/>
  <c r="BN268"/>
  <c r="BM77"/>
  <c r="P75" i="3" s="1"/>
  <c r="BD77" i="1"/>
  <c r="BG76" s="1"/>
  <c r="BI76" s="1"/>
  <c r="N74" i="3" s="1"/>
  <c r="BQ266" i="1"/>
  <c r="BB202"/>
  <c r="BD242"/>
  <c r="BG241" s="1"/>
  <c r="BI241" s="1"/>
  <c r="BC258"/>
  <c r="BM258" s="1"/>
  <c r="P256" i="3" s="1"/>
  <c r="AZ258" i="1"/>
  <c r="BA258" s="1"/>
  <c r="BB258" s="1"/>
  <c r="AY258"/>
  <c r="A82"/>
  <c r="A374"/>
  <c r="A274"/>
  <c r="BE80"/>
  <c r="BJ75"/>
  <c r="BK75" s="1"/>
  <c r="BL75" s="1"/>
  <c r="BM270"/>
  <c r="P268" i="3" s="1"/>
  <c r="BD270" i="1"/>
  <c r="BG269" s="1"/>
  <c r="BI269" s="1"/>
  <c r="BO75"/>
  <c r="BP75" s="1"/>
  <c r="BQ75" s="1"/>
  <c r="BN75"/>
  <c r="AU284"/>
  <c r="AV284" s="1"/>
  <c r="G282" i="3" s="1"/>
  <c r="AX284" i="1"/>
  <c r="K282" i="3" s="1"/>
  <c r="BM78" i="1"/>
  <c r="P76" i="3" s="1"/>
  <c r="BD78" i="1"/>
  <c r="BG77" s="1"/>
  <c r="BI77" s="1"/>
  <c r="N75" i="3" s="1"/>
  <c r="A81" i="1"/>
  <c r="A373"/>
  <c r="A273"/>
  <c r="BE79"/>
  <c r="BJ74"/>
  <c r="BK74" s="1"/>
  <c r="AS284"/>
  <c r="AU536" l="1"/>
  <c r="BU475"/>
  <c r="BV475" s="1"/>
  <c r="BW475" s="1"/>
  <c r="BX475"/>
  <c r="AS574"/>
  <c r="AT574" s="1"/>
  <c r="AU574" s="1"/>
  <c r="L201" i="3"/>
  <c r="AS497" i="1"/>
  <c r="AT497" s="1"/>
  <c r="L278" i="3"/>
  <c r="AP526" i="1"/>
  <c r="AQ526" s="1"/>
  <c r="AS489"/>
  <c r="AT489" s="1"/>
  <c r="AU489" s="1"/>
  <c r="AQ489"/>
  <c r="BR489" s="1"/>
  <c r="L297" i="3"/>
  <c r="AY577" i="1"/>
  <c r="AZ577" s="1"/>
  <c r="AP586"/>
  <c r="AS586" s="1"/>
  <c r="AT586" s="1"/>
  <c r="AU586" s="1"/>
  <c r="AQ491"/>
  <c r="AP562"/>
  <c r="AP570"/>
  <c r="L274" i="3" s="1"/>
  <c r="AU592" i="1"/>
  <c r="AN562"/>
  <c r="AQ575"/>
  <c r="BR575" s="1"/>
  <c r="BU575" s="1"/>
  <c r="BV575" s="1"/>
  <c r="BW575" s="1"/>
  <c r="AS491"/>
  <c r="AT491" s="1"/>
  <c r="AU491" s="1"/>
  <c r="AS575"/>
  <c r="AT575" s="1"/>
  <c r="AU575" s="1"/>
  <c r="AP587"/>
  <c r="L291" i="3" s="1"/>
  <c r="AQ495" i="1"/>
  <c r="BR495" s="1"/>
  <c r="L248" i="3"/>
  <c r="AQ569" i="1"/>
  <c r="BR569" s="1"/>
  <c r="BU569" s="1"/>
  <c r="BV569" s="1"/>
  <c r="BW569" s="1"/>
  <c r="AP500"/>
  <c r="L204" i="3" s="1"/>
  <c r="AS569" i="1"/>
  <c r="AT569" s="1"/>
  <c r="AU569" s="1"/>
  <c r="AS593"/>
  <c r="AT593" s="1"/>
  <c r="AY594"/>
  <c r="AZ594" s="1"/>
  <c r="AP499"/>
  <c r="AQ499" s="1"/>
  <c r="BL254"/>
  <c r="AP576"/>
  <c r="L280" i="3" s="1"/>
  <c r="AU568" i="1"/>
  <c r="BW560"/>
  <c r="AK577"/>
  <c r="BM577" s="1"/>
  <c r="BW476"/>
  <c r="AQ544"/>
  <c r="BR544" s="1"/>
  <c r="AS495"/>
  <c r="AT495" s="1"/>
  <c r="AU495" s="1"/>
  <c r="AL577"/>
  <c r="AM577" s="1"/>
  <c r="AN577" s="1"/>
  <c r="AL595"/>
  <c r="AM595" s="1"/>
  <c r="AN595" s="1"/>
  <c r="AY595"/>
  <c r="AZ595" s="1"/>
  <c r="AW596"/>
  <c r="BN232"/>
  <c r="AK595"/>
  <c r="BM595" s="1"/>
  <c r="AK588"/>
  <c r="BM588" s="1"/>
  <c r="AG578"/>
  <c r="AN570"/>
  <c r="AP496"/>
  <c r="L200" i="3" s="1"/>
  <c r="BO232" i="1"/>
  <c r="BP232" s="1"/>
  <c r="BQ232" s="1"/>
  <c r="BX592"/>
  <c r="BO567"/>
  <c r="BP567" s="1"/>
  <c r="AL588"/>
  <c r="AM588" s="1"/>
  <c r="AN588" s="1"/>
  <c r="CC369"/>
  <c r="CD369" s="1"/>
  <c r="CE369" s="1"/>
  <c r="CB369"/>
  <c r="BQ566"/>
  <c r="BF578"/>
  <c r="BG578" s="1"/>
  <c r="CH578" s="1"/>
  <c r="BI578" s="1"/>
  <c r="BJ578" s="1"/>
  <c r="AQ494"/>
  <c r="BR494" s="1"/>
  <c r="BS494" s="1"/>
  <c r="AS494"/>
  <c r="AT494" s="1"/>
  <c r="AU494" s="1"/>
  <c r="AF578"/>
  <c r="AP552"/>
  <c r="L256" i="3" s="1"/>
  <c r="CC370" i="1"/>
  <c r="CD370" s="1"/>
  <c r="CE370" s="1"/>
  <c r="BU592"/>
  <c r="BV592" s="1"/>
  <c r="BW524"/>
  <c r="AH596"/>
  <c r="AI596" s="1"/>
  <c r="AJ596" s="1"/>
  <c r="J300" i="3" s="1"/>
  <c r="BC302" i="1"/>
  <c r="N246" i="3"/>
  <c r="CB659" i="1"/>
  <c r="CC659"/>
  <c r="CD659" s="1"/>
  <c r="CE659" s="1"/>
  <c r="BY534"/>
  <c r="BZ534" s="1"/>
  <c r="O238" i="3" s="1"/>
  <c r="BU542" i="1"/>
  <c r="BV542" s="1"/>
  <c r="BW542" s="1"/>
  <c r="BO231"/>
  <c r="BP231" s="1"/>
  <c r="BQ231" s="1"/>
  <c r="CB660"/>
  <c r="CC660"/>
  <c r="CD660" s="1"/>
  <c r="BW580"/>
  <c r="CA509"/>
  <c r="Q213" i="3" s="1"/>
  <c r="CA371" i="1"/>
  <c r="Q75" i="3" s="1"/>
  <c r="BY371" i="1"/>
  <c r="BZ371" s="1"/>
  <c r="O75" i="3" s="1"/>
  <c r="G661" i="1"/>
  <c r="CA563"/>
  <c r="Q267" i="3" s="1"/>
  <c r="BY563" i="1"/>
  <c r="BZ563" s="1"/>
  <c r="O267" i="3" s="1"/>
  <c r="BQ438" i="1"/>
  <c r="BO475"/>
  <c r="BP475" s="1"/>
  <c r="BQ475" s="1"/>
  <c r="G566"/>
  <c r="A664"/>
  <c r="BY372"/>
  <c r="BZ372" s="1"/>
  <c r="O76" i="3" s="1"/>
  <c r="CA372" i="1"/>
  <c r="Q76" i="3" s="1"/>
  <c r="G662" i="1"/>
  <c r="CA564"/>
  <c r="Q268" i="3" s="1"/>
  <c r="BY564" i="1"/>
  <c r="BZ564" s="1"/>
  <c r="O268" i="3" s="1"/>
  <c r="BN231" i="1"/>
  <c r="CB370"/>
  <c r="BY558"/>
  <c r="BZ558" s="1"/>
  <c r="O262" i="3" s="1"/>
  <c r="CA558" i="1"/>
  <c r="CB558" s="1"/>
  <c r="BK473"/>
  <c r="BL473" s="1"/>
  <c r="BY541"/>
  <c r="BZ541" s="1"/>
  <c r="O245" i="3" s="1"/>
  <c r="BY516" i="1"/>
  <c r="BZ516" s="1"/>
  <c r="O220" i="3" s="1"/>
  <c r="BK462" i="1"/>
  <c r="BL462" s="1"/>
  <c r="BK560"/>
  <c r="BL560" s="1"/>
  <c r="CA560" s="1"/>
  <c r="Q227" i="3"/>
  <c r="BY523" i="1"/>
  <c r="BZ523" s="1"/>
  <c r="O227" i="3" s="1"/>
  <c r="Q226"/>
  <c r="CC522" i="1"/>
  <c r="CB522"/>
  <c r="BQ516"/>
  <c r="Q258" i="3"/>
  <c r="CC554" i="1"/>
  <c r="CD554" s="1"/>
  <c r="CE554" s="1"/>
  <c r="Q218" i="3"/>
  <c r="BK580" i="1"/>
  <c r="BL580" s="1"/>
  <c r="BK484"/>
  <c r="BL484" s="1"/>
  <c r="BY548"/>
  <c r="BZ548" s="1"/>
  <c r="O252" i="3" s="1"/>
  <c r="BK487" i="1"/>
  <c r="BL487" s="1"/>
  <c r="BK472"/>
  <c r="BL472" s="1"/>
  <c r="BK481"/>
  <c r="BL481" s="1"/>
  <c r="BK493"/>
  <c r="BL493" s="1"/>
  <c r="BK549"/>
  <c r="BL549" s="1"/>
  <c r="BQ439"/>
  <c r="BQ453"/>
  <c r="Q263" i="3"/>
  <c r="CC559" i="1"/>
  <c r="CD559" s="1"/>
  <c r="BN510"/>
  <c r="BO510" s="1"/>
  <c r="BP510" s="1"/>
  <c r="BQ548"/>
  <c r="H296" i="3"/>
  <c r="G373" i="1"/>
  <c r="BN490"/>
  <c r="BK490" s="1"/>
  <c r="BL490" s="1"/>
  <c r="BN477"/>
  <c r="BK477" s="1"/>
  <c r="BL477" s="1"/>
  <c r="BO549"/>
  <c r="BP549" s="1"/>
  <c r="G565"/>
  <c r="G374"/>
  <c r="BP523"/>
  <c r="BQ523" s="1"/>
  <c r="H194" i="3"/>
  <c r="H181"/>
  <c r="BS480" i="1"/>
  <c r="M184" i="3"/>
  <c r="BU480" i="1"/>
  <c r="BV480" s="1"/>
  <c r="BT480"/>
  <c r="BX480"/>
  <c r="CG562"/>
  <c r="CG569"/>
  <c r="M197" i="3"/>
  <c r="BS493" i="1"/>
  <c r="BS481"/>
  <c r="BT481"/>
  <c r="BX481"/>
  <c r="BU481"/>
  <c r="BV481" s="1"/>
  <c r="BW481" s="1"/>
  <c r="M185" i="3"/>
  <c r="BL461" i="1"/>
  <c r="BO461"/>
  <c r="BP461" s="1"/>
  <c r="BS490"/>
  <c r="M194" i="3"/>
  <c r="BS477" i="1"/>
  <c r="M181" i="3"/>
  <c r="CG544" i="1"/>
  <c r="BU490"/>
  <c r="BV490" s="1"/>
  <c r="BW490" s="1"/>
  <c r="BR491"/>
  <c r="CG491"/>
  <c r="CG495"/>
  <c r="BR518"/>
  <c r="CG518"/>
  <c r="BR593"/>
  <c r="CG593"/>
  <c r="BT510"/>
  <c r="BS510"/>
  <c r="BX510"/>
  <c r="BU510"/>
  <c r="BV510" s="1"/>
  <c r="BW510" s="1"/>
  <c r="M214" i="3"/>
  <c r="BS543" i="1"/>
  <c r="M247" i="3"/>
  <c r="BS536" i="1"/>
  <c r="BX536"/>
  <c r="BT536"/>
  <c r="M240" i="3"/>
  <c r="BU536" i="1"/>
  <c r="BV536" s="1"/>
  <c r="BS568"/>
  <c r="BU478"/>
  <c r="BV478" s="1"/>
  <c r="BW478" s="1"/>
  <c r="BO462"/>
  <c r="BP462" s="1"/>
  <c r="H247" i="3"/>
  <c r="BO473" i="1"/>
  <c r="BP473" s="1"/>
  <c r="H214" i="3"/>
  <c r="BQ560" i="1"/>
  <c r="BO590"/>
  <c r="BP590" s="1"/>
  <c r="CG494"/>
  <c r="BQ460"/>
  <c r="BN542"/>
  <c r="BK542" s="1"/>
  <c r="CG575"/>
  <c r="BR486"/>
  <c r="CG486"/>
  <c r="M289" i="3"/>
  <c r="BS585" i="1"/>
  <c r="BS525"/>
  <c r="M229" i="3"/>
  <c r="M182"/>
  <c r="BS478" i="1"/>
  <c r="M246" i="3"/>
  <c r="BS542" i="1"/>
  <c r="BS492"/>
  <c r="M196" i="3"/>
  <c r="BX492" i="1"/>
  <c r="BT492"/>
  <c r="BU492"/>
  <c r="BR574"/>
  <c r="CG574"/>
  <c r="BR497"/>
  <c r="CG497"/>
  <c r="CG489"/>
  <c r="BS550"/>
  <c r="M254" i="3"/>
  <c r="BL501" i="1"/>
  <c r="BO501"/>
  <c r="BS592"/>
  <c r="M296" i="3"/>
  <c r="BT542" i="1"/>
  <c r="BT478"/>
  <c r="BN543"/>
  <c r="BN592"/>
  <c r="BO592" s="1"/>
  <c r="BP592" s="1"/>
  <c r="BW472"/>
  <c r="BQ488"/>
  <c r="BO472"/>
  <c r="BP472" s="1"/>
  <c r="BQ472" s="1"/>
  <c r="BQ583"/>
  <c r="BQ579"/>
  <c r="BO517"/>
  <c r="BP517" s="1"/>
  <c r="BL517"/>
  <c r="CA517" s="1"/>
  <c r="BO591"/>
  <c r="BP591" s="1"/>
  <c r="BL591"/>
  <c r="BO584"/>
  <c r="BP584" s="1"/>
  <c r="BL584"/>
  <c r="BO480"/>
  <c r="BP480" s="1"/>
  <c r="BQ480" s="1"/>
  <c r="BL480"/>
  <c r="Q251" i="3"/>
  <c r="CC547" i="1"/>
  <c r="CD547" s="1"/>
  <c r="CE547" s="1"/>
  <c r="CB547"/>
  <c r="BO476"/>
  <c r="BP476" s="1"/>
  <c r="BL476"/>
  <c r="BO561"/>
  <c r="BP561" s="1"/>
  <c r="BL561"/>
  <c r="BO598"/>
  <c r="BP598" s="1"/>
  <c r="BQ598" s="1"/>
  <c r="BL598"/>
  <c r="BO585"/>
  <c r="BP585" s="1"/>
  <c r="BQ585" s="1"/>
  <c r="BL585"/>
  <c r="BO485"/>
  <c r="BP485" s="1"/>
  <c r="BQ485" s="1"/>
  <c r="BL485"/>
  <c r="BO524"/>
  <c r="BP524" s="1"/>
  <c r="BQ524" s="1"/>
  <c r="BL524"/>
  <c r="CA524" s="1"/>
  <c r="BO479"/>
  <c r="BP479" s="1"/>
  <c r="BL479"/>
  <c r="AY302"/>
  <c r="BO493"/>
  <c r="BP493" s="1"/>
  <c r="BQ483"/>
  <c r="BQ442"/>
  <c r="BO535"/>
  <c r="BP535" s="1"/>
  <c r="BL535"/>
  <c r="BO525"/>
  <c r="BP525" s="1"/>
  <c r="BL525"/>
  <c r="AZ302"/>
  <c r="BA302" s="1"/>
  <c r="H201" i="3"/>
  <c r="BO242" i="1"/>
  <c r="BP242" s="1"/>
  <c r="BQ242" s="1"/>
  <c r="P240" i="3"/>
  <c r="H297"/>
  <c r="BJ241" i="1"/>
  <c r="BK241" s="1"/>
  <c r="BL241" s="1"/>
  <c r="N239" i="3"/>
  <c r="BO250" i="1"/>
  <c r="BP250" s="1"/>
  <c r="BQ250" s="1"/>
  <c r="P248" i="3"/>
  <c r="BN550" i="1"/>
  <c r="H254" i="3"/>
  <c r="BN486" i="1"/>
  <c r="BO486" s="1"/>
  <c r="BP486" s="1"/>
  <c r="H190" i="3"/>
  <c r="BO257" i="1"/>
  <c r="BP257" s="1"/>
  <c r="BQ257" s="1"/>
  <c r="P255" i="3"/>
  <c r="BN569" i="1"/>
  <c r="BO569" s="1"/>
  <c r="BP569" s="1"/>
  <c r="H273" i="3"/>
  <c r="AS551" i="1"/>
  <c r="AT551" s="1"/>
  <c r="AU551" s="1"/>
  <c r="L255" i="3"/>
  <c r="BN568" i="1"/>
  <c r="BK568" s="1"/>
  <c r="H272" i="3"/>
  <c r="BJ269" i="1"/>
  <c r="BK269" s="1"/>
  <c r="BL269" s="1"/>
  <c r="N267" i="3"/>
  <c r="BJ267" i="1"/>
  <c r="BK267" s="1"/>
  <c r="BL267" s="1"/>
  <c r="N265" i="3"/>
  <c r="BN492" i="1"/>
  <c r="BK492" s="1"/>
  <c r="H196" i="3"/>
  <c r="BL230" i="1"/>
  <c r="BD257"/>
  <c r="BG256" s="1"/>
  <c r="BI256" s="1"/>
  <c r="AQ551"/>
  <c r="BN257"/>
  <c r="BZ509"/>
  <c r="O213" i="3" s="1"/>
  <c r="CB523" i="1"/>
  <c r="CC523"/>
  <c r="CD523" s="1"/>
  <c r="CE523" s="1"/>
  <c r="CB557"/>
  <c r="CC557"/>
  <c r="CD557" s="1"/>
  <c r="CB515"/>
  <c r="CC515"/>
  <c r="CD515" s="1"/>
  <c r="CE515" s="1"/>
  <c r="CC546"/>
  <c r="CD546" s="1"/>
  <c r="CE546" s="1"/>
  <c r="CB546"/>
  <c r="Q238" i="3"/>
  <c r="CE521" i="1"/>
  <c r="AQ498"/>
  <c r="AS498"/>
  <c r="AT498" s="1"/>
  <c r="AU498" s="1"/>
  <c r="BN250"/>
  <c r="BQ467"/>
  <c r="BN242"/>
  <c r="BQ458"/>
  <c r="BQ470"/>
  <c r="BO487"/>
  <c r="BP487" s="1"/>
  <c r="BO580"/>
  <c r="BP580" s="1"/>
  <c r="BX490"/>
  <c r="BO481"/>
  <c r="BO484"/>
  <c r="BP484" s="1"/>
  <c r="BW584"/>
  <c r="BX485"/>
  <c r="BT485"/>
  <c r="BU485"/>
  <c r="BV485" s="1"/>
  <c r="BW485" s="1"/>
  <c r="BN536"/>
  <c r="BN478"/>
  <c r="BN489"/>
  <c r="BT549"/>
  <c r="BX549"/>
  <c r="BU549"/>
  <c r="BV549" s="1"/>
  <c r="BW549" s="1"/>
  <c r="BX568"/>
  <c r="BT568"/>
  <c r="BU477"/>
  <c r="BV477" s="1"/>
  <c r="BW477" s="1"/>
  <c r="BX477"/>
  <c r="BT477"/>
  <c r="H266" i="3"/>
  <c r="BT535" i="1"/>
  <c r="BU535"/>
  <c r="BV535" s="1"/>
  <c r="BW535" s="1"/>
  <c r="BX543"/>
  <c r="H248" i="3"/>
  <c r="BV534" i="1"/>
  <c r="BW534" s="1"/>
  <c r="BU568"/>
  <c r="BV568" s="1"/>
  <c r="BX535"/>
  <c r="BT543"/>
  <c r="BW488"/>
  <c r="BT525"/>
  <c r="BX525"/>
  <c r="BU525"/>
  <c r="BA596"/>
  <c r="E300" i="3" s="1"/>
  <c r="AY596" i="1"/>
  <c r="AZ596" s="1"/>
  <c r="AP594"/>
  <c r="AX578"/>
  <c r="AW578"/>
  <c r="AM594"/>
  <c r="AN594" s="1"/>
  <c r="BQ76"/>
  <c r="BO258"/>
  <c r="BP258" s="1"/>
  <c r="BQ258" s="1"/>
  <c r="BN258"/>
  <c r="A567"/>
  <c r="BE273"/>
  <c r="BM79"/>
  <c r="P77" i="3" s="1"/>
  <c r="BD79" i="1"/>
  <c r="BG78" s="1"/>
  <c r="BI78" s="1"/>
  <c r="N76" i="3" s="1"/>
  <c r="BJ77" i="1"/>
  <c r="BK77" s="1"/>
  <c r="BL77" s="1"/>
  <c r="BD258"/>
  <c r="BG257" s="1"/>
  <c r="BI257" s="1"/>
  <c r="N255" i="3" s="1"/>
  <c r="BC284" i="1"/>
  <c r="AZ284"/>
  <c r="BA284" s="1"/>
  <c r="BB284" s="1"/>
  <c r="AY284"/>
  <c r="BN269"/>
  <c r="BO269"/>
  <c r="BP269" s="1"/>
  <c r="BQ269" s="1"/>
  <c r="BN78"/>
  <c r="BO78"/>
  <c r="A83"/>
  <c r="A375"/>
  <c r="A275"/>
  <c r="BE81"/>
  <c r="BH284"/>
  <c r="AL284" s="1"/>
  <c r="AM284" s="1"/>
  <c r="AW284"/>
  <c r="A568"/>
  <c r="BE274"/>
  <c r="BM272"/>
  <c r="P270" i="3" s="1"/>
  <c r="BD272" i="1"/>
  <c r="BG271" s="1"/>
  <c r="BI271" s="1"/>
  <c r="N269" i="3" s="1"/>
  <c r="BM271" i="1"/>
  <c r="P269" i="3" s="1"/>
  <c r="BD271" i="1"/>
  <c r="BG270" s="1"/>
  <c r="BI270" s="1"/>
  <c r="N268" i="3" s="1"/>
  <c r="BL74" i="1"/>
  <c r="BM80"/>
  <c r="P78" i="3" s="1"/>
  <c r="BD80" i="1"/>
  <c r="BG79" s="1"/>
  <c r="BI79" s="1"/>
  <c r="N77" i="3" s="1"/>
  <c r="BN77" i="1"/>
  <c r="BO77"/>
  <c r="BP77" s="1"/>
  <c r="BQ77" s="1"/>
  <c r="BO270"/>
  <c r="BP270" s="1"/>
  <c r="BQ270" s="1"/>
  <c r="BN270"/>
  <c r="A84"/>
  <c r="A376"/>
  <c r="A276"/>
  <c r="BE82"/>
  <c r="BJ76"/>
  <c r="BK76" s="1"/>
  <c r="BL76" s="1"/>
  <c r="BJ268"/>
  <c r="BK268" s="1"/>
  <c r="BL268" s="1"/>
  <c r="AS500" l="1"/>
  <c r="AT500" s="1"/>
  <c r="AQ500"/>
  <c r="BR500" s="1"/>
  <c r="AQ587"/>
  <c r="BR587" s="1"/>
  <c r="AU497"/>
  <c r="AS499"/>
  <c r="AT499" s="1"/>
  <c r="AU499" s="1"/>
  <c r="AS570"/>
  <c r="AT570" s="1"/>
  <c r="AU570" s="1"/>
  <c r="L230" i="3"/>
  <c r="AQ570" i="1"/>
  <c r="AS526"/>
  <c r="AT526" s="1"/>
  <c r="AU526" s="1"/>
  <c r="AS576"/>
  <c r="AT576" s="1"/>
  <c r="L290" i="3"/>
  <c r="AQ586" i="1"/>
  <c r="AS562"/>
  <c r="AT562" s="1"/>
  <c r="AU562" s="1"/>
  <c r="L266" i="3"/>
  <c r="AQ562" i="1"/>
  <c r="BR562" s="1"/>
  <c r="BS562" s="1"/>
  <c r="L203" i="3"/>
  <c r="AS587" i="1"/>
  <c r="AT587" s="1"/>
  <c r="AU587" s="1"/>
  <c r="AQ496"/>
  <c r="BR496" s="1"/>
  <c r="AU593"/>
  <c r="AQ576"/>
  <c r="BR576" s="1"/>
  <c r="AP595"/>
  <c r="AQ595" s="1"/>
  <c r="AS496"/>
  <c r="AT496" s="1"/>
  <c r="AP577"/>
  <c r="AQ577" s="1"/>
  <c r="BW480"/>
  <c r="BQ567"/>
  <c r="AP588"/>
  <c r="L292" i="3" s="1"/>
  <c r="BO490" i="1"/>
  <c r="BP490" s="1"/>
  <c r="BU494"/>
  <c r="BV494" s="1"/>
  <c r="BW494" s="1"/>
  <c r="CB372"/>
  <c r="AH578"/>
  <c r="AI578" s="1"/>
  <c r="AJ578" s="1"/>
  <c r="J282" i="3" s="1"/>
  <c r="BT575" i="1"/>
  <c r="AK596"/>
  <c r="BM596" s="1"/>
  <c r="CC564"/>
  <c r="CD564" s="1"/>
  <c r="CE564" s="1"/>
  <c r="CB563"/>
  <c r="BX494"/>
  <c r="M198" i="3"/>
  <c r="AL596" i="1"/>
  <c r="AM596" s="1"/>
  <c r="AS552"/>
  <c r="AT552" s="1"/>
  <c r="BO477"/>
  <c r="BP477" s="1"/>
  <c r="AQ552"/>
  <c r="BR552" s="1"/>
  <c r="CC563"/>
  <c r="CD563" s="1"/>
  <c r="BQ461"/>
  <c r="BT494"/>
  <c r="BW592"/>
  <c r="CC372"/>
  <c r="CD372" s="1"/>
  <c r="CC371"/>
  <c r="CD371" s="1"/>
  <c r="CE371" s="1"/>
  <c r="CE660"/>
  <c r="BY661"/>
  <c r="BZ661" s="1"/>
  <c r="CA661"/>
  <c r="CB371"/>
  <c r="CA525"/>
  <c r="Q229" i="3" s="1"/>
  <c r="CA662" i="1"/>
  <c r="BY662"/>
  <c r="BZ662" s="1"/>
  <c r="CB564"/>
  <c r="G664"/>
  <c r="BY566"/>
  <c r="BZ566" s="1"/>
  <c r="O270" i="3" s="1"/>
  <c r="CA566" i="1"/>
  <c r="Q270" i="3" s="1"/>
  <c r="BY374" i="1"/>
  <c r="BZ374" s="1"/>
  <c r="O78" i="3" s="1"/>
  <c r="CA374" i="1"/>
  <c r="Q78" i="3" s="1"/>
  <c r="CA549" i="1"/>
  <c r="Q253" i="3" s="1"/>
  <c r="CA373" i="1"/>
  <c r="Q77" i="3" s="1"/>
  <c r="BY373" i="1"/>
  <c r="BZ373" s="1"/>
  <c r="O77" i="3" s="1"/>
  <c r="G568" i="1"/>
  <c r="G666" s="1"/>
  <c r="A666"/>
  <c r="CA535"/>
  <c r="Q239" i="3" s="1"/>
  <c r="G663" i="1"/>
  <c r="BY565"/>
  <c r="BZ565" s="1"/>
  <c r="O269" i="3" s="1"/>
  <c r="CA565" i="1"/>
  <c r="Q269" i="3" s="1"/>
  <c r="G567" i="1"/>
  <c r="A665"/>
  <c r="BK550"/>
  <c r="BL550" s="1"/>
  <c r="BY525"/>
  <c r="BZ525" s="1"/>
  <c r="O229" i="3" s="1"/>
  <c r="Q221"/>
  <c r="BY517" i="1"/>
  <c r="BZ517" s="1"/>
  <c r="O221" i="3" s="1"/>
  <c r="BK543" i="1"/>
  <c r="BL543" s="1"/>
  <c r="CA543" s="1"/>
  <c r="BY549"/>
  <c r="BZ549" s="1"/>
  <c r="O253" i="3" s="1"/>
  <c r="BK592" i="1"/>
  <c r="BL592" s="1"/>
  <c r="CC560"/>
  <c r="CD560" s="1"/>
  <c r="BY560"/>
  <c r="BZ560" s="1"/>
  <c r="O264" i="3" s="1"/>
  <c r="BK478" i="1"/>
  <c r="BL478" s="1"/>
  <c r="BK489"/>
  <c r="BL489" s="1"/>
  <c r="BQ561"/>
  <c r="BQ473"/>
  <c r="CD522"/>
  <c r="CE522" s="1"/>
  <c r="BK536"/>
  <c r="BL536" s="1"/>
  <c r="CA536" s="1"/>
  <c r="BY524"/>
  <c r="BZ524" s="1"/>
  <c r="O228" i="3" s="1"/>
  <c r="BK569" i="1"/>
  <c r="BL569" s="1"/>
  <c r="BK486"/>
  <c r="BL486" s="1"/>
  <c r="BY535"/>
  <c r="BZ535" s="1"/>
  <c r="O239" i="3" s="1"/>
  <c r="BK510" i="1"/>
  <c r="BL510" s="1"/>
  <c r="CA510" s="1"/>
  <c r="CC558"/>
  <c r="CD558" s="1"/>
  <c r="CE558" s="1"/>
  <c r="CE559"/>
  <c r="Q262" i="3"/>
  <c r="Q245"/>
  <c r="CB541" i="1"/>
  <c r="CC541"/>
  <c r="CD541" s="1"/>
  <c r="BN518"/>
  <c r="BO518" s="1"/>
  <c r="BP518" s="1"/>
  <c r="BX569"/>
  <c r="G376"/>
  <c r="G375"/>
  <c r="BO550"/>
  <c r="BP550" s="1"/>
  <c r="BQ550" s="1"/>
  <c r="BQ549"/>
  <c r="BR498"/>
  <c r="CG498"/>
  <c r="H256" i="3"/>
  <c r="CG552" i="1"/>
  <c r="BV492"/>
  <c r="BW492" s="1"/>
  <c r="BS575"/>
  <c r="M279" i="3"/>
  <c r="BS544" i="1"/>
  <c r="BU544"/>
  <c r="BV544" s="1"/>
  <c r="BW544" s="1"/>
  <c r="M248" i="3"/>
  <c r="BT544" i="1"/>
  <c r="BX544"/>
  <c r="M273" i="3"/>
  <c r="BS569" i="1"/>
  <c r="CG496"/>
  <c r="BX575"/>
  <c r="CG576"/>
  <c r="BR499"/>
  <c r="CG499"/>
  <c r="BR551"/>
  <c r="CG551"/>
  <c r="BS574"/>
  <c r="M278" i="3"/>
  <c r="BX518" i="1"/>
  <c r="M222" i="3"/>
  <c r="BS518" i="1"/>
  <c r="BT518"/>
  <c r="BU518"/>
  <c r="BV518" s="1"/>
  <c r="BW518" s="1"/>
  <c r="H278" i="3"/>
  <c r="BO543" i="1"/>
  <c r="BP543" s="1"/>
  <c r="H222" i="3"/>
  <c r="BQ590" i="1"/>
  <c r="BT569"/>
  <c r="BQ517"/>
  <c r="H193" i="3"/>
  <c r="BW536" i="1"/>
  <c r="BR586"/>
  <c r="CG586"/>
  <c r="BS489"/>
  <c r="M193" i="3"/>
  <c r="BX489" i="1"/>
  <c r="BU489"/>
  <c r="BV489" s="1"/>
  <c r="BW489" s="1"/>
  <c r="BT489"/>
  <c r="BS486"/>
  <c r="M190" i="3"/>
  <c r="BT486" i="1"/>
  <c r="BX486"/>
  <c r="BU486"/>
  <c r="BV486" s="1"/>
  <c r="BW486" s="1"/>
  <c r="BS495"/>
  <c r="M199" i="3"/>
  <c r="CG587" i="1"/>
  <c r="BR570"/>
  <c r="BN500"/>
  <c r="BR526"/>
  <c r="CG526"/>
  <c r="BP501"/>
  <c r="BQ501" s="1"/>
  <c r="BS497"/>
  <c r="M201" i="3"/>
  <c r="BU497" i="1"/>
  <c r="BV497" s="1"/>
  <c r="BW497" s="1"/>
  <c r="BX497"/>
  <c r="BT497"/>
  <c r="BO542"/>
  <c r="BP542" s="1"/>
  <c r="BQ542" s="1"/>
  <c r="BL542"/>
  <c r="BS593"/>
  <c r="M297" i="3"/>
  <c r="BS491" i="1"/>
  <c r="BU491"/>
  <c r="BV491" s="1"/>
  <c r="BW491" s="1"/>
  <c r="M195" i="3"/>
  <c r="BT491" i="1"/>
  <c r="BX491"/>
  <c r="BQ591"/>
  <c r="BQ462"/>
  <c r="BN574"/>
  <c r="BN593"/>
  <c r="BK593" s="1"/>
  <c r="BL593" s="1"/>
  <c r="BN497"/>
  <c r="BQ525"/>
  <c r="BQ592"/>
  <c r="Q264" i="3"/>
  <c r="CB560" i="1"/>
  <c r="Q220" i="3"/>
  <c r="CB516" i="1"/>
  <c r="CC516"/>
  <c r="CD516" s="1"/>
  <c r="CE516" s="1"/>
  <c r="Q252" i="3"/>
  <c r="CC548" i="1"/>
  <c r="CD548" s="1"/>
  <c r="CE548" s="1"/>
  <c r="CB548"/>
  <c r="BO492"/>
  <c r="BP492" s="1"/>
  <c r="BL492"/>
  <c r="BO568"/>
  <c r="BP568" s="1"/>
  <c r="BQ568" s="1"/>
  <c r="BL568"/>
  <c r="BQ535"/>
  <c r="BQ479"/>
  <c r="BQ493"/>
  <c r="BQ584"/>
  <c r="BQ476"/>
  <c r="BB302"/>
  <c r="BN491"/>
  <c r="BK491" s="1"/>
  <c r="H195" i="3"/>
  <c r="BJ256" i="1"/>
  <c r="BK256" s="1"/>
  <c r="BL256" s="1"/>
  <c r="N254" i="3"/>
  <c r="BN495" i="1"/>
  <c r="BO495" s="1"/>
  <c r="H199" i="3"/>
  <c r="BN494" i="1"/>
  <c r="BK494" s="1"/>
  <c r="H198" i="3"/>
  <c r="AS594" i="1"/>
  <c r="AT594" s="1"/>
  <c r="AU594" s="1"/>
  <c r="L298" i="3"/>
  <c r="BN575" i="1"/>
  <c r="H279" i="3"/>
  <c r="H255"/>
  <c r="CE557" i="1"/>
  <c r="CC534"/>
  <c r="CD534" s="1"/>
  <c r="CB534"/>
  <c r="CC509"/>
  <c r="CD509" s="1"/>
  <c r="CE509" s="1"/>
  <c r="CB509"/>
  <c r="BQ580"/>
  <c r="BQ487"/>
  <c r="BQ486"/>
  <c r="BW568"/>
  <c r="BP481"/>
  <c r="BQ481" s="1"/>
  <c r="BQ510"/>
  <c r="BQ569"/>
  <c r="BQ484"/>
  <c r="BO489"/>
  <c r="BP489" s="1"/>
  <c r="BO536"/>
  <c r="BP536" s="1"/>
  <c r="BT574"/>
  <c r="BO478"/>
  <c r="BP478" s="1"/>
  <c r="BN570"/>
  <c r="BN552"/>
  <c r="BN544"/>
  <c r="BN562"/>
  <c r="BT561"/>
  <c r="CA561" s="1"/>
  <c r="BU561"/>
  <c r="BV561" s="1"/>
  <c r="BW561" s="1"/>
  <c r="BX561"/>
  <c r="BX574"/>
  <c r="BU574"/>
  <c r="BV574" s="1"/>
  <c r="BW574" s="1"/>
  <c r="BU543"/>
  <c r="BV543" s="1"/>
  <c r="BW543" s="1"/>
  <c r="BT493"/>
  <c r="BU493"/>
  <c r="BV493" s="1"/>
  <c r="BW493" s="1"/>
  <c r="BX493"/>
  <c r="H200" i="3"/>
  <c r="BU550" i="1"/>
  <c r="BV550" s="1"/>
  <c r="BW550" s="1"/>
  <c r="BT550"/>
  <c r="BX550"/>
  <c r="AY578"/>
  <c r="AZ578" s="1"/>
  <c r="BA578"/>
  <c r="E282" i="3" s="1"/>
  <c r="AQ594" i="1"/>
  <c r="BV525"/>
  <c r="BW525" s="1"/>
  <c r="BJ270"/>
  <c r="BK270" s="1"/>
  <c r="BL270" s="1"/>
  <c r="BM274"/>
  <c r="P272" i="3" s="1"/>
  <c r="BD274" i="1"/>
  <c r="BG273" s="1"/>
  <c r="BI273" s="1"/>
  <c r="A85"/>
  <c r="A377"/>
  <c r="A277"/>
  <c r="BE83"/>
  <c r="BJ257"/>
  <c r="BK257" s="1"/>
  <c r="BL257" s="1"/>
  <c r="BO79"/>
  <c r="BP79" s="1"/>
  <c r="BQ79" s="1"/>
  <c r="BN79"/>
  <c r="BP78"/>
  <c r="BQ78" s="1"/>
  <c r="BO80"/>
  <c r="BN80"/>
  <c r="A569"/>
  <c r="A667" s="1"/>
  <c r="BE275"/>
  <c r="BM82"/>
  <c r="P80" i="3" s="1"/>
  <c r="BD82" i="1"/>
  <c r="BG81" s="1"/>
  <c r="BI81" s="1"/>
  <c r="N79" i="3" s="1"/>
  <c r="A86" i="1"/>
  <c r="A378"/>
  <c r="A278"/>
  <c r="BE84"/>
  <c r="BN272"/>
  <c r="BO272"/>
  <c r="BP272" s="1"/>
  <c r="BQ272" s="1"/>
  <c r="BJ78"/>
  <c r="BK78" s="1"/>
  <c r="BL78" s="1"/>
  <c r="BJ271"/>
  <c r="BK271" s="1"/>
  <c r="A570"/>
  <c r="BE276"/>
  <c r="BJ79"/>
  <c r="BK79" s="1"/>
  <c r="BL79" s="1"/>
  <c r="BO271"/>
  <c r="BP271" s="1"/>
  <c r="BQ271" s="1"/>
  <c r="BN271"/>
  <c r="BM81"/>
  <c r="P79" i="3" s="1"/>
  <c r="BD81" i="1"/>
  <c r="BG80" s="1"/>
  <c r="BI80" s="1"/>
  <c r="N78" i="3" s="1"/>
  <c r="BM273" i="1"/>
  <c r="P271" i="3" s="1"/>
  <c r="BD273" i="1"/>
  <c r="BG272" s="1"/>
  <c r="BI272" s="1"/>
  <c r="N270" i="3" s="1"/>
  <c r="AU576" i="1" l="1"/>
  <c r="AU500"/>
  <c r="BX562"/>
  <c r="BU562"/>
  <c r="BV562" s="1"/>
  <c r="BW562" s="1"/>
  <c r="M266" i="3"/>
  <c r="BT562" i="1"/>
  <c r="L299" i="3"/>
  <c r="AU496" i="1"/>
  <c r="AS595"/>
  <c r="AT595" s="1"/>
  <c r="AU595" s="1"/>
  <c r="AP596"/>
  <c r="L300" i="3" s="1"/>
  <c r="AS577" i="1"/>
  <c r="AT577" s="1"/>
  <c r="AU577" s="1"/>
  <c r="L281" i="3"/>
  <c r="BQ490" i="1"/>
  <c r="AL578"/>
  <c r="AM578" s="1"/>
  <c r="AN578" s="1"/>
  <c r="AK578"/>
  <c r="BM578" s="1"/>
  <c r="AQ588"/>
  <c r="BR588" s="1"/>
  <c r="AS588"/>
  <c r="AT588" s="1"/>
  <c r="AU588" s="1"/>
  <c r="CC566"/>
  <c r="CD566" s="1"/>
  <c r="CE566" s="1"/>
  <c r="AU552"/>
  <c r="BQ477"/>
  <c r="AN596"/>
  <c r="CE563"/>
  <c r="CC374"/>
  <c r="CD374" s="1"/>
  <c r="CE374" s="1"/>
  <c r="CB374"/>
  <c r="CE372"/>
  <c r="CA663"/>
  <c r="BY663"/>
  <c r="BZ663" s="1"/>
  <c r="BY666"/>
  <c r="BZ666" s="1"/>
  <c r="CA666"/>
  <c r="CA664"/>
  <c r="BY664"/>
  <c r="BZ664" s="1"/>
  <c r="CC662"/>
  <c r="CD662" s="1"/>
  <c r="CB662"/>
  <c r="CB661"/>
  <c r="CC661"/>
  <c r="CD661" s="1"/>
  <c r="CB566"/>
  <c r="BO593"/>
  <c r="BP593" s="1"/>
  <c r="G665"/>
  <c r="BY567"/>
  <c r="BZ567" s="1"/>
  <c r="O271" i="3" s="1"/>
  <c r="CA567" i="1"/>
  <c r="Q271" i="3" s="1"/>
  <c r="BY561" i="1"/>
  <c r="BZ561" s="1"/>
  <c r="O265" i="3" s="1"/>
  <c r="CB565" i="1"/>
  <c r="G570"/>
  <c r="G668" s="1"/>
  <c r="A668"/>
  <c r="BY375"/>
  <c r="BZ375" s="1"/>
  <c r="O79" i="3" s="1"/>
  <c r="CA375" i="1"/>
  <c r="Q79" i="3" s="1"/>
  <c r="CC565" i="1"/>
  <c r="CD565" s="1"/>
  <c r="CE565" s="1"/>
  <c r="CB373"/>
  <c r="CA376"/>
  <c r="Q80" i="3" s="1"/>
  <c r="BY376" i="1"/>
  <c r="BZ376" s="1"/>
  <c r="O80" i="3" s="1"/>
  <c r="CC373" i="1"/>
  <c r="CD373" s="1"/>
  <c r="CE373" s="1"/>
  <c r="CA550"/>
  <c r="Q254" i="3" s="1"/>
  <c r="BY568" i="1"/>
  <c r="BZ568" s="1"/>
  <c r="O272" i="3" s="1"/>
  <c r="CA568" i="1"/>
  <c r="BY542"/>
  <c r="BZ542" s="1"/>
  <c r="O246" i="3" s="1"/>
  <c r="CA542" i="1"/>
  <c r="Q247" i="3"/>
  <c r="BY543" i="1"/>
  <c r="BZ543" s="1"/>
  <c r="O247" i="3" s="1"/>
  <c r="BK570" i="1"/>
  <c r="BL570" s="1"/>
  <c r="BK552"/>
  <c r="BL552" s="1"/>
  <c r="BY550"/>
  <c r="BZ550" s="1"/>
  <c r="O254" i="3" s="1"/>
  <c r="BK562" i="1"/>
  <c r="BL562" s="1"/>
  <c r="CA562" s="1"/>
  <c r="BK500"/>
  <c r="BL500" s="1"/>
  <c r="BQ492"/>
  <c r="CC517"/>
  <c r="CD517" s="1"/>
  <c r="BO574"/>
  <c r="BP574" s="1"/>
  <c r="BQ574" s="1"/>
  <c r="BK574"/>
  <c r="BL574" s="1"/>
  <c r="BK544"/>
  <c r="BL544" s="1"/>
  <c r="CA544" s="1"/>
  <c r="BK575"/>
  <c r="BL575" s="1"/>
  <c r="BK495"/>
  <c r="BL495" s="1"/>
  <c r="BO497"/>
  <c r="BP497" s="1"/>
  <c r="BQ497" s="1"/>
  <c r="BK497"/>
  <c r="BL497" s="1"/>
  <c r="BK518"/>
  <c r="BL518" s="1"/>
  <c r="CA518" s="1"/>
  <c r="BY510"/>
  <c r="BZ510" s="1"/>
  <c r="O214" i="3" s="1"/>
  <c r="CB536" i="1"/>
  <c r="BY536"/>
  <c r="BZ536" s="1"/>
  <c r="O240" i="3" s="1"/>
  <c r="CB517" i="1"/>
  <c r="Q272" i="3"/>
  <c r="CE541" i="1"/>
  <c r="G378"/>
  <c r="G377"/>
  <c r="BN498"/>
  <c r="G569"/>
  <c r="G667" s="1"/>
  <c r="H202" i="3"/>
  <c r="BS500" i="1"/>
  <c r="BT500"/>
  <c r="BU500"/>
  <c r="BV500" s="1"/>
  <c r="M204" i="3"/>
  <c r="BX500" i="1"/>
  <c r="BR577"/>
  <c r="CG577"/>
  <c r="BS570"/>
  <c r="BU570"/>
  <c r="BV570" s="1"/>
  <c r="BW570" s="1"/>
  <c r="BT570"/>
  <c r="M274" i="3"/>
  <c r="BX570" i="1"/>
  <c r="BX496"/>
  <c r="BS496"/>
  <c r="BU496"/>
  <c r="BV496" s="1"/>
  <c r="M200" i="3"/>
  <c r="BT496" i="1"/>
  <c r="BS498"/>
  <c r="M202" i="3"/>
  <c r="BU498" i="1"/>
  <c r="BV498" s="1"/>
  <c r="BW498" s="1"/>
  <c r="BX498"/>
  <c r="BT498"/>
  <c r="CG588"/>
  <c r="BS526"/>
  <c r="BU526"/>
  <c r="BV526" s="1"/>
  <c r="BW526" s="1"/>
  <c r="BT526"/>
  <c r="M230" i="3"/>
  <c r="BX526" i="1"/>
  <c r="CG570"/>
  <c r="H274" i="3"/>
  <c r="BS499" i="1"/>
  <c r="M203" i="3"/>
  <c r="BU499" i="1"/>
  <c r="BV499" s="1"/>
  <c r="BW499" s="1"/>
  <c r="BT499"/>
  <c r="BX499"/>
  <c r="H203" i="3"/>
  <c r="BQ543" i="1"/>
  <c r="H230" i="3"/>
  <c r="BN526" i="1"/>
  <c r="BO526" s="1"/>
  <c r="BP526" s="1"/>
  <c r="BO575"/>
  <c r="BP575" s="1"/>
  <c r="BN551"/>
  <c r="BR594"/>
  <c r="BX594" s="1"/>
  <c r="CG594"/>
  <c r="BR595"/>
  <c r="CG595"/>
  <c r="BS587"/>
  <c r="M291" i="3"/>
  <c r="CG500" i="1"/>
  <c r="H204" i="3"/>
  <c r="BS586" i="1"/>
  <c r="M290" i="3"/>
  <c r="BS551" i="1"/>
  <c r="M255" i="3"/>
  <c r="M280"/>
  <c r="BS576" i="1"/>
  <c r="BS552"/>
  <c r="BT552"/>
  <c r="BU552"/>
  <c r="BV552" s="1"/>
  <c r="M256" i="3"/>
  <c r="BX552" i="1"/>
  <c r="BN499"/>
  <c r="BO499" s="1"/>
  <c r="BP499" s="1"/>
  <c r="BQ499" s="1"/>
  <c r="BO494"/>
  <c r="BP494" s="1"/>
  <c r="BL494"/>
  <c r="BO491"/>
  <c r="BP491" s="1"/>
  <c r="BL491"/>
  <c r="Q240" i="3"/>
  <c r="CC536" i="1"/>
  <c r="CD536" s="1"/>
  <c r="CE536" s="1"/>
  <c r="CE560"/>
  <c r="Q228" i="3"/>
  <c r="CC524" i="1"/>
  <c r="CD524" s="1"/>
  <c r="CE524" s="1"/>
  <c r="CB524"/>
  <c r="BN594"/>
  <c r="BK594" s="1"/>
  <c r="H298" i="3"/>
  <c r="BN576" i="1"/>
  <c r="BK576" s="1"/>
  <c r="H280" i="3"/>
  <c r="BN586" i="1"/>
  <c r="H290" i="3"/>
  <c r="BJ273" i="1"/>
  <c r="BK273" s="1"/>
  <c r="BL273" s="1"/>
  <c r="N271" i="3"/>
  <c r="BN587" i="1"/>
  <c r="BK587" s="1"/>
  <c r="H291" i="3"/>
  <c r="CE534" i="1"/>
  <c r="CB535"/>
  <c r="CC535"/>
  <c r="CD535" s="1"/>
  <c r="CB525"/>
  <c r="CC525"/>
  <c r="CB549"/>
  <c r="CC549"/>
  <c r="CD549" s="1"/>
  <c r="Q265" i="3"/>
  <c r="CB543" i="1"/>
  <c r="CC543"/>
  <c r="CD543" s="1"/>
  <c r="BQ478"/>
  <c r="BQ489"/>
  <c r="BQ536"/>
  <c r="BQ518"/>
  <c r="BO500"/>
  <c r="BP500" s="1"/>
  <c r="BO544"/>
  <c r="BP544" s="1"/>
  <c r="BO570"/>
  <c r="BP570" s="1"/>
  <c r="BQ570" s="1"/>
  <c r="BP495"/>
  <c r="BQ495" s="1"/>
  <c r="BO562"/>
  <c r="BP562" s="1"/>
  <c r="BO552"/>
  <c r="BU586"/>
  <c r="BV586" s="1"/>
  <c r="BW586" s="1"/>
  <c r="BN496"/>
  <c r="BU495"/>
  <c r="BV495" s="1"/>
  <c r="BW495" s="1"/>
  <c r="BT495"/>
  <c r="BX495"/>
  <c r="BX586"/>
  <c r="BT585"/>
  <c r="BX585"/>
  <c r="BU585"/>
  <c r="BV585" s="1"/>
  <c r="BW585" s="1"/>
  <c r="BT586"/>
  <c r="H292" i="3"/>
  <c r="BX587" i="1"/>
  <c r="BU551"/>
  <c r="BV551" s="1"/>
  <c r="BW551" s="1"/>
  <c r="BT551"/>
  <c r="BX551"/>
  <c r="BM276"/>
  <c r="P274" i="3" s="1"/>
  <c r="BD276" i="1"/>
  <c r="BG275" s="1"/>
  <c r="BI275" s="1"/>
  <c r="N273" i="3" s="1"/>
  <c r="A88" i="1"/>
  <c r="A380"/>
  <c r="A280"/>
  <c r="BE86"/>
  <c r="BM83"/>
  <c r="P81" i="3" s="1"/>
  <c r="BD83" i="1"/>
  <c r="BG82" s="1"/>
  <c r="BI82" s="1"/>
  <c r="N80" i="3" s="1"/>
  <c r="BM275" i="1"/>
  <c r="P273" i="3" s="1"/>
  <c r="BD275" i="1"/>
  <c r="BG274" s="1"/>
  <c r="BI274" s="1"/>
  <c r="N272" i="3" s="1"/>
  <c r="A87" i="1"/>
  <c r="A279"/>
  <c r="A379"/>
  <c r="BE85"/>
  <c r="BO81"/>
  <c r="BP81" s="1"/>
  <c r="BQ81" s="1"/>
  <c r="BN81"/>
  <c r="A572"/>
  <c r="A670" s="1"/>
  <c r="BE278"/>
  <c r="BN82"/>
  <c r="BO82"/>
  <c r="BP82" s="1"/>
  <c r="BQ82" s="1"/>
  <c r="BL271"/>
  <c r="BP80"/>
  <c r="BQ80" s="1"/>
  <c r="BO273"/>
  <c r="BP273" s="1"/>
  <c r="BQ273" s="1"/>
  <c r="BN273"/>
  <c r="BJ272"/>
  <c r="BK272" s="1"/>
  <c r="BL272" s="1"/>
  <c r="BJ80"/>
  <c r="BK80" s="1"/>
  <c r="BL80" s="1"/>
  <c r="BM84"/>
  <c r="P82" i="3" s="1"/>
  <c r="BD84" i="1"/>
  <c r="BG83" s="1"/>
  <c r="BI83" s="1"/>
  <c r="N81" i="3" s="1"/>
  <c r="BJ81" i="1"/>
  <c r="BK81" s="1"/>
  <c r="BL81" s="1"/>
  <c r="A571"/>
  <c r="A669" s="1"/>
  <c r="BE277"/>
  <c r="BN274"/>
  <c r="BO274"/>
  <c r="BP274" s="1"/>
  <c r="BQ274" s="1"/>
  <c r="AS596" l="1"/>
  <c r="AT596" s="1"/>
  <c r="AQ596"/>
  <c r="BR596" s="1"/>
  <c r="AP578"/>
  <c r="AS578" s="1"/>
  <c r="AT578" s="1"/>
  <c r="AU578" s="1"/>
  <c r="CC567"/>
  <c r="CD567" s="1"/>
  <c r="CE567" s="1"/>
  <c r="CB375"/>
  <c r="CC375"/>
  <c r="CD375" s="1"/>
  <c r="CB567"/>
  <c r="CB376"/>
  <c r="BQ575"/>
  <c r="CC376"/>
  <c r="CD376" s="1"/>
  <c r="BQ593"/>
  <c r="CE662"/>
  <c r="CE661"/>
  <c r="CC663"/>
  <c r="CD663" s="1"/>
  <c r="CE663" s="1"/>
  <c r="CB663"/>
  <c r="CB664"/>
  <c r="CC664"/>
  <c r="CD664" s="1"/>
  <c r="CE664" s="1"/>
  <c r="CA667"/>
  <c r="BY667"/>
  <c r="BZ667" s="1"/>
  <c r="BY569"/>
  <c r="BZ569" s="1"/>
  <c r="O273" i="3" s="1"/>
  <c r="BY668" i="1"/>
  <c r="BZ668" s="1"/>
  <c r="CA668"/>
  <c r="BY665"/>
  <c r="BZ665" s="1"/>
  <c r="CA665"/>
  <c r="CC666"/>
  <c r="CD666" s="1"/>
  <c r="CB666"/>
  <c r="BY378"/>
  <c r="BZ378" s="1"/>
  <c r="O82" i="3" s="1"/>
  <c r="CA378" i="1"/>
  <c r="Q82" i="3" s="1"/>
  <c r="CA552" i="1"/>
  <c r="CC552" s="1"/>
  <c r="CD552" s="1"/>
  <c r="CE552" s="1"/>
  <c r="CA570"/>
  <c r="CB570" s="1"/>
  <c r="CA377"/>
  <c r="Q81" i="3" s="1"/>
  <c r="BY377" i="1"/>
  <c r="BZ377" s="1"/>
  <c r="O81" i="3" s="1"/>
  <c r="CA569" i="1"/>
  <c r="CB569" s="1"/>
  <c r="CE517"/>
  <c r="BY518"/>
  <c r="BZ518" s="1"/>
  <c r="O222" i="3" s="1"/>
  <c r="Q248"/>
  <c r="BY544" i="1"/>
  <c r="BZ544" s="1"/>
  <c r="O248" i="3" s="1"/>
  <c r="BK496" i="1"/>
  <c r="BL496" s="1"/>
  <c r="BK586"/>
  <c r="BL586" s="1"/>
  <c r="BK526"/>
  <c r="BL526" s="1"/>
  <c r="CA526" s="1"/>
  <c r="CC510"/>
  <c r="CD510" s="1"/>
  <c r="Q214" i="3"/>
  <c r="CB510" i="1"/>
  <c r="BK499"/>
  <c r="BL499" s="1"/>
  <c r="BK551"/>
  <c r="BL551" s="1"/>
  <c r="CA551" s="1"/>
  <c r="BK498"/>
  <c r="BL498" s="1"/>
  <c r="CB562"/>
  <c r="BY562"/>
  <c r="BZ562" s="1"/>
  <c r="O266" i="3" s="1"/>
  <c r="BY552" i="1"/>
  <c r="BZ552" s="1"/>
  <c r="O256" i="3" s="1"/>
  <c r="BY570" i="1"/>
  <c r="BZ570" s="1"/>
  <c r="O274" i="3" s="1"/>
  <c r="G380" i="1"/>
  <c r="BO498"/>
  <c r="BP498" s="1"/>
  <c r="BQ498" s="1"/>
  <c r="G572"/>
  <c r="G379"/>
  <c r="G571"/>
  <c r="BW500"/>
  <c r="M298" i="3"/>
  <c r="BS594" i="1"/>
  <c r="CG596"/>
  <c r="BS577"/>
  <c r="M281" i="3"/>
  <c r="BQ494" i="1"/>
  <c r="BO551"/>
  <c r="BP551" s="1"/>
  <c r="BQ551" s="1"/>
  <c r="BW496"/>
  <c r="BS595"/>
  <c r="M299" i="3"/>
  <c r="Q246"/>
  <c r="CB542" i="1"/>
  <c r="CC542"/>
  <c r="CD542" s="1"/>
  <c r="CE542" s="1"/>
  <c r="BX588"/>
  <c r="BT588"/>
  <c r="BS588"/>
  <c r="BU588"/>
  <c r="BV588" s="1"/>
  <c r="M292" i="3"/>
  <c r="BW552" i="1"/>
  <c r="CC568"/>
  <c r="CD568" s="1"/>
  <c r="CE568" s="1"/>
  <c r="CB568"/>
  <c r="BO587"/>
  <c r="BP587" s="1"/>
  <c r="BL587"/>
  <c r="BO594"/>
  <c r="BP594" s="1"/>
  <c r="BL594"/>
  <c r="CC544"/>
  <c r="CD544" s="1"/>
  <c r="CE544" s="1"/>
  <c r="BO586"/>
  <c r="BP586" s="1"/>
  <c r="BQ586" s="1"/>
  <c r="BQ491"/>
  <c r="BO576"/>
  <c r="BL576"/>
  <c r="Q266" i="3"/>
  <c r="CC562" i="1"/>
  <c r="CD562" s="1"/>
  <c r="BN595"/>
  <c r="BK595" s="1"/>
  <c r="H299" i="3"/>
  <c r="BN577" i="1"/>
  <c r="BK577" s="1"/>
  <c r="H281" i="3"/>
  <c r="BN596" i="1"/>
  <c r="BK596" s="1"/>
  <c r="H300" i="3"/>
  <c r="L282"/>
  <c r="CE543" i="1"/>
  <c r="CB561"/>
  <c r="CC561"/>
  <c r="CE549"/>
  <c r="CD525"/>
  <c r="CE525" s="1"/>
  <c r="CE535"/>
  <c r="CB550"/>
  <c r="CC550"/>
  <c r="CD550" s="1"/>
  <c r="BQ526"/>
  <c r="BQ562"/>
  <c r="BQ500"/>
  <c r="BQ544"/>
  <c r="BO496"/>
  <c r="BP496" s="1"/>
  <c r="BP552"/>
  <c r="BQ552" s="1"/>
  <c r="BN588"/>
  <c r="BT576"/>
  <c r="BU576"/>
  <c r="BV576" s="1"/>
  <c r="BW576" s="1"/>
  <c r="BX576"/>
  <c r="BU587"/>
  <c r="BV587" s="1"/>
  <c r="BW587" s="1"/>
  <c r="BT587"/>
  <c r="BT594"/>
  <c r="BU594"/>
  <c r="BV594" s="1"/>
  <c r="BW594" s="1"/>
  <c r="BT595"/>
  <c r="BX595"/>
  <c r="BU595"/>
  <c r="BV595" s="1"/>
  <c r="BW595" s="1"/>
  <c r="BX593"/>
  <c r="BU593"/>
  <c r="BV593" s="1"/>
  <c r="BW593" s="1"/>
  <c r="BT593"/>
  <c r="BJ83"/>
  <c r="BK83" s="1"/>
  <c r="BL83" s="1"/>
  <c r="BJ274"/>
  <c r="BK274" s="1"/>
  <c r="A573"/>
  <c r="A671" s="1"/>
  <c r="BE279"/>
  <c r="BJ82"/>
  <c r="BK82" s="1"/>
  <c r="BO84"/>
  <c r="BP84" s="1"/>
  <c r="BN84"/>
  <c r="BN275"/>
  <c r="BO275"/>
  <c r="BP275" s="1"/>
  <c r="BQ275" s="1"/>
  <c r="A574"/>
  <c r="A672" s="1"/>
  <c r="BE280"/>
  <c r="BO276"/>
  <c r="BP276" s="1"/>
  <c r="BQ276" s="1"/>
  <c r="BN276"/>
  <c r="BM277"/>
  <c r="P275" i="3" s="1"/>
  <c r="BD277" i="1"/>
  <c r="BG276" s="1"/>
  <c r="BI276" s="1"/>
  <c r="N274" i="3" s="1"/>
  <c r="BM85" i="1"/>
  <c r="P83" i="3" s="1"/>
  <c r="BD85" i="1"/>
  <c r="BG84" s="1"/>
  <c r="BI84" s="1"/>
  <c r="N82" i="3" s="1"/>
  <c r="BM86" i="1"/>
  <c r="P84" i="3" s="1"/>
  <c r="BD86" i="1"/>
  <c r="BG85" s="1"/>
  <c r="BI85" s="1"/>
  <c r="N83" i="3" s="1"/>
  <c r="BJ275" i="1"/>
  <c r="BK275" s="1"/>
  <c r="BL275" s="1"/>
  <c r="BM278"/>
  <c r="P276" i="3" s="1"/>
  <c r="BD278" i="1"/>
  <c r="BG277" s="1"/>
  <c r="BI277" s="1"/>
  <c r="A89"/>
  <c r="A381"/>
  <c r="A281"/>
  <c r="BE87"/>
  <c r="BO83"/>
  <c r="BN83"/>
  <c r="A90"/>
  <c r="A382"/>
  <c r="A282"/>
  <c r="BE88"/>
  <c r="Q274" i="3" l="1"/>
  <c r="Q256"/>
  <c r="CE375" i="1"/>
  <c r="CE376"/>
  <c r="AU596"/>
  <c r="AQ578"/>
  <c r="BR578" s="1"/>
  <c r="CC378"/>
  <c r="CD378" s="1"/>
  <c r="CE378" s="1"/>
  <c r="BQ587"/>
  <c r="CB378"/>
  <c r="CC569"/>
  <c r="CD569" s="1"/>
  <c r="CB552"/>
  <c r="Q273" i="3"/>
  <c r="CE666" i="1"/>
  <c r="CB665"/>
  <c r="CC665"/>
  <c r="CD665" s="1"/>
  <c r="CE665" s="1"/>
  <c r="CC377"/>
  <c r="CD377" s="1"/>
  <c r="CE377" s="1"/>
  <c r="CC668"/>
  <c r="CD668" s="1"/>
  <c r="CE668" s="1"/>
  <c r="CB668"/>
  <c r="CC667"/>
  <c r="CD667" s="1"/>
  <c r="CB667"/>
  <c r="CB377"/>
  <c r="BY379"/>
  <c r="BZ379" s="1"/>
  <c r="O83" i="3" s="1"/>
  <c r="CA379" i="1"/>
  <c r="Q83" i="3" s="1"/>
  <c r="G669" i="1"/>
  <c r="BY571"/>
  <c r="BZ571" s="1"/>
  <c r="O275" i="3" s="1"/>
  <c r="CA571" i="1"/>
  <c r="Q275" i="3" s="1"/>
  <c r="BY380" i="1"/>
  <c r="BZ380" s="1"/>
  <c r="O84" i="3" s="1"/>
  <c r="CA380" i="1"/>
  <c r="Q84" i="3" s="1"/>
  <c r="G670" i="1"/>
  <c r="BY572"/>
  <c r="BZ572" s="1"/>
  <c r="O276" i="3" s="1"/>
  <c r="CA572" i="1"/>
  <c r="Q276" i="3" s="1"/>
  <c r="Q255"/>
  <c r="BY551" i="1"/>
  <c r="BZ551" s="1"/>
  <c r="O255" i="3" s="1"/>
  <c r="BY526" i="1"/>
  <c r="BZ526" s="1"/>
  <c r="O230" i="3" s="1"/>
  <c r="BK588" i="1"/>
  <c r="BL588" s="1"/>
  <c r="CC570"/>
  <c r="CD570" s="1"/>
  <c r="CE570" s="1"/>
  <c r="CB544"/>
  <c r="CE510"/>
  <c r="CC518"/>
  <c r="CD518" s="1"/>
  <c r="CE518" s="1"/>
  <c r="Q222" i="3"/>
  <c r="CB518" i="1"/>
  <c r="G381"/>
  <c r="G382"/>
  <c r="G574"/>
  <c r="G573"/>
  <c r="BW588"/>
  <c r="BS596"/>
  <c r="BU596"/>
  <c r="BV596" s="1"/>
  <c r="BW596" s="1"/>
  <c r="BT596"/>
  <c r="M300" i="3"/>
  <c r="BX596" i="1"/>
  <c r="CG578"/>
  <c r="CE562"/>
  <c r="BO596"/>
  <c r="BL596"/>
  <c r="BO577"/>
  <c r="BP577" s="1"/>
  <c r="BQ577" s="1"/>
  <c r="BL577"/>
  <c r="BP576"/>
  <c r="BQ576" s="1"/>
  <c r="BO595"/>
  <c r="BP595" s="1"/>
  <c r="BQ595" s="1"/>
  <c r="BL595"/>
  <c r="BQ594"/>
  <c r="BJ277"/>
  <c r="BK277" s="1"/>
  <c r="BL277" s="1"/>
  <c r="N275" i="3"/>
  <c r="CE550" i="1"/>
  <c r="CB551"/>
  <c r="CD561"/>
  <c r="CE561" s="1"/>
  <c r="BQ496"/>
  <c r="BO588"/>
  <c r="BP83"/>
  <c r="BQ83" s="1"/>
  <c r="BL274"/>
  <c r="A575"/>
  <c r="A673" s="1"/>
  <c r="BE281"/>
  <c r="BM88"/>
  <c r="P86" i="3" s="1"/>
  <c r="BD88" i="1"/>
  <c r="BG87" s="1"/>
  <c r="BI87" s="1"/>
  <c r="N85" i="3" s="1"/>
  <c r="BM87" i="1"/>
  <c r="P85" i="3" s="1"/>
  <c r="BD87" i="1"/>
  <c r="BG86" s="1"/>
  <c r="BI86" s="1"/>
  <c r="N84" i="3" s="1"/>
  <c r="BJ85" i="1"/>
  <c r="BK85" s="1"/>
  <c r="BL85" s="1"/>
  <c r="BM279"/>
  <c r="P277" i="3" s="1"/>
  <c r="BD279" i="1"/>
  <c r="BG278" s="1"/>
  <c r="BI278" s="1"/>
  <c r="N276" i="3" s="1"/>
  <c r="BJ84" i="1"/>
  <c r="BK84" s="1"/>
  <c r="BQ84"/>
  <c r="A576"/>
  <c r="A674" s="1"/>
  <c r="BE282"/>
  <c r="BO278"/>
  <c r="BP278" s="1"/>
  <c r="BN278"/>
  <c r="BN86"/>
  <c r="BO86"/>
  <c r="BP86" s="1"/>
  <c r="BQ86" s="1"/>
  <c r="BN277"/>
  <c r="BO277"/>
  <c r="BP277" s="1"/>
  <c r="BQ277" s="1"/>
  <c r="BM280"/>
  <c r="P278" i="3" s="1"/>
  <c r="BD280" i="1"/>
  <c r="BG279" s="1"/>
  <c r="BI279" s="1"/>
  <c r="BL82"/>
  <c r="BJ276"/>
  <c r="BK276" s="1"/>
  <c r="A92"/>
  <c r="A284"/>
  <c r="BE90"/>
  <c r="A384"/>
  <c r="A91"/>
  <c r="A383"/>
  <c r="BE89"/>
  <c r="A283"/>
  <c r="BO85"/>
  <c r="BP85" s="1"/>
  <c r="BQ85" s="1"/>
  <c r="BN85"/>
  <c r="CB571" l="1"/>
  <c r="CC379"/>
  <c r="CD379" s="1"/>
  <c r="CC380"/>
  <c r="CD380" s="1"/>
  <c r="CE380" s="1"/>
  <c r="CB379"/>
  <c r="CC571"/>
  <c r="CD571" s="1"/>
  <c r="CE571" s="1"/>
  <c r="CE569"/>
  <c r="CA670"/>
  <c r="BY670"/>
  <c r="BZ670" s="1"/>
  <c r="CA669"/>
  <c r="BY669"/>
  <c r="BZ669" s="1"/>
  <c r="CE667"/>
  <c r="G672"/>
  <c r="BY574"/>
  <c r="BZ574" s="1"/>
  <c r="O278" i="3" s="1"/>
  <c r="CA574" i="1"/>
  <c r="Q278" i="3" s="1"/>
  <c r="G671" i="1"/>
  <c r="BY573"/>
  <c r="BZ573" s="1"/>
  <c r="O277" i="3" s="1"/>
  <c r="CA573" i="1"/>
  <c r="Q277" i="3" s="1"/>
  <c r="CB380" i="1"/>
  <c r="CA381"/>
  <c r="Q85" i="3" s="1"/>
  <c r="BY381" i="1"/>
  <c r="BZ381" s="1"/>
  <c r="O85" i="3" s="1"/>
  <c r="CB572" i="1"/>
  <c r="CA382"/>
  <c r="Q86" i="3" s="1"/>
  <c r="BY382" i="1"/>
  <c r="BZ382" s="1"/>
  <c r="O86" i="3" s="1"/>
  <c r="CC572" i="1"/>
  <c r="CD572" s="1"/>
  <c r="CE572" s="1"/>
  <c r="CB526"/>
  <c r="Q230" i="3"/>
  <c r="CC526" i="1"/>
  <c r="CC551"/>
  <c r="CD551" s="1"/>
  <c r="CE551" s="1"/>
  <c r="G576"/>
  <c r="G384"/>
  <c r="G575"/>
  <c r="G383"/>
  <c r="BN578"/>
  <c r="BO578" s="1"/>
  <c r="H282" i="3"/>
  <c r="BS578" i="1"/>
  <c r="BX578"/>
  <c r="M282" i="3"/>
  <c r="BU578" i="1"/>
  <c r="BV578" s="1"/>
  <c r="BW578" s="1"/>
  <c r="BT578"/>
  <c r="BP596"/>
  <c r="BQ596" s="1"/>
  <c r="BJ279"/>
  <c r="BK279" s="1"/>
  <c r="BL279" s="1"/>
  <c r="N277" i="3"/>
  <c r="BP588" i="1"/>
  <c r="BQ588" s="1"/>
  <c r="BX577"/>
  <c r="BU577"/>
  <c r="BV577" s="1"/>
  <c r="BW577" s="1"/>
  <c r="BT577"/>
  <c r="BL276"/>
  <c r="BQ278"/>
  <c r="A577"/>
  <c r="BE283"/>
  <c r="BO88"/>
  <c r="BP88" s="1"/>
  <c r="BQ88" s="1"/>
  <c r="BN88"/>
  <c r="A578"/>
  <c r="BE284"/>
  <c r="BO279"/>
  <c r="BP279" s="1"/>
  <c r="BQ279" s="1"/>
  <c r="BN279"/>
  <c r="BO87"/>
  <c r="BP87" s="1"/>
  <c r="BQ87" s="1"/>
  <c r="BN87"/>
  <c r="BL84"/>
  <c r="BM89"/>
  <c r="P87" i="3" s="1"/>
  <c r="BD89" i="1"/>
  <c r="BG88" s="1"/>
  <c r="BI88" s="1"/>
  <c r="N86" i="3" s="1"/>
  <c r="BM90" i="1"/>
  <c r="P88" i="3" s="1"/>
  <c r="BD90" i="1"/>
  <c r="BG89" s="1"/>
  <c r="BI89" s="1"/>
  <c r="N87" i="3" s="1"/>
  <c r="BJ278" i="1"/>
  <c r="BK278" s="1"/>
  <c r="BJ86"/>
  <c r="BK86" s="1"/>
  <c r="BM281"/>
  <c r="P279" i="3" s="1"/>
  <c r="BD281" i="1"/>
  <c r="BG280" s="1"/>
  <c r="BI280" s="1"/>
  <c r="N278" i="3" s="1"/>
  <c r="BO280" i="1"/>
  <c r="BP280" s="1"/>
  <c r="BQ280" s="1"/>
  <c r="BN280"/>
  <c r="A93"/>
  <c r="A385"/>
  <c r="A285"/>
  <c r="BE91"/>
  <c r="A94"/>
  <c r="A386"/>
  <c r="A286"/>
  <c r="BE92"/>
  <c r="BM282"/>
  <c r="P280" i="3" s="1"/>
  <c r="BD282" i="1"/>
  <c r="BG281" s="1"/>
  <c r="BI281" s="1"/>
  <c r="BJ87"/>
  <c r="BK87" s="1"/>
  <c r="BL87" s="1"/>
  <c r="CE379" l="1"/>
  <c r="CC574"/>
  <c r="CC382"/>
  <c r="CD382" s="1"/>
  <c r="CE382" s="1"/>
  <c r="CB574"/>
  <c r="CB573"/>
  <c r="CC573"/>
  <c r="CD573" s="1"/>
  <c r="CA672"/>
  <c r="BY672"/>
  <c r="BZ672" s="1"/>
  <c r="CA671"/>
  <c r="BY671"/>
  <c r="BZ671" s="1"/>
  <c r="CC669"/>
  <c r="CD669" s="1"/>
  <c r="CB669"/>
  <c r="CB670"/>
  <c r="CC670"/>
  <c r="CD670" s="1"/>
  <c r="CE670" s="1"/>
  <c r="BY383"/>
  <c r="BZ383" s="1"/>
  <c r="O87" i="3" s="1"/>
  <c r="CA383" i="1"/>
  <c r="Q87" i="3" s="1"/>
  <c r="CB382" i="1"/>
  <c r="G673"/>
  <c r="BY575"/>
  <c r="BZ575" s="1"/>
  <c r="O279" i="3" s="1"/>
  <c r="CA575" i="1"/>
  <c r="Q279" i="3" s="1"/>
  <c r="G578" i="1"/>
  <c r="G676" s="1"/>
  <c r="A676"/>
  <c r="G577"/>
  <c r="A675"/>
  <c r="G674"/>
  <c r="CA576"/>
  <c r="CC576" s="1"/>
  <c r="CD576" s="1"/>
  <c r="CE576" s="1"/>
  <c r="BY576"/>
  <c r="BZ576" s="1"/>
  <c r="O280" i="3" s="1"/>
  <c r="CB381" i="1"/>
  <c r="CA384"/>
  <c r="Q88" i="3" s="1"/>
  <c r="BY384" i="1"/>
  <c r="BZ384" s="1"/>
  <c r="O88" i="3" s="1"/>
  <c r="CC381" i="1"/>
  <c r="CD381" s="1"/>
  <c r="CE381" s="1"/>
  <c r="BK578"/>
  <c r="BL578" s="1"/>
  <c r="CD526"/>
  <c r="CE526" s="1"/>
  <c r="G386"/>
  <c r="G385"/>
  <c r="BJ281"/>
  <c r="BK281" s="1"/>
  <c r="BL281" s="1"/>
  <c r="N279" i="3"/>
  <c r="CD574" i="1"/>
  <c r="CE574" s="1"/>
  <c r="BP578"/>
  <c r="BQ578" s="1"/>
  <c r="BL86"/>
  <c r="BO282"/>
  <c r="BN282"/>
  <c r="A96"/>
  <c r="A388"/>
  <c r="A288"/>
  <c r="BE94"/>
  <c r="A95"/>
  <c r="BE93"/>
  <c r="A287"/>
  <c r="A387"/>
  <c r="BO281"/>
  <c r="BP281" s="1"/>
  <c r="BQ281" s="1"/>
  <c r="BN281"/>
  <c r="BO90"/>
  <c r="BN90"/>
  <c r="BL278"/>
  <c r="A580"/>
  <c r="A678" s="1"/>
  <c r="BE286"/>
  <c r="A579"/>
  <c r="A677" s="1"/>
  <c r="BE285"/>
  <c r="BJ280"/>
  <c r="BK280" s="1"/>
  <c r="BL280" s="1"/>
  <c r="BJ89"/>
  <c r="BK89" s="1"/>
  <c r="BL89" s="1"/>
  <c r="BM283"/>
  <c r="P281" i="3" s="1"/>
  <c r="BD283" i="1"/>
  <c r="BG282" s="1"/>
  <c r="BI282" s="1"/>
  <c r="BN89"/>
  <c r="BO89"/>
  <c r="BP89" s="1"/>
  <c r="BQ89" s="1"/>
  <c r="BM284"/>
  <c r="P282" i="3" s="1"/>
  <c r="BD284" i="1"/>
  <c r="BG283" s="1"/>
  <c r="BI283" s="1"/>
  <c r="N281" i="3" s="1"/>
  <c r="BM92" i="1"/>
  <c r="P90" i="3" s="1"/>
  <c r="BD92" i="1"/>
  <c r="BG91" s="1"/>
  <c r="BI91" s="1"/>
  <c r="N89" i="3" s="1"/>
  <c r="BM91" i="1"/>
  <c r="P89" i="3" s="1"/>
  <c r="BD91" i="1"/>
  <c r="BG90" s="1"/>
  <c r="BI90" s="1"/>
  <c r="N88" i="3" s="1"/>
  <c r="BJ88" i="1"/>
  <c r="BK88" s="1"/>
  <c r="BL88" s="1"/>
  <c r="CA578" l="1"/>
  <c r="CE573"/>
  <c r="CC575"/>
  <c r="CD575" s="1"/>
  <c r="CE575" s="1"/>
  <c r="CB383"/>
  <c r="CC383"/>
  <c r="CD383" s="1"/>
  <c r="CE383" s="1"/>
  <c r="CB575"/>
  <c r="CC384"/>
  <c r="CD384" s="1"/>
  <c r="CE384" s="1"/>
  <c r="CB384"/>
  <c r="Q280" i="3"/>
  <c r="BY673" i="1"/>
  <c r="BZ673" s="1"/>
  <c r="CA673"/>
  <c r="CB671"/>
  <c r="CC671"/>
  <c r="CD671" s="1"/>
  <c r="CE671" s="1"/>
  <c r="CE669"/>
  <c r="CC672"/>
  <c r="CD672" s="1"/>
  <c r="CE672" s="1"/>
  <c r="CB672"/>
  <c r="CA674"/>
  <c r="BY674"/>
  <c r="BZ674" s="1"/>
  <c r="CA676"/>
  <c r="BY676"/>
  <c r="BZ676" s="1"/>
  <c r="CB576"/>
  <c r="BY385"/>
  <c r="BZ385" s="1"/>
  <c r="O89" i="3" s="1"/>
  <c r="CA385" i="1"/>
  <c r="Q89" i="3" s="1"/>
  <c r="CA386" i="1"/>
  <c r="Q90" i="3" s="1"/>
  <c r="BY386" i="1"/>
  <c r="BZ386" s="1"/>
  <c r="O90" i="3" s="1"/>
  <c r="G675" i="1"/>
  <c r="CA577"/>
  <c r="Q281" i="3" s="1"/>
  <c r="BY577" i="1"/>
  <c r="BZ577" s="1"/>
  <c r="O281" i="3" s="1"/>
  <c r="Q282"/>
  <c r="BY578" i="1"/>
  <c r="BZ578" s="1"/>
  <c r="O282" i="3" s="1"/>
  <c r="G579" i="1"/>
  <c r="G387"/>
  <c r="G580"/>
  <c r="G388"/>
  <c r="BJ282"/>
  <c r="BK282" s="1"/>
  <c r="BL282" s="1"/>
  <c r="N280" i="3"/>
  <c r="BO284" i="1"/>
  <c r="BP284" s="1"/>
  <c r="BQ284" s="1"/>
  <c r="BN284"/>
  <c r="BM286"/>
  <c r="P284" i="3" s="1"/>
  <c r="BD286" i="1"/>
  <c r="BG285" s="1"/>
  <c r="BI285" s="1"/>
  <c r="A97"/>
  <c r="A389"/>
  <c r="A289"/>
  <c r="BE95"/>
  <c r="A98"/>
  <c r="A390"/>
  <c r="A290"/>
  <c r="BE96"/>
  <c r="BP90"/>
  <c r="BQ90" s="1"/>
  <c r="BO91"/>
  <c r="BP91" s="1"/>
  <c r="BQ91" s="1"/>
  <c r="BN91"/>
  <c r="BJ90"/>
  <c r="BJ283"/>
  <c r="BK283" s="1"/>
  <c r="BL283" s="1"/>
  <c r="BM93"/>
  <c r="P91" i="3" s="1"/>
  <c r="BD93" i="1"/>
  <c r="BG92" s="1"/>
  <c r="BI92" s="1"/>
  <c r="N90" i="3" s="1"/>
  <c r="BP282" i="1"/>
  <c r="BQ282" s="1"/>
  <c r="BO92"/>
  <c r="BP92" s="1"/>
  <c r="BN92"/>
  <c r="BM285"/>
  <c r="P283" i="3" s="1"/>
  <c r="BD285" i="1"/>
  <c r="BG284" s="1"/>
  <c r="BI284" s="1"/>
  <c r="N282" i="3" s="1"/>
  <c r="A581" i="1"/>
  <c r="A679" s="1"/>
  <c r="BE287"/>
  <c r="A582"/>
  <c r="A680" s="1"/>
  <c r="BE288"/>
  <c r="BJ91"/>
  <c r="BK91" s="1"/>
  <c r="BL91" s="1"/>
  <c r="BO283"/>
  <c r="BP283" s="1"/>
  <c r="BQ283" s="1"/>
  <c r="BN283"/>
  <c r="BM94"/>
  <c r="P92" i="3" s="1"/>
  <c r="BD94" i="1"/>
  <c r="BG93" s="1"/>
  <c r="BI93" s="1"/>
  <c r="N91" i="3" s="1"/>
  <c r="CC386" i="1" l="1"/>
  <c r="CD386" s="1"/>
  <c r="CE386" s="1"/>
  <c r="CB386"/>
  <c r="CB577"/>
  <c r="CB385"/>
  <c r="CC577"/>
  <c r="CD577" s="1"/>
  <c r="CE577" s="1"/>
  <c r="CC385"/>
  <c r="CD385" s="1"/>
  <c r="CE385" s="1"/>
  <c r="CA675"/>
  <c r="BY675"/>
  <c r="BZ675" s="1"/>
  <c r="CC674"/>
  <c r="CD674" s="1"/>
  <c r="CE674" s="1"/>
  <c r="CB674"/>
  <c r="CB676"/>
  <c r="CC676"/>
  <c r="CD676" s="1"/>
  <c r="CB673"/>
  <c r="CC673"/>
  <c r="CD673" s="1"/>
  <c r="CE673" s="1"/>
  <c r="BY388"/>
  <c r="BZ388" s="1"/>
  <c r="O92" i="3" s="1"/>
  <c r="CA388" i="1"/>
  <c r="Q92" i="3" s="1"/>
  <c r="G677" i="1"/>
  <c r="CA579"/>
  <c r="Q283" i="3" s="1"/>
  <c r="BY579" i="1"/>
  <c r="BZ579" s="1"/>
  <c r="O283" i="3" s="1"/>
  <c r="BY387" i="1"/>
  <c r="BZ387" s="1"/>
  <c r="O91" i="3" s="1"/>
  <c r="CA387" i="1"/>
  <c r="Q91" i="3" s="1"/>
  <c r="G678" i="1"/>
  <c r="BY580"/>
  <c r="BZ580" s="1"/>
  <c r="O284" i="3" s="1"/>
  <c r="CA580" i="1"/>
  <c r="Q284" i="3" s="1"/>
  <c r="CB578" i="1"/>
  <c r="CC578"/>
  <c r="CD578" s="1"/>
  <c r="CE578" s="1"/>
  <c r="G582"/>
  <c r="G581"/>
  <c r="G390"/>
  <c r="G389"/>
  <c r="BJ285"/>
  <c r="BK285" s="1"/>
  <c r="BL285" s="1"/>
  <c r="N283" i="3"/>
  <c r="BQ92" i="1"/>
  <c r="BM96"/>
  <c r="P94" i="3" s="1"/>
  <c r="BD96" i="1"/>
  <c r="BG95" s="1"/>
  <c r="BI95" s="1"/>
  <c r="N93" i="3" s="1"/>
  <c r="BM95" i="1"/>
  <c r="P93" i="3" s="1"/>
  <c r="BD95" i="1"/>
  <c r="BG94" s="1"/>
  <c r="BI94" s="1"/>
  <c r="N92" i="3" s="1"/>
  <c r="BN94" i="1"/>
  <c r="BO94"/>
  <c r="BP94" s="1"/>
  <c r="BN93"/>
  <c r="BO93"/>
  <c r="BP93" s="1"/>
  <c r="BQ93" s="1"/>
  <c r="BK90"/>
  <c r="BL90" s="1"/>
  <c r="BJ93"/>
  <c r="BK93" s="1"/>
  <c r="BL93" s="1"/>
  <c r="BM287"/>
  <c r="P285" i="3" s="1"/>
  <c r="BD287" i="1"/>
  <c r="BG286" s="1"/>
  <c r="BI286" s="1"/>
  <c r="N284" i="3" s="1"/>
  <c r="BJ92" i="1"/>
  <c r="BK92" s="1"/>
  <c r="BL92" s="1"/>
  <c r="A584"/>
  <c r="A682" s="1"/>
  <c r="BE290"/>
  <c r="A583"/>
  <c r="A681" s="1"/>
  <c r="BE289"/>
  <c r="BN286"/>
  <c r="BO286"/>
  <c r="BP286" s="1"/>
  <c r="BQ286" s="1"/>
  <c r="BN285"/>
  <c r="BO285"/>
  <c r="BP285" s="1"/>
  <c r="BQ285" s="1"/>
  <c r="BM288"/>
  <c r="P286" i="3" s="1"/>
  <c r="BD288" i="1"/>
  <c r="BG287" s="1"/>
  <c r="BI287" s="1"/>
  <c r="N285" i="3" s="1"/>
  <c r="BJ284" i="1"/>
  <c r="BK284" s="1"/>
  <c r="A100"/>
  <c r="A392"/>
  <c r="A292"/>
  <c r="BE98"/>
  <c r="A99"/>
  <c r="A391"/>
  <c r="A291"/>
  <c r="BE97"/>
  <c r="CC387" l="1"/>
  <c r="CD387" s="1"/>
  <c r="CE387" s="1"/>
  <c r="CB387"/>
  <c r="CB579"/>
  <c r="CC579"/>
  <c r="CD579" s="1"/>
  <c r="CA677"/>
  <c r="BY677"/>
  <c r="BZ677" s="1"/>
  <c r="CB388"/>
  <c r="CC675"/>
  <c r="CD675" s="1"/>
  <c r="CE675" s="1"/>
  <c r="CB675"/>
  <c r="BY678"/>
  <c r="BZ678" s="1"/>
  <c r="CA678"/>
  <c r="CC388"/>
  <c r="CD388" s="1"/>
  <c r="CE388" s="1"/>
  <c r="CE676"/>
  <c r="G679"/>
  <c r="CA581"/>
  <c r="Q285" i="3" s="1"/>
  <c r="BY581" i="1"/>
  <c r="BZ581" s="1"/>
  <c r="O285" i="3" s="1"/>
  <c r="G680" i="1"/>
  <c r="CA582"/>
  <c r="Q286" i="3" s="1"/>
  <c r="BY582" i="1"/>
  <c r="BZ582" s="1"/>
  <c r="O286" i="3" s="1"/>
  <c r="BY390" i="1"/>
  <c r="BZ390" s="1"/>
  <c r="O94" i="3" s="1"/>
  <c r="CA390" i="1"/>
  <c r="Q94" i="3" s="1"/>
  <c r="CC580" i="1"/>
  <c r="CD580" s="1"/>
  <c r="CE580" s="1"/>
  <c r="BY389"/>
  <c r="BZ389" s="1"/>
  <c r="O93" i="3" s="1"/>
  <c r="CA389" i="1"/>
  <c r="Q93" i="3" s="1"/>
  <c r="CB580" i="1"/>
  <c r="G391"/>
  <c r="G392"/>
  <c r="G584"/>
  <c r="G583"/>
  <c r="CE579"/>
  <c r="BQ94"/>
  <c r="BL284"/>
  <c r="BM97"/>
  <c r="P95" i="3" s="1"/>
  <c r="BD97" i="1"/>
  <c r="BG96" s="1"/>
  <c r="BI96" s="1"/>
  <c r="N94" i="3" s="1"/>
  <c r="BM290" i="1"/>
  <c r="P288" i="3" s="1"/>
  <c r="BD290" i="1"/>
  <c r="BG289" s="1"/>
  <c r="BI289" s="1"/>
  <c r="N287" i="3" s="1"/>
  <c r="BJ286" i="1"/>
  <c r="BK286" s="1"/>
  <c r="BL286" s="1"/>
  <c r="BJ94"/>
  <c r="BM289"/>
  <c r="P287" i="3" s="1"/>
  <c r="BD289" i="1"/>
  <c r="BG288" s="1"/>
  <c r="BI288" s="1"/>
  <c r="BJ287"/>
  <c r="BK287" s="1"/>
  <c r="BL287" s="1"/>
  <c r="A585"/>
  <c r="A683" s="1"/>
  <c r="BE291"/>
  <c r="A586"/>
  <c r="A684" s="1"/>
  <c r="BE292"/>
  <c r="BO96"/>
  <c r="BP96" s="1"/>
  <c r="BQ96" s="1"/>
  <c r="BN96"/>
  <c r="BM98"/>
  <c r="P96" i="3" s="1"/>
  <c r="BD98" i="1"/>
  <c r="BG97" s="1"/>
  <c r="BI97" s="1"/>
  <c r="N95" i="3" s="1"/>
  <c r="BJ95" i="1"/>
  <c r="BK95" s="1"/>
  <c r="A101"/>
  <c r="A393"/>
  <c r="BE99"/>
  <c r="A293"/>
  <c r="A102"/>
  <c r="A394"/>
  <c r="A294"/>
  <c r="BE100"/>
  <c r="BN288"/>
  <c r="BO288"/>
  <c r="BP288" s="1"/>
  <c r="BO287"/>
  <c r="BP287" s="1"/>
  <c r="BQ287" s="1"/>
  <c r="BN287"/>
  <c r="BN95"/>
  <c r="BO95"/>
  <c r="BP95" s="1"/>
  <c r="BQ95" s="1"/>
  <c r="CC390" l="1"/>
  <c r="CD390" s="1"/>
  <c r="CE390" s="1"/>
  <c r="CB390"/>
  <c r="CC581"/>
  <c r="CD581" s="1"/>
  <c r="CE581" s="1"/>
  <c r="CC678"/>
  <c r="CD678" s="1"/>
  <c r="CB678"/>
  <c r="CB581"/>
  <c r="CB677"/>
  <c r="CC677"/>
  <c r="CD677" s="1"/>
  <c r="CA680"/>
  <c r="BY680"/>
  <c r="BZ680" s="1"/>
  <c r="BY679"/>
  <c r="BZ679" s="1"/>
  <c r="CA679"/>
  <c r="CC389"/>
  <c r="CD389" s="1"/>
  <c r="CE389" s="1"/>
  <c r="BY392"/>
  <c r="BZ392" s="1"/>
  <c r="O96" i="3" s="1"/>
  <c r="CA392" i="1"/>
  <c r="Q96" i="3" s="1"/>
  <c r="G682" i="1"/>
  <c r="BY584"/>
  <c r="BZ584" s="1"/>
  <c r="O288" i="3" s="1"/>
  <c r="CA584" i="1"/>
  <c r="Q288" i="3" s="1"/>
  <c r="CC582" i="1"/>
  <c r="CD582" s="1"/>
  <c r="BY391"/>
  <c r="BZ391" s="1"/>
  <c r="O95" i="3" s="1"/>
  <c r="CA391" i="1"/>
  <c r="Q95" i="3" s="1"/>
  <c r="G681" i="1"/>
  <c r="CA583"/>
  <c r="Q287" i="3" s="1"/>
  <c r="BY583" i="1"/>
  <c r="BZ583" s="1"/>
  <c r="O287" i="3" s="1"/>
  <c r="CB582" i="1"/>
  <c r="CB389"/>
  <c r="G585"/>
  <c r="G586"/>
  <c r="G394"/>
  <c r="G393"/>
  <c r="BJ288"/>
  <c r="BK288" s="1"/>
  <c r="BL288" s="1"/>
  <c r="N286" i="3"/>
  <c r="BM291" i="1"/>
  <c r="P289" i="3" s="1"/>
  <c r="BD291" i="1"/>
  <c r="BG290" s="1"/>
  <c r="BI290" s="1"/>
  <c r="N288" i="3" s="1"/>
  <c r="BM100" i="1"/>
  <c r="P98" i="3" s="1"/>
  <c r="BD100" i="1"/>
  <c r="BG99" s="1"/>
  <c r="BI99" s="1"/>
  <c r="N97" i="3" s="1"/>
  <c r="A587" i="1"/>
  <c r="A685" s="1"/>
  <c r="BE293"/>
  <c r="BN98"/>
  <c r="BO98"/>
  <c r="BM292"/>
  <c r="P290" i="3" s="1"/>
  <c r="BD292" i="1"/>
  <c r="BG291" s="1"/>
  <c r="BI291" s="1"/>
  <c r="N289" i="3" s="1"/>
  <c r="BO97" i="1"/>
  <c r="BP97" s="1"/>
  <c r="BQ97" s="1"/>
  <c r="BN97"/>
  <c r="BL95"/>
  <c r="BK94"/>
  <c r="BL94" s="1"/>
  <c r="A104"/>
  <c r="A396"/>
  <c r="A296"/>
  <c r="BE102"/>
  <c r="A103"/>
  <c r="A295"/>
  <c r="A395"/>
  <c r="BE101"/>
  <c r="BJ97"/>
  <c r="BK97" s="1"/>
  <c r="BL97" s="1"/>
  <c r="BN289"/>
  <c r="BO289"/>
  <c r="BP289" s="1"/>
  <c r="BQ289" s="1"/>
  <c r="BJ96"/>
  <c r="BK96" s="1"/>
  <c r="BN290"/>
  <c r="BO290"/>
  <c r="BP290" s="1"/>
  <c r="BQ290" s="1"/>
  <c r="A588"/>
  <c r="A686" s="1"/>
  <c r="BE294"/>
  <c r="BM99"/>
  <c r="P97" i="3" s="1"/>
  <c r="BD99" i="1"/>
  <c r="BG98" s="1"/>
  <c r="BI98" s="1"/>
  <c r="N96" i="3" s="1"/>
  <c r="BJ289" i="1"/>
  <c r="BK289" s="1"/>
  <c r="BL289" s="1"/>
  <c r="BQ288"/>
  <c r="CB391" l="1"/>
  <c r="CC583"/>
  <c r="CD583" s="1"/>
  <c r="CE583" s="1"/>
  <c r="CB392"/>
  <c r="CE582"/>
  <c r="CC392"/>
  <c r="CD392" s="1"/>
  <c r="CB583"/>
  <c r="CA681"/>
  <c r="BY681"/>
  <c r="BZ681" s="1"/>
  <c r="CC680"/>
  <c r="CD680" s="1"/>
  <c r="CB680"/>
  <c r="CE678"/>
  <c r="CA682"/>
  <c r="BY682"/>
  <c r="BZ682" s="1"/>
  <c r="CB679"/>
  <c r="CC679"/>
  <c r="CD679" s="1"/>
  <c r="CE679" s="1"/>
  <c r="CC391"/>
  <c r="CD391" s="1"/>
  <c r="CE677"/>
  <c r="BY393"/>
  <c r="BZ393" s="1"/>
  <c r="O97" i="3" s="1"/>
  <c r="CA393" i="1"/>
  <c r="Q97" i="3" s="1"/>
  <c r="G683" i="1"/>
  <c r="BY585"/>
  <c r="BZ585" s="1"/>
  <c r="O289" i="3" s="1"/>
  <c r="CA585" i="1"/>
  <c r="Q289" i="3" s="1"/>
  <c r="CB584" i="1"/>
  <c r="G684"/>
  <c r="BY586"/>
  <c r="BZ586" s="1"/>
  <c r="O290" i="3" s="1"/>
  <c r="CA586" i="1"/>
  <c r="Q290" i="3" s="1"/>
  <c r="CC584" i="1"/>
  <c r="CD584" s="1"/>
  <c r="CE584" s="1"/>
  <c r="BY394"/>
  <c r="BZ394" s="1"/>
  <c r="O98" i="3" s="1"/>
  <c r="CA394" i="1"/>
  <c r="Q98" i="3" s="1"/>
  <c r="G396" i="1"/>
  <c r="G588"/>
  <c r="G395"/>
  <c r="G587"/>
  <c r="BN99"/>
  <c r="BO99"/>
  <c r="BP99" s="1"/>
  <c r="BQ99" s="1"/>
  <c r="A590"/>
  <c r="A688" s="1"/>
  <c r="BE296"/>
  <c r="BJ291"/>
  <c r="BK291" s="1"/>
  <c r="BL291" s="1"/>
  <c r="BJ99"/>
  <c r="BK99" s="1"/>
  <c r="BL99" s="1"/>
  <c r="A105"/>
  <c r="A397"/>
  <c r="A297"/>
  <c r="BE103"/>
  <c r="A106"/>
  <c r="A398"/>
  <c r="A298"/>
  <c r="BE104"/>
  <c r="BM293"/>
  <c r="P291" i="3" s="1"/>
  <c r="BD293" i="1"/>
  <c r="BG292" s="1"/>
  <c r="BI292" s="1"/>
  <c r="BJ98"/>
  <c r="BK98" s="1"/>
  <c r="BL98" s="1"/>
  <c r="BM101"/>
  <c r="P99" i="3" s="1"/>
  <c r="BD101" i="1"/>
  <c r="BG100" s="1"/>
  <c r="BI100" s="1"/>
  <c r="N98" i="3" s="1"/>
  <c r="BM102" i="1"/>
  <c r="P100" i="3" s="1"/>
  <c r="BD102" i="1"/>
  <c r="BG101" s="1"/>
  <c r="BI101" s="1"/>
  <c r="N99" i="3" s="1"/>
  <c r="BO291" i="1"/>
  <c r="BP291" s="1"/>
  <c r="BQ291" s="1"/>
  <c r="BN291"/>
  <c r="BP98"/>
  <c r="BQ98" s="1"/>
  <c r="BJ290"/>
  <c r="BK290" s="1"/>
  <c r="BM294"/>
  <c r="P292" i="3" s="1"/>
  <c r="BD294" i="1"/>
  <c r="BG293" s="1"/>
  <c r="BI293" s="1"/>
  <c r="A589"/>
  <c r="A687" s="1"/>
  <c r="BE295"/>
  <c r="BO292"/>
  <c r="BP292" s="1"/>
  <c r="BQ292" s="1"/>
  <c r="BN292"/>
  <c r="BN100"/>
  <c r="BO100"/>
  <c r="BP100" s="1"/>
  <c r="BL96"/>
  <c r="CB393" l="1"/>
  <c r="CE392"/>
  <c r="CE391"/>
  <c r="CC393"/>
  <c r="CD393" s="1"/>
  <c r="CE393" s="1"/>
  <c r="CB682"/>
  <c r="CC682"/>
  <c r="CB394"/>
  <c r="CE680"/>
  <c r="CC681"/>
  <c r="CD681" s="1"/>
  <c r="CE681" s="1"/>
  <c r="CB681"/>
  <c r="CA684"/>
  <c r="BY684"/>
  <c r="BZ684" s="1"/>
  <c r="BY683"/>
  <c r="BZ683" s="1"/>
  <c r="CA683"/>
  <c r="CC586"/>
  <c r="CD586" s="1"/>
  <c r="CE586" s="1"/>
  <c r="CC394"/>
  <c r="CD394" s="1"/>
  <c r="CE394" s="1"/>
  <c r="G685"/>
  <c r="CA587"/>
  <c r="Q291" i="3" s="1"/>
  <c r="BY587" i="1"/>
  <c r="BZ587" s="1"/>
  <c r="O291" i="3" s="1"/>
  <c r="CA396" i="1"/>
  <c r="Q100" i="3" s="1"/>
  <c r="BY396" i="1"/>
  <c r="BZ396" s="1"/>
  <c r="O100" i="3" s="1"/>
  <c r="G686" i="1"/>
  <c r="BY588"/>
  <c r="BZ588" s="1"/>
  <c r="O292" i="3" s="1"/>
  <c r="CA588" i="1"/>
  <c r="Q292" i="3" s="1"/>
  <c r="CB585" i="1"/>
  <c r="CA395"/>
  <c r="Q99" i="3" s="1"/>
  <c r="BY395" i="1"/>
  <c r="BZ395" s="1"/>
  <c r="O99" i="3" s="1"/>
  <c r="CB586" i="1"/>
  <c r="CC585"/>
  <c r="CD585" s="1"/>
  <c r="CE585" s="1"/>
  <c r="G590"/>
  <c r="G398"/>
  <c r="G397"/>
  <c r="G589"/>
  <c r="BJ293"/>
  <c r="BK293" s="1"/>
  <c r="BL293" s="1"/>
  <c r="N291" i="3"/>
  <c r="BJ292" i="1"/>
  <c r="BK292" s="1"/>
  <c r="BL292" s="1"/>
  <c r="N290" i="3"/>
  <c r="CC587" i="1"/>
  <c r="CD587" s="1"/>
  <c r="CE587" s="1"/>
  <c r="BQ100"/>
  <c r="BJ101"/>
  <c r="BK101" s="1"/>
  <c r="BL101" s="1"/>
  <c r="A108"/>
  <c r="BE106"/>
  <c r="A400"/>
  <c r="A300"/>
  <c r="BN294"/>
  <c r="BO294"/>
  <c r="BP294" s="1"/>
  <c r="BQ294" s="1"/>
  <c r="BJ100"/>
  <c r="BK100" s="1"/>
  <c r="BL100" s="1"/>
  <c r="A592"/>
  <c r="A690" s="1"/>
  <c r="BE298"/>
  <c r="A591"/>
  <c r="A689" s="1"/>
  <c r="BE297"/>
  <c r="BN102"/>
  <c r="BO102"/>
  <c r="BP102" s="1"/>
  <c r="BQ102" s="1"/>
  <c r="BM104"/>
  <c r="P102" i="3" s="1"/>
  <c r="BD104" i="1"/>
  <c r="BG103" s="1"/>
  <c r="BI103" s="1"/>
  <c r="N101" i="3" s="1"/>
  <c r="BM103" i="1"/>
  <c r="P101" i="3" s="1"/>
  <c r="BD103" i="1"/>
  <c r="BG102" s="1"/>
  <c r="BI102" s="1"/>
  <c r="N100" i="3" s="1"/>
  <c r="BM296" i="1"/>
  <c r="P294" i="3" s="1"/>
  <c r="BD296" i="1"/>
  <c r="BG295" s="1"/>
  <c r="BI295" s="1"/>
  <c r="N293" i="3" s="1"/>
  <c r="BO293" i="1"/>
  <c r="BP293" s="1"/>
  <c r="BQ293" s="1"/>
  <c r="BN293"/>
  <c r="A107"/>
  <c r="A399"/>
  <c r="A299"/>
  <c r="BE105"/>
  <c r="BM295"/>
  <c r="P293" i="3" s="1"/>
  <c r="BD295" i="1"/>
  <c r="BG294" s="1"/>
  <c r="BI294" s="1"/>
  <c r="N292" i="3" s="1"/>
  <c r="BO101" i="1"/>
  <c r="BP101" s="1"/>
  <c r="BQ101" s="1"/>
  <c r="BN101"/>
  <c r="BL290"/>
  <c r="CB587" l="1"/>
  <c r="CC395"/>
  <c r="CD395" s="1"/>
  <c r="CE395" s="1"/>
  <c r="CB395"/>
  <c r="CC396"/>
  <c r="CD396" s="1"/>
  <c r="CB588"/>
  <c r="CB396"/>
  <c r="CB684"/>
  <c r="CC684"/>
  <c r="CD684" s="1"/>
  <c r="CA685"/>
  <c r="BY685"/>
  <c r="BZ685" s="1"/>
  <c r="CC588"/>
  <c r="CD588" s="1"/>
  <c r="CE588" s="1"/>
  <c r="CD682"/>
  <c r="CE682" s="1"/>
  <c r="BY686"/>
  <c r="BZ686" s="1"/>
  <c r="CA686"/>
  <c r="CB683"/>
  <c r="CC683"/>
  <c r="CD683" s="1"/>
  <c r="CE683" s="1"/>
  <c r="G687"/>
  <c r="BY589"/>
  <c r="BZ589" s="1"/>
  <c r="O293" i="3" s="1"/>
  <c r="CA589" i="1"/>
  <c r="Q293" i="3" s="1"/>
  <c r="G688" i="1"/>
  <c r="CA590"/>
  <c r="Q294" i="3" s="1"/>
  <c r="BY590" i="1"/>
  <c r="BZ590" s="1"/>
  <c r="O294" i="3" s="1"/>
  <c r="BY398" i="1"/>
  <c r="BZ398" s="1"/>
  <c r="O102" i="3" s="1"/>
  <c r="CA398" i="1"/>
  <c r="Q102" i="3" s="1"/>
  <c r="CA397" i="1"/>
  <c r="Q101" i="3" s="1"/>
  <c r="BY397" i="1"/>
  <c r="BZ397" s="1"/>
  <c r="O101" i="3" s="1"/>
  <c r="G592" i="1"/>
  <c r="G399"/>
  <c r="G400"/>
  <c r="G591"/>
  <c r="BO296"/>
  <c r="BP296" s="1"/>
  <c r="BQ296" s="1"/>
  <c r="BN296"/>
  <c r="BN295"/>
  <c r="BO295"/>
  <c r="BP295" s="1"/>
  <c r="BQ295" s="1"/>
  <c r="BJ294"/>
  <c r="BK294" s="1"/>
  <c r="BL294" s="1"/>
  <c r="BO103"/>
  <c r="BP103" s="1"/>
  <c r="BQ103" s="1"/>
  <c r="BN103"/>
  <c r="BM105"/>
  <c r="P103" i="3" s="1"/>
  <c r="BD105" i="1"/>
  <c r="BG104" s="1"/>
  <c r="BI104" s="1"/>
  <c r="N102" i="3" s="1"/>
  <c r="A110" i="1"/>
  <c r="A402"/>
  <c r="A302"/>
  <c r="BE108"/>
  <c r="A109"/>
  <c r="A401"/>
  <c r="BE107"/>
  <c r="A301"/>
  <c r="A593"/>
  <c r="A691" s="1"/>
  <c r="BE299"/>
  <c r="BJ102"/>
  <c r="BK102" s="1"/>
  <c r="BM297"/>
  <c r="P295" i="3" s="1"/>
  <c r="BD297" i="1"/>
  <c r="BG296" s="1"/>
  <c r="BI296" s="1"/>
  <c r="N294" i="3" s="1"/>
  <c r="A594" i="1"/>
  <c r="A692" s="1"/>
  <c r="BE300"/>
  <c r="BN104"/>
  <c r="BO104"/>
  <c r="BP104" s="1"/>
  <c r="BQ104" s="1"/>
  <c r="BJ295"/>
  <c r="BJ103"/>
  <c r="BK103" s="1"/>
  <c r="BL103" s="1"/>
  <c r="BM298"/>
  <c r="P296" i="3" s="1"/>
  <c r="BD298" i="1"/>
  <c r="BG297" s="1"/>
  <c r="BI297" s="1"/>
  <c r="N295" i="3" s="1"/>
  <c r="BM106" i="1"/>
  <c r="P104" i="3" s="1"/>
  <c r="BD106" i="1"/>
  <c r="BG105" s="1"/>
  <c r="BI105" s="1"/>
  <c r="N103" i="3" s="1"/>
  <c r="CB398" i="1" l="1"/>
  <c r="CC398"/>
  <c r="CD398" s="1"/>
  <c r="CE398" s="1"/>
  <c r="CE396"/>
  <c r="CB590"/>
  <c r="CA688"/>
  <c r="BY688"/>
  <c r="BZ688" s="1"/>
  <c r="CB686"/>
  <c r="CC686"/>
  <c r="CD686" s="1"/>
  <c r="CE686" s="1"/>
  <c r="CA687"/>
  <c r="BY687"/>
  <c r="BZ687" s="1"/>
  <c r="CB589"/>
  <c r="CE684"/>
  <c r="CC685"/>
  <c r="CD685" s="1"/>
  <c r="CE685" s="1"/>
  <c r="CB685"/>
  <c r="CC589"/>
  <c r="CD589" s="1"/>
  <c r="CE589" s="1"/>
  <c r="CA399"/>
  <c r="Q103" i="3" s="1"/>
  <c r="BY399" i="1"/>
  <c r="BZ399" s="1"/>
  <c r="O103" i="3" s="1"/>
  <c r="BY400" i="1"/>
  <c r="BZ400" s="1"/>
  <c r="O104" i="3" s="1"/>
  <c r="CA400" i="1"/>
  <c r="Q104" i="3" s="1"/>
  <c r="G690" i="1"/>
  <c r="BY592"/>
  <c r="BZ592" s="1"/>
  <c r="O296" i="3" s="1"/>
  <c r="CA592" i="1"/>
  <c r="Q296" i="3" s="1"/>
  <c r="CB397" i="1"/>
  <c r="G689"/>
  <c r="CA591"/>
  <c r="Q295" i="3" s="1"/>
  <c r="BY591" i="1"/>
  <c r="BZ591" s="1"/>
  <c r="O295" i="3" s="1"/>
  <c r="CC397" i="1"/>
  <c r="CD397" s="1"/>
  <c r="CE397" s="1"/>
  <c r="CC590"/>
  <c r="CD590" s="1"/>
  <c r="G593"/>
  <c r="G594"/>
  <c r="G401"/>
  <c r="G402"/>
  <c r="BM300"/>
  <c r="P298" i="3" s="1"/>
  <c r="BD300" i="1"/>
  <c r="BG299" s="1"/>
  <c r="BI299" s="1"/>
  <c r="N297" i="3" s="1"/>
  <c r="BO298" i="1"/>
  <c r="BP298" s="1"/>
  <c r="BQ298" s="1"/>
  <c r="BN298"/>
  <c r="BN297"/>
  <c r="BO297"/>
  <c r="BP297" s="1"/>
  <c r="BQ297" s="1"/>
  <c r="BM299"/>
  <c r="P297" i="3" s="1"/>
  <c r="BD299" i="1"/>
  <c r="BG298" s="1"/>
  <c r="BI298" s="1"/>
  <c r="N296" i="3" s="1"/>
  <c r="BK295" i="1"/>
  <c r="BL295" s="1"/>
  <c r="BJ105"/>
  <c r="BK105" s="1"/>
  <c r="BL105" s="1"/>
  <c r="BJ297"/>
  <c r="BK297" s="1"/>
  <c r="BL297" s="1"/>
  <c r="BJ296"/>
  <c r="BK296" s="1"/>
  <c r="BL296" s="1"/>
  <c r="BM107"/>
  <c r="P105" i="3" s="1"/>
  <c r="BD107" i="1"/>
  <c r="BG106" s="1"/>
  <c r="BI106" s="1"/>
  <c r="N104" i="3" s="1"/>
  <c r="A596" i="1"/>
  <c r="A694" s="1"/>
  <c r="BE302"/>
  <c r="BN105"/>
  <c r="BO105"/>
  <c r="BP105" s="1"/>
  <c r="BQ105" s="1"/>
  <c r="BL102"/>
  <c r="A303"/>
  <c r="BE109"/>
  <c r="A403"/>
  <c r="A111"/>
  <c r="A112"/>
  <c r="A404"/>
  <c r="A304"/>
  <c r="A598" s="1"/>
  <c r="A696" s="1"/>
  <c r="BE110"/>
  <c r="BO106"/>
  <c r="BP106" s="1"/>
  <c r="BN106"/>
  <c r="A595"/>
  <c r="A693" s="1"/>
  <c r="BE301"/>
  <c r="BM108"/>
  <c r="P106" i="3" s="1"/>
  <c r="BD108" i="1"/>
  <c r="BG107" s="1"/>
  <c r="BI107" s="1"/>
  <c r="N105" i="3" s="1"/>
  <c r="BJ104" i="1"/>
  <c r="CC400" l="1"/>
  <c r="CD400" s="1"/>
  <c r="CE400" s="1"/>
  <c r="CB591"/>
  <c r="CC592"/>
  <c r="CD592" s="1"/>
  <c r="CE592" s="1"/>
  <c r="CB400"/>
  <c r="CA689"/>
  <c r="BY689"/>
  <c r="BZ689" s="1"/>
  <c r="BY690"/>
  <c r="BZ690" s="1"/>
  <c r="CA690"/>
  <c r="CB687"/>
  <c r="CC687"/>
  <c r="CD687" s="1"/>
  <c r="CC591"/>
  <c r="CD591" s="1"/>
  <c r="CE591" s="1"/>
  <c r="CC688"/>
  <c r="CD688" s="1"/>
  <c r="CB688"/>
  <c r="CB592"/>
  <c r="BY401"/>
  <c r="BZ401" s="1"/>
  <c r="O105" i="3" s="1"/>
  <c r="CA401" i="1"/>
  <c r="Q105" i="3" s="1"/>
  <c r="G691" i="1"/>
  <c r="BY593"/>
  <c r="BZ593" s="1"/>
  <c r="O297" i="3" s="1"/>
  <c r="CA593" i="1"/>
  <c r="Q297" i="3" s="1"/>
  <c r="CC399" i="1"/>
  <c r="CD399" s="1"/>
  <c r="BY402"/>
  <c r="BZ402" s="1"/>
  <c r="O106" i="3" s="1"/>
  <c r="CA402" i="1"/>
  <c r="Q106" i="3" s="1"/>
  <c r="CB399" i="1"/>
  <c r="G692"/>
  <c r="CA594"/>
  <c r="Q298" i="3" s="1"/>
  <c r="BY594" i="1"/>
  <c r="BZ594" s="1"/>
  <c r="O298" i="3" s="1"/>
  <c r="CE590" i="1"/>
  <c r="G404"/>
  <c r="G595"/>
  <c r="G598"/>
  <c r="G403"/>
  <c r="G596"/>
  <c r="BQ106"/>
  <c r="BJ107"/>
  <c r="BN299"/>
  <c r="BO299"/>
  <c r="BP299" s="1"/>
  <c r="BQ299" s="1"/>
  <c r="BO107"/>
  <c r="BP107" s="1"/>
  <c r="BQ107" s="1"/>
  <c r="BN107"/>
  <c r="BJ298"/>
  <c r="BK298" s="1"/>
  <c r="BO300"/>
  <c r="BP300" s="1"/>
  <c r="BQ300" s="1"/>
  <c r="BN300"/>
  <c r="BM110"/>
  <c r="P108" i="3" s="1"/>
  <c r="BD110" i="1"/>
  <c r="BG109" s="1"/>
  <c r="BI109" s="1"/>
  <c r="N107" i="3" s="1"/>
  <c r="BE111" i="1"/>
  <c r="A405"/>
  <c r="G405" s="1"/>
  <c r="A113"/>
  <c r="BM301"/>
  <c r="P299" i="3" s="1"/>
  <c r="BD301" i="1"/>
  <c r="BG300" s="1"/>
  <c r="BI300" s="1"/>
  <c r="N298" i="3" s="1"/>
  <c r="BJ106" i="1"/>
  <c r="BK106" s="1"/>
  <c r="BJ299"/>
  <c r="BK299" s="1"/>
  <c r="BL299" s="1"/>
  <c r="BM302"/>
  <c r="P300" i="3" s="1"/>
  <c r="BD302" i="1"/>
  <c r="BG301" s="1"/>
  <c r="BI301" s="1"/>
  <c r="A114"/>
  <c r="A406"/>
  <c r="BE112"/>
  <c r="A597"/>
  <c r="A695" s="1"/>
  <c r="BE303"/>
  <c r="BM109"/>
  <c r="P107" i="3" s="1"/>
  <c r="BD109" i="1"/>
  <c r="BG108" s="1"/>
  <c r="BI108" s="1"/>
  <c r="N106" i="3" s="1"/>
  <c r="BO108" i="1"/>
  <c r="BP108" s="1"/>
  <c r="BN108"/>
  <c r="BK104"/>
  <c r="BL104" s="1"/>
  <c r="CC402" l="1"/>
  <c r="CD402" s="1"/>
  <c r="CE402" s="1"/>
  <c r="CB594"/>
  <c r="CB402"/>
  <c r="CC593"/>
  <c r="CD593" s="1"/>
  <c r="CB401"/>
  <c r="CE399"/>
  <c r="CC401"/>
  <c r="CD401" s="1"/>
  <c r="CE401" s="1"/>
  <c r="CC689"/>
  <c r="CD689" s="1"/>
  <c r="CE689" s="1"/>
  <c r="CB689"/>
  <c r="BY692"/>
  <c r="BZ692" s="1"/>
  <c r="CA692"/>
  <c r="BY691"/>
  <c r="BZ691" s="1"/>
  <c r="CA691"/>
  <c r="CE688"/>
  <c r="CE687"/>
  <c r="CB690"/>
  <c r="CC690"/>
  <c r="CD690" s="1"/>
  <c r="CE690" s="1"/>
  <c r="CA403"/>
  <c r="Q107" i="3" s="1"/>
  <c r="BY403" i="1"/>
  <c r="BZ403" s="1"/>
  <c r="O107" i="3" s="1"/>
  <c r="CA405" i="1"/>
  <c r="BY405"/>
  <c r="G694"/>
  <c r="CA596"/>
  <c r="Q300" i="3" s="1"/>
  <c r="BY596" i="1"/>
  <c r="BZ596" s="1"/>
  <c r="O300" i="3" s="1"/>
  <c r="BY404" i="1"/>
  <c r="BZ404" s="1"/>
  <c r="O108" i="3" s="1"/>
  <c r="CA404" i="1"/>
  <c r="Q108" i="3" s="1"/>
  <c r="CC594" i="1"/>
  <c r="CD594" s="1"/>
  <c r="CE594" s="1"/>
  <c r="G693"/>
  <c r="CA595"/>
  <c r="Q299" i="3" s="1"/>
  <c r="BY595" i="1"/>
  <c r="BZ595" s="1"/>
  <c r="O299" i="3" s="1"/>
  <c r="G696" i="1"/>
  <c r="CA598"/>
  <c r="Q302" i="3" s="1"/>
  <c r="BY598" i="1"/>
  <c r="BZ598" s="1"/>
  <c r="O302" i="3" s="1"/>
  <c r="CB593" i="1"/>
  <c r="G406"/>
  <c r="G597"/>
  <c r="BJ301"/>
  <c r="BK301" s="1"/>
  <c r="BL301" s="1"/>
  <c r="N299" i="3"/>
  <c r="BJ109" i="1"/>
  <c r="BK109" s="1"/>
  <c r="BL109" s="1"/>
  <c r="BJ300"/>
  <c r="BK300" s="1"/>
  <c r="BD111"/>
  <c r="BG110" s="1"/>
  <c r="BI110" s="1"/>
  <c r="BM111"/>
  <c r="BM303"/>
  <c r="P301" i="3" s="1"/>
  <c r="BD303" i="1"/>
  <c r="BG302" s="1"/>
  <c r="BI302" s="1"/>
  <c r="A116"/>
  <c r="BE114"/>
  <c r="A408"/>
  <c r="BN109"/>
  <c r="BO109"/>
  <c r="BP109" s="1"/>
  <c r="BQ109" s="1"/>
  <c r="BQ108"/>
  <c r="BL106"/>
  <c r="BK107"/>
  <c r="BL107" s="1"/>
  <c r="BO301"/>
  <c r="BP301" s="1"/>
  <c r="BQ301" s="1"/>
  <c r="BN301"/>
  <c r="BJ108"/>
  <c r="BK108" s="1"/>
  <c r="BM112"/>
  <c r="P110" i="3" s="1"/>
  <c r="BD112" i="1"/>
  <c r="BG111" s="1"/>
  <c r="BI111" s="1"/>
  <c r="BO302"/>
  <c r="BP302" s="1"/>
  <c r="BQ302" s="1"/>
  <c r="BN302"/>
  <c r="A407"/>
  <c r="BE113"/>
  <c r="A115"/>
  <c r="BN110"/>
  <c r="BO110"/>
  <c r="BP110" s="1"/>
  <c r="BQ110" s="1"/>
  <c r="BL298"/>
  <c r="CB403" l="1"/>
  <c r="CB595"/>
  <c r="CC595"/>
  <c r="CD595" s="1"/>
  <c r="CE593"/>
  <c r="CC598"/>
  <c r="CD598" s="1"/>
  <c r="CB596"/>
  <c r="CC596"/>
  <c r="CD596" s="1"/>
  <c r="CE596" s="1"/>
  <c r="CA694"/>
  <c r="BY694"/>
  <c r="BZ694" s="1"/>
  <c r="CA693"/>
  <c r="BY693"/>
  <c r="BZ693" s="1"/>
  <c r="CC691"/>
  <c r="CD691" s="1"/>
  <c r="CB691"/>
  <c r="CC692"/>
  <c r="CD692" s="1"/>
  <c r="CE692" s="1"/>
  <c r="CB692"/>
  <c r="CB598"/>
  <c r="BY406"/>
  <c r="BZ406" s="1"/>
  <c r="O110" i="3" s="1"/>
  <c r="CA406" i="1"/>
  <c r="Q110" i="3" s="1"/>
  <c r="CC403" i="1"/>
  <c r="CD403" s="1"/>
  <c r="CE403" s="1"/>
  <c r="G695"/>
  <c r="CA597"/>
  <c r="Q301" i="3" s="1"/>
  <c r="BY597" i="1"/>
  <c r="BZ597" s="1"/>
  <c r="O301" i="3" s="1"/>
  <c r="CC404" i="1"/>
  <c r="CD404" s="1"/>
  <c r="CE404" s="1"/>
  <c r="CB404"/>
  <c r="G408"/>
  <c r="G407"/>
  <c r="BJ110"/>
  <c r="BK110" s="1"/>
  <c r="BL110" s="1"/>
  <c r="N108" i="3"/>
  <c r="BJ302" i="1"/>
  <c r="BK302" s="1"/>
  <c r="BL302" s="1"/>
  <c r="N300" i="3"/>
  <c r="CE595" i="1"/>
  <c r="BL300"/>
  <c r="BM114"/>
  <c r="P112" i="3" s="1"/>
  <c r="BD114" i="1"/>
  <c r="BG113" s="1"/>
  <c r="BI113" s="1"/>
  <c r="N111" i="3" s="1"/>
  <c r="BO112" i="1"/>
  <c r="BN112"/>
  <c r="A409"/>
  <c r="A117"/>
  <c r="BE115"/>
  <c r="A118"/>
  <c r="A410"/>
  <c r="BE116"/>
  <c r="BL108"/>
  <c r="BN111"/>
  <c r="BO111"/>
  <c r="BP111" s="1"/>
  <c r="BQ111" s="1"/>
  <c r="BM113"/>
  <c r="P111" i="3" s="1"/>
  <c r="BD113" i="1"/>
  <c r="BG112" s="1"/>
  <c r="BI112" s="1"/>
  <c r="N110" i="3" s="1"/>
  <c r="BJ111" i="1"/>
  <c r="BK111" s="1"/>
  <c r="BL111" s="1"/>
  <c r="BO303"/>
  <c r="BP303" s="1"/>
  <c r="BQ303" s="1"/>
  <c r="BN303"/>
  <c r="CE598" l="1"/>
  <c r="BY695"/>
  <c r="BZ695" s="1"/>
  <c r="CA695"/>
  <c r="CC693"/>
  <c r="CD693" s="1"/>
  <c r="CE693" s="1"/>
  <c r="CB693"/>
  <c r="CE691"/>
  <c r="CB406"/>
  <c r="CB694"/>
  <c r="CC694"/>
  <c r="CD694" s="1"/>
  <c r="CB597"/>
  <c r="CA407"/>
  <c r="Q111" i="3" s="1"/>
  <c r="BY407" i="1"/>
  <c r="BZ407" s="1"/>
  <c r="O111" i="3" s="1"/>
  <c r="CC597" i="1"/>
  <c r="CD597" s="1"/>
  <c r="CE597" s="1"/>
  <c r="CA408"/>
  <c r="Q112" i="3" s="1"/>
  <c r="BY408" i="1"/>
  <c r="BZ408" s="1"/>
  <c r="O112" i="3" s="1"/>
  <c r="CC406" i="1"/>
  <c r="CD406" s="1"/>
  <c r="CE406" s="1"/>
  <c r="G410"/>
  <c r="G409"/>
  <c r="BJ112"/>
  <c r="BK112" s="1"/>
  <c r="BL112" s="1"/>
  <c r="BM115"/>
  <c r="P113" i="3" s="1"/>
  <c r="BD115" i="1"/>
  <c r="BG114" s="1"/>
  <c r="BI114" s="1"/>
  <c r="N112" i="3" s="1"/>
  <c r="BO114" i="1"/>
  <c r="BN114"/>
  <c r="BP112"/>
  <c r="BQ112" s="1"/>
  <c r="A120"/>
  <c r="A412"/>
  <c r="BE118"/>
  <c r="BJ113"/>
  <c r="BK113" s="1"/>
  <c r="BL113" s="1"/>
  <c r="BN113"/>
  <c r="BO113"/>
  <c r="BP113" s="1"/>
  <c r="BQ113" s="1"/>
  <c r="BM116"/>
  <c r="P114" i="3" s="1"/>
  <c r="BD116" i="1"/>
  <c r="BG115" s="1"/>
  <c r="BI115" s="1"/>
  <c r="N113" i="3" s="1"/>
  <c r="A411" i="1"/>
  <c r="BE117"/>
  <c r="A119"/>
  <c r="CB408" l="1"/>
  <c r="CC408"/>
  <c r="CD408" s="1"/>
  <c r="CB695"/>
  <c r="CC695"/>
  <c r="CE694"/>
  <c r="BY409"/>
  <c r="BZ409" s="1"/>
  <c r="O113" i="3" s="1"/>
  <c r="CA409" i="1"/>
  <c r="Q113" i="3" s="1"/>
  <c r="CA410" i="1"/>
  <c r="Q114" i="3" s="1"/>
  <c r="BY410" i="1"/>
  <c r="BZ410" s="1"/>
  <c r="O114" i="3" s="1"/>
  <c r="CC407" i="1"/>
  <c r="CD407" s="1"/>
  <c r="CE407" s="1"/>
  <c r="CB407"/>
  <c r="G411"/>
  <c r="G412"/>
  <c r="CB410"/>
  <c r="BM117"/>
  <c r="P115" i="3" s="1"/>
  <c r="BD117" i="1"/>
  <c r="BG116" s="1"/>
  <c r="BI116" s="1"/>
  <c r="N114" i="3" s="1"/>
  <c r="BM118" i="1"/>
  <c r="P116" i="3" s="1"/>
  <c r="BD118" i="1"/>
  <c r="BG117" s="1"/>
  <c r="BI117" s="1"/>
  <c r="N115" i="3" s="1"/>
  <c r="BJ114" i="1"/>
  <c r="BK114" s="1"/>
  <c r="A413"/>
  <c r="BE119"/>
  <c r="A121"/>
  <c r="BN116"/>
  <c r="BO116"/>
  <c r="BP116" s="1"/>
  <c r="BP114"/>
  <c r="BQ114" s="1"/>
  <c r="BJ115"/>
  <c r="BK115" s="1"/>
  <c r="BL115" s="1"/>
  <c r="A122"/>
  <c r="A414"/>
  <c r="BE120"/>
  <c r="BN115"/>
  <c r="BO115"/>
  <c r="BP115" s="1"/>
  <c r="BQ115" s="1"/>
  <c r="CC410" l="1"/>
  <c r="CD410" s="1"/>
  <c r="CE410" s="1"/>
  <c r="CE408"/>
  <c r="CC409"/>
  <c r="CD409" s="1"/>
  <c r="CE409" s="1"/>
  <c r="CD695"/>
  <c r="CE695" s="1"/>
  <c r="CB409"/>
  <c r="CA411"/>
  <c r="Q115" i="3" s="1"/>
  <c r="BY411" i="1"/>
  <c r="BZ411" s="1"/>
  <c r="O115" i="3" s="1"/>
  <c r="CA412" i="1"/>
  <c r="Q116" i="3" s="1"/>
  <c r="BY412" i="1"/>
  <c r="BZ412" s="1"/>
  <c r="O116" i="3" s="1"/>
  <c r="G414" i="1"/>
  <c r="G413"/>
  <c r="BL114"/>
  <c r="BJ117"/>
  <c r="BK117" s="1"/>
  <c r="BL117" s="1"/>
  <c r="A415"/>
  <c r="BE121"/>
  <c r="A123"/>
  <c r="A124"/>
  <c r="A416"/>
  <c r="BE122"/>
  <c r="BM119"/>
  <c r="P117" i="3" s="1"/>
  <c r="BD119" i="1"/>
  <c r="BG118" s="1"/>
  <c r="BI118" s="1"/>
  <c r="N116" i="3" s="1"/>
  <c r="BO117" i="1"/>
  <c r="BP117" s="1"/>
  <c r="BQ117" s="1"/>
  <c r="BN117"/>
  <c r="BQ116"/>
  <c r="BJ116"/>
  <c r="BK116" s="1"/>
  <c r="BM120"/>
  <c r="P118" i="3" s="1"/>
  <c r="BD120" i="1"/>
  <c r="BG119" s="1"/>
  <c r="BI119" s="1"/>
  <c r="N117" i="3" s="1"/>
  <c r="BN118" i="1"/>
  <c r="BO118"/>
  <c r="BP118" s="1"/>
  <c r="BQ118" s="1"/>
  <c r="CC412" l="1"/>
  <c r="CD412" s="1"/>
  <c r="CE412" s="1"/>
  <c r="CB411"/>
  <c r="CB412"/>
  <c r="CA413"/>
  <c r="Q117" i="3" s="1"/>
  <c r="BY413" i="1"/>
  <c r="BZ413" s="1"/>
  <c r="O117" i="3" s="1"/>
  <c r="CC411" i="1"/>
  <c r="CD411" s="1"/>
  <c r="BY414"/>
  <c r="BZ414" s="1"/>
  <c r="O118" i="3" s="1"/>
  <c r="CA414" i="1"/>
  <c r="Q118" i="3" s="1"/>
  <c r="G416" i="1"/>
  <c r="G415"/>
  <c r="BL116"/>
  <c r="BJ119"/>
  <c r="BK119" s="1"/>
  <c r="BL119" s="1"/>
  <c r="BN119"/>
  <c r="BO119"/>
  <c r="BP119" s="1"/>
  <c r="BQ119" s="1"/>
  <c r="A417"/>
  <c r="BE123"/>
  <c r="A125"/>
  <c r="BJ118"/>
  <c r="BK118" s="1"/>
  <c r="A126"/>
  <c r="A418"/>
  <c r="BE124"/>
  <c r="BO120"/>
  <c r="BN120"/>
  <c r="BM122"/>
  <c r="P120" i="3" s="1"/>
  <c r="BD122" i="1"/>
  <c r="BG121" s="1"/>
  <c r="BI121" s="1"/>
  <c r="N119" i="3" s="1"/>
  <c r="BM121" i="1"/>
  <c r="P119" i="3" s="1"/>
  <c r="BD121" i="1"/>
  <c r="BG120" s="1"/>
  <c r="BI120" s="1"/>
  <c r="CE411" l="1"/>
  <c r="CA416"/>
  <c r="Q120" i="3" s="1"/>
  <c r="BY416" i="1"/>
  <c r="BZ416" s="1"/>
  <c r="O120" i="3" s="1"/>
  <c r="CC413" i="1"/>
  <c r="CD413" s="1"/>
  <c r="CE413" s="1"/>
  <c r="CB414"/>
  <c r="CB413"/>
  <c r="CA415"/>
  <c r="Q119" i="3" s="1"/>
  <c r="BY415" i="1"/>
  <c r="BZ415" s="1"/>
  <c r="O119" i="3" s="1"/>
  <c r="CC414" i="1"/>
  <c r="CD414" s="1"/>
  <c r="CE414" s="1"/>
  <c r="G417"/>
  <c r="G418"/>
  <c r="BJ120"/>
  <c r="BK120" s="1"/>
  <c r="BL120" s="1"/>
  <c r="N118" i="3"/>
  <c r="BP120" i="1"/>
  <c r="BQ120" s="1"/>
  <c r="BM124"/>
  <c r="P122" i="3" s="1"/>
  <c r="BD124" i="1"/>
  <c r="BG123" s="1"/>
  <c r="BI123" s="1"/>
  <c r="N121" i="3" s="1"/>
  <c r="BJ121" i="1"/>
  <c r="BK121" s="1"/>
  <c r="BL121" s="1"/>
  <c r="BO122"/>
  <c r="BN122"/>
  <c r="BL118"/>
  <c r="A128"/>
  <c r="A420"/>
  <c r="BE126"/>
  <c r="BM123"/>
  <c r="P121" i="3" s="1"/>
  <c r="BD123" i="1"/>
  <c r="BG122" s="1"/>
  <c r="BI122" s="1"/>
  <c r="BN121"/>
  <c r="BO121"/>
  <c r="BP121" s="1"/>
  <c r="BQ121" s="1"/>
  <c r="A419"/>
  <c r="BE125"/>
  <c r="A127"/>
  <c r="CB415" l="1"/>
  <c r="CA417"/>
  <c r="Q121" i="3" s="1"/>
  <c r="BY417" i="1"/>
  <c r="BZ417" s="1"/>
  <c r="O121" i="3" s="1"/>
  <c r="CA418" i="1"/>
  <c r="Q122" i="3" s="1"/>
  <c r="BY418" i="1"/>
  <c r="BZ418" s="1"/>
  <c r="O122" i="3" s="1"/>
  <c r="CC416" i="1"/>
  <c r="CD416" s="1"/>
  <c r="CE416" s="1"/>
  <c r="CB416"/>
  <c r="CC415"/>
  <c r="CD415" s="1"/>
  <c r="G419"/>
  <c r="G420"/>
  <c r="BJ122"/>
  <c r="BK122" s="1"/>
  <c r="BL122" s="1"/>
  <c r="N120" i="3"/>
  <c r="CC418" i="1"/>
  <c r="CD418" s="1"/>
  <c r="CE418" s="1"/>
  <c r="BM125"/>
  <c r="P123" i="3" s="1"/>
  <c r="BD125" i="1"/>
  <c r="BG124" s="1"/>
  <c r="BI124" s="1"/>
  <c r="N122" i="3" s="1"/>
  <c r="A421" i="1"/>
  <c r="BE127"/>
  <c r="A129"/>
  <c r="BN123"/>
  <c r="BO123"/>
  <c r="BP123" s="1"/>
  <c r="BQ123" s="1"/>
  <c r="BN124"/>
  <c r="BO124"/>
  <c r="BP124" s="1"/>
  <c r="BP122"/>
  <c r="BQ122" s="1"/>
  <c r="A130"/>
  <c r="A422"/>
  <c r="BE128"/>
  <c r="BJ123"/>
  <c r="BK123" s="1"/>
  <c r="BL123" s="1"/>
  <c r="BM126"/>
  <c r="P124" i="3" s="1"/>
  <c r="BD126" i="1"/>
  <c r="BG125" s="1"/>
  <c r="BI125" s="1"/>
  <c r="N123" i="3" s="1"/>
  <c r="CB418" i="1" l="1"/>
  <c r="CE415"/>
  <c r="CC417"/>
  <c r="CD417" s="1"/>
  <c r="CE417" s="1"/>
  <c r="BY420"/>
  <c r="BZ420" s="1"/>
  <c r="O124" i="3" s="1"/>
  <c r="CA420" i="1"/>
  <c r="Q124" i="3" s="1"/>
  <c r="CB417" i="1"/>
  <c r="BY419"/>
  <c r="BZ419" s="1"/>
  <c r="O123" i="3" s="1"/>
  <c r="CA419" i="1"/>
  <c r="Q123" i="3" s="1"/>
  <c r="G421" i="1"/>
  <c r="G422"/>
  <c r="A132"/>
  <c r="A424"/>
  <c r="BE130"/>
  <c r="BN126"/>
  <c r="BO126"/>
  <c r="BP126" s="1"/>
  <c r="BQ126" s="1"/>
  <c r="BJ125"/>
  <c r="BK125" s="1"/>
  <c r="BL125" s="1"/>
  <c r="BM128"/>
  <c r="P126" i="3" s="1"/>
  <c r="BD128" i="1"/>
  <c r="BG127" s="1"/>
  <c r="BI127" s="1"/>
  <c r="N125" i="3" s="1"/>
  <c r="BJ124" i="1"/>
  <c r="BK124" s="1"/>
  <c r="BQ124"/>
  <c r="BM127"/>
  <c r="P125" i="3" s="1"/>
  <c r="BD127" i="1"/>
  <c r="BG126" s="1"/>
  <c r="BI126" s="1"/>
  <c r="N124" i="3" s="1"/>
  <c r="A423" i="1"/>
  <c r="BE129"/>
  <c r="A131"/>
  <c r="BN125"/>
  <c r="BO125"/>
  <c r="BP125" s="1"/>
  <c r="BQ125" s="1"/>
  <c r="CB420" l="1"/>
  <c r="CC419"/>
  <c r="CD419" s="1"/>
  <c r="CB419"/>
  <c r="BY421"/>
  <c r="BZ421" s="1"/>
  <c r="O125" i="3" s="1"/>
  <c r="CA421" i="1"/>
  <c r="Q125" i="3" s="1"/>
  <c r="BY422" i="1"/>
  <c r="BZ422" s="1"/>
  <c r="O126" i="3" s="1"/>
  <c r="CA422" i="1"/>
  <c r="Q126" i="3" s="1"/>
  <c r="CC420" i="1"/>
  <c r="CD420" s="1"/>
  <c r="G423"/>
  <c r="G424"/>
  <c r="BL124"/>
  <c r="A425"/>
  <c r="BE131"/>
  <c r="A133"/>
  <c r="BM129"/>
  <c r="P127" i="3" s="1"/>
  <c r="BD129" i="1"/>
  <c r="BG128" s="1"/>
  <c r="BI128" s="1"/>
  <c r="N126" i="3" s="1"/>
  <c r="BN128" i="1"/>
  <c r="BO128"/>
  <c r="BP128" s="1"/>
  <c r="BQ128" s="1"/>
  <c r="A134"/>
  <c r="A426"/>
  <c r="BE132"/>
  <c r="BN127"/>
  <c r="BO127"/>
  <c r="BP127" s="1"/>
  <c r="BQ127" s="1"/>
  <c r="BJ127"/>
  <c r="BJ126"/>
  <c r="BK126" s="1"/>
  <c r="BL126" s="1"/>
  <c r="BM130"/>
  <c r="P128" i="3" s="1"/>
  <c r="BD130" i="1"/>
  <c r="BG129" s="1"/>
  <c r="BI129" s="1"/>
  <c r="N127" i="3" s="1"/>
  <c r="CE419" i="1" l="1"/>
  <c r="CB421"/>
  <c r="CC422"/>
  <c r="CD422" s="1"/>
  <c r="CE422" s="1"/>
  <c r="CB422"/>
  <c r="CC421"/>
  <c r="CD421" s="1"/>
  <c r="CE421" s="1"/>
  <c r="BY423"/>
  <c r="BZ423" s="1"/>
  <c r="O127" i="3" s="1"/>
  <c r="CA423" i="1"/>
  <c r="Q127" i="3" s="1"/>
  <c r="CA424" i="1"/>
  <c r="Q128" i="3" s="1"/>
  <c r="BY424" i="1"/>
  <c r="BZ424" s="1"/>
  <c r="O128" i="3" s="1"/>
  <c r="CE420" i="1"/>
  <c r="G426"/>
  <c r="G425"/>
  <c r="BM132"/>
  <c r="P130" i="3" s="1"/>
  <c r="BD132" i="1"/>
  <c r="BG131" s="1"/>
  <c r="BI131" s="1"/>
  <c r="N129" i="3" s="1"/>
  <c r="A427" i="1"/>
  <c r="BE133"/>
  <c r="A135"/>
  <c r="A136"/>
  <c r="BE134"/>
  <c r="A428"/>
  <c r="BJ128"/>
  <c r="BK128" s="1"/>
  <c r="BL128" s="1"/>
  <c r="BJ129"/>
  <c r="BK129" s="1"/>
  <c r="BL129" s="1"/>
  <c r="BM131"/>
  <c r="P129" i="3" s="1"/>
  <c r="BD131" i="1"/>
  <c r="BG130" s="1"/>
  <c r="BI130" s="1"/>
  <c r="N128" i="3" s="1"/>
  <c r="BK127" i="1"/>
  <c r="BL127" s="1"/>
  <c r="BO130"/>
  <c r="BP130" s="1"/>
  <c r="BQ130" s="1"/>
  <c r="BN130"/>
  <c r="BO129"/>
  <c r="BP129" s="1"/>
  <c r="BQ129" s="1"/>
  <c r="BN129"/>
  <c r="CC424" l="1"/>
  <c r="CD424" s="1"/>
  <c r="CB424"/>
  <c r="CB423"/>
  <c r="CC423"/>
  <c r="CD423" s="1"/>
  <c r="CE423" s="1"/>
  <c r="CA426"/>
  <c r="Q130" i="3" s="1"/>
  <c r="BY426" i="1"/>
  <c r="BZ426" s="1"/>
  <c r="O130" i="3" s="1"/>
  <c r="CA425" i="1"/>
  <c r="Q129" i="3" s="1"/>
  <c r="BY425" i="1"/>
  <c r="BZ425" s="1"/>
  <c r="O129" i="3" s="1"/>
  <c r="G428" i="1"/>
  <c r="G427"/>
  <c r="A138"/>
  <c r="A430"/>
  <c r="BE136"/>
  <c r="BM133"/>
  <c r="P131" i="3" s="1"/>
  <c r="BD133" i="1"/>
  <c r="BG132" s="1"/>
  <c r="BI132" s="1"/>
  <c r="N130" i="3" s="1"/>
  <c r="BN131" i="1"/>
  <c r="BO131"/>
  <c r="BP131" s="1"/>
  <c r="BQ131" s="1"/>
  <c r="A429"/>
  <c r="A137"/>
  <c r="BE135"/>
  <c r="BO132"/>
  <c r="BP132" s="1"/>
  <c r="BN132"/>
  <c r="BJ130"/>
  <c r="BK130" s="1"/>
  <c r="BL130" s="1"/>
  <c r="BJ131"/>
  <c r="BK131" s="1"/>
  <c r="BL131" s="1"/>
  <c r="BM134"/>
  <c r="P132" i="3" s="1"/>
  <c r="BD134" i="1"/>
  <c r="BG133" s="1"/>
  <c r="BI133" s="1"/>
  <c r="N131" i="3" s="1"/>
  <c r="CE424" i="1" l="1"/>
  <c r="CB425"/>
  <c r="CC425"/>
  <c r="CD425" s="1"/>
  <c r="CE425" s="1"/>
  <c r="CB426"/>
  <c r="BY428"/>
  <c r="BZ428" s="1"/>
  <c r="O132" i="3" s="1"/>
  <c r="CA428" i="1"/>
  <c r="Q132" i="3" s="1"/>
  <c r="BY427" i="1"/>
  <c r="BZ427" s="1"/>
  <c r="O131" i="3" s="1"/>
  <c r="CA427" i="1"/>
  <c r="Q131" i="3" s="1"/>
  <c r="CC426" i="1"/>
  <c r="CD426" s="1"/>
  <c r="CE426" s="1"/>
  <c r="G429"/>
  <c r="G430"/>
  <c r="BJ133"/>
  <c r="BK133" s="1"/>
  <c r="BL133" s="1"/>
  <c r="A431"/>
  <c r="BE137"/>
  <c r="A139"/>
  <c r="BJ132"/>
  <c r="BK132" s="1"/>
  <c r="A140"/>
  <c r="A432"/>
  <c r="BE138"/>
  <c r="BQ132"/>
  <c r="BO134"/>
  <c r="BP134" s="1"/>
  <c r="BQ134" s="1"/>
  <c r="BN134"/>
  <c r="BM135"/>
  <c r="P133" i="3" s="1"/>
  <c r="BD135" i="1"/>
  <c r="BG134" s="1"/>
  <c r="BI134" s="1"/>
  <c r="N132" i="3" s="1"/>
  <c r="BM136" i="1"/>
  <c r="P134" i="3" s="1"/>
  <c r="BD136" i="1"/>
  <c r="BG135" s="1"/>
  <c r="BI135" s="1"/>
  <c r="N133" i="3" s="1"/>
  <c r="BN133" i="1"/>
  <c r="BO133"/>
  <c r="BP133" s="1"/>
  <c r="BQ133" s="1"/>
  <c r="CB428" l="1"/>
  <c r="CC428"/>
  <c r="CD428" s="1"/>
  <c r="CE428" s="1"/>
  <c r="CB427"/>
  <c r="CC427"/>
  <c r="CD427" s="1"/>
  <c r="BY429"/>
  <c r="BZ429" s="1"/>
  <c r="O133" i="3" s="1"/>
  <c r="CA429" i="1"/>
  <c r="Q133" i="3" s="1"/>
  <c r="CA430" i="1"/>
  <c r="Q134" i="3" s="1"/>
  <c r="BY430" i="1"/>
  <c r="BZ430" s="1"/>
  <c r="O134" i="3" s="1"/>
  <c r="G431" i="1"/>
  <c r="G432"/>
  <c r="BJ134"/>
  <c r="BK134" s="1"/>
  <c r="A433"/>
  <c r="A141"/>
  <c r="BE139"/>
  <c r="BN136"/>
  <c r="BO136"/>
  <c r="BP136" s="1"/>
  <c r="BQ136" s="1"/>
  <c r="BM138"/>
  <c r="P136" i="3" s="1"/>
  <c r="BD138" i="1"/>
  <c r="BG137" s="1"/>
  <c r="BI137" s="1"/>
  <c r="N135" i="3" s="1"/>
  <c r="BL132" i="1"/>
  <c r="BJ135"/>
  <c r="BK135" s="1"/>
  <c r="BL135" s="1"/>
  <c r="BO135"/>
  <c r="BP135" s="1"/>
  <c r="BN135"/>
  <c r="A142"/>
  <c r="A434"/>
  <c r="BE140"/>
  <c r="BM137"/>
  <c r="P135" i="3" s="1"/>
  <c r="BD137" i="1"/>
  <c r="BG136" s="1"/>
  <c r="BI136" s="1"/>
  <c r="N134" i="3" s="1"/>
  <c r="CE427" i="1" l="1"/>
  <c r="CC429"/>
  <c r="CD429" s="1"/>
  <c r="CE429" s="1"/>
  <c r="CB429"/>
  <c r="CB430"/>
  <c r="CC430"/>
  <c r="CD430" s="1"/>
  <c r="CE430" s="1"/>
  <c r="BY431"/>
  <c r="BZ431" s="1"/>
  <c r="O135" i="3" s="1"/>
  <c r="CA431" i="1"/>
  <c r="Q135" i="3" s="1"/>
  <c r="CA432" i="1"/>
  <c r="Q136" i="3" s="1"/>
  <c r="BY432" i="1"/>
  <c r="BZ432" s="1"/>
  <c r="O136" i="3" s="1"/>
  <c r="G434" i="1"/>
  <c r="G433"/>
  <c r="BJ136"/>
  <c r="BK136" s="1"/>
  <c r="BL136" s="1"/>
  <c r="A144"/>
  <c r="A436"/>
  <c r="BE142"/>
  <c r="BJ137"/>
  <c r="BK137" s="1"/>
  <c r="BL137" s="1"/>
  <c r="BL134"/>
  <c r="BM139"/>
  <c r="P137" i="3" s="1"/>
  <c r="BD139" i="1"/>
  <c r="BG138" s="1"/>
  <c r="BI138" s="1"/>
  <c r="N136" i="3" s="1"/>
  <c r="BM140" i="1"/>
  <c r="P138" i="3" s="1"/>
  <c r="BD140" i="1"/>
  <c r="BG139" s="1"/>
  <c r="BI139" s="1"/>
  <c r="N137" i="3" s="1"/>
  <c r="BO138" i="1"/>
  <c r="BN138"/>
  <c r="BN137"/>
  <c r="BO137"/>
  <c r="BP137" s="1"/>
  <c r="BQ137" s="1"/>
  <c r="A435"/>
  <c r="A143"/>
  <c r="BE141"/>
  <c r="BQ135"/>
  <c r="CB431" l="1"/>
  <c r="CC431"/>
  <c r="CD431" s="1"/>
  <c r="CE431" s="1"/>
  <c r="CB432"/>
  <c r="CC432"/>
  <c r="CD432" s="1"/>
  <c r="CE432" s="1"/>
  <c r="BY434"/>
  <c r="BZ434" s="1"/>
  <c r="O138" i="3" s="1"/>
  <c r="CA434" i="1"/>
  <c r="Q138" i="3" s="1"/>
  <c r="CA433" i="1"/>
  <c r="Q137" i="3" s="1"/>
  <c r="BY433" i="1"/>
  <c r="BZ433" s="1"/>
  <c r="O137" i="3" s="1"/>
  <c r="G435" i="1"/>
  <c r="G436"/>
  <c r="A437"/>
  <c r="BE143"/>
  <c r="A145"/>
  <c r="BJ138"/>
  <c r="BK138" s="1"/>
  <c r="BL138" s="1"/>
  <c r="BO140"/>
  <c r="BP140" s="1"/>
  <c r="BN140"/>
  <c r="A146"/>
  <c r="A438"/>
  <c r="BE144"/>
  <c r="BP138"/>
  <c r="BQ138" s="1"/>
  <c r="BN139"/>
  <c r="BO139"/>
  <c r="BP139" s="1"/>
  <c r="BQ139" s="1"/>
  <c r="BM142"/>
  <c r="P140" i="3" s="1"/>
  <c r="BD142" i="1"/>
  <c r="BG141" s="1"/>
  <c r="BI141" s="1"/>
  <c r="N139" i="3" s="1"/>
  <c r="BM141" i="1"/>
  <c r="P139" i="3" s="1"/>
  <c r="BD141" i="1"/>
  <c r="BG140" s="1"/>
  <c r="BI140" s="1"/>
  <c r="N138" i="3" s="1"/>
  <c r="BJ139" i="1"/>
  <c r="CB434" l="1"/>
  <c r="CC434"/>
  <c r="CD434" s="1"/>
  <c r="CE434" s="1"/>
  <c r="CC433"/>
  <c r="CD433" s="1"/>
  <c r="CE433" s="1"/>
  <c r="CB433"/>
  <c r="CA435"/>
  <c r="Q139" i="3" s="1"/>
  <c r="BY435" i="1"/>
  <c r="BZ435" s="1"/>
  <c r="O139" i="3" s="1"/>
  <c r="BY436" i="1"/>
  <c r="BZ436" s="1"/>
  <c r="O140" i="3" s="1"/>
  <c r="CA436" i="1"/>
  <c r="Q140" i="3" s="1"/>
  <c r="G437" i="1"/>
  <c r="G438"/>
  <c r="CC436"/>
  <c r="CD436" s="1"/>
  <c r="CE436" s="1"/>
  <c r="CB436"/>
  <c r="BK139"/>
  <c r="BL139" s="1"/>
  <c r="BJ140"/>
  <c r="BK140" s="1"/>
  <c r="BJ141"/>
  <c r="BK141" s="1"/>
  <c r="BL141" s="1"/>
  <c r="BQ140"/>
  <c r="BN141"/>
  <c r="BO141"/>
  <c r="BP141" s="1"/>
  <c r="BQ141" s="1"/>
  <c r="A148"/>
  <c r="A440"/>
  <c r="BE146"/>
  <c r="BM143"/>
  <c r="P141" i="3" s="1"/>
  <c r="BD143" i="1"/>
  <c r="BG142" s="1"/>
  <c r="BI142" s="1"/>
  <c r="BO142"/>
  <c r="BN142"/>
  <c r="BM144"/>
  <c r="P142" i="3" s="1"/>
  <c r="BD144" i="1"/>
  <c r="BG143" s="1"/>
  <c r="BI143" s="1"/>
  <c r="N141" i="3" s="1"/>
  <c r="A439" i="1"/>
  <c r="BE145"/>
  <c r="A147"/>
  <c r="BY438" l="1"/>
  <c r="BZ438" s="1"/>
  <c r="O142" i="3" s="1"/>
  <c r="CA438" i="1"/>
  <c r="Q142" i="3" s="1"/>
  <c r="CB435" i="1"/>
  <c r="CA437"/>
  <c r="Q141" i="3" s="1"/>
  <c r="BY437" i="1"/>
  <c r="BZ437" s="1"/>
  <c r="O141" i="3" s="1"/>
  <c r="CC435" i="1"/>
  <c r="CD435" s="1"/>
  <c r="CE435" s="1"/>
  <c r="G439"/>
  <c r="G440"/>
  <c r="BJ142"/>
  <c r="BK142" s="1"/>
  <c r="BL142" s="1"/>
  <c r="N140" i="3"/>
  <c r="BL140" i="1"/>
  <c r="BN144"/>
  <c r="BO144"/>
  <c r="BP144" s="1"/>
  <c r="BM146"/>
  <c r="P144" i="3" s="1"/>
  <c r="BD146" i="1"/>
  <c r="BG145" s="1"/>
  <c r="BI145" s="1"/>
  <c r="N143" i="3" s="1"/>
  <c r="BJ143" i="1"/>
  <c r="BK143" s="1"/>
  <c r="BL143" s="1"/>
  <c r="BN143"/>
  <c r="BO143"/>
  <c r="BP143" s="1"/>
  <c r="BQ143" s="1"/>
  <c r="BP142"/>
  <c r="BQ142" s="1"/>
  <c r="A441"/>
  <c r="A149"/>
  <c r="BE147"/>
  <c r="BM145"/>
  <c r="P143" i="3" s="1"/>
  <c r="BD145" i="1"/>
  <c r="BG144" s="1"/>
  <c r="BI144" s="1"/>
  <c r="N142" i="3" s="1"/>
  <c r="A150" i="1"/>
  <c r="A442"/>
  <c r="BE148"/>
  <c r="CB438" l="1"/>
  <c r="CC438"/>
  <c r="CD438" s="1"/>
  <c r="CE438" s="1"/>
  <c r="CC437"/>
  <c r="CD437" s="1"/>
  <c r="CE437" s="1"/>
  <c r="CA439"/>
  <c r="Q143" i="3" s="1"/>
  <c r="BY439" i="1"/>
  <c r="BZ439" s="1"/>
  <c r="O143" i="3" s="1"/>
  <c r="CB437" i="1"/>
  <c r="BY440"/>
  <c r="BZ440" s="1"/>
  <c r="O144" i="3" s="1"/>
  <c r="CA440" i="1"/>
  <c r="Q144" i="3" s="1"/>
  <c r="G442" i="1"/>
  <c r="G441"/>
  <c r="BQ144"/>
  <c r="BO145"/>
  <c r="BP145" s="1"/>
  <c r="BQ145" s="1"/>
  <c r="BN145"/>
  <c r="BO146"/>
  <c r="BP146" s="1"/>
  <c r="BN146"/>
  <c r="BM147"/>
  <c r="P145" i="3" s="1"/>
  <c r="BD147" i="1"/>
  <c r="BG146" s="1"/>
  <c r="BI146" s="1"/>
  <c r="N144" i="3" s="1"/>
  <c r="BM148" i="1"/>
  <c r="P146" i="3" s="1"/>
  <c r="BD148" i="1"/>
  <c r="BG147" s="1"/>
  <c r="BI147" s="1"/>
  <c r="N145" i="3" s="1"/>
  <c r="BJ145" i="1"/>
  <c r="BK145" s="1"/>
  <c r="BL145" s="1"/>
  <c r="BJ144"/>
  <c r="BK144" s="1"/>
  <c r="BL144" s="1"/>
  <c r="A152"/>
  <c r="BE150"/>
  <c r="A444"/>
  <c r="A443"/>
  <c r="BE149"/>
  <c r="A151"/>
  <c r="CA442" l="1"/>
  <c r="Q146" i="3" s="1"/>
  <c r="BY442" i="1"/>
  <c r="BZ442" s="1"/>
  <c r="O146" i="3" s="1"/>
  <c r="CB440" i="1"/>
  <c r="BY441"/>
  <c r="BZ441" s="1"/>
  <c r="O145" i="3" s="1"/>
  <c r="CA441" i="1"/>
  <c r="Q145" i="3" s="1"/>
  <c r="CC440" i="1"/>
  <c r="CD440" s="1"/>
  <c r="CC439"/>
  <c r="CD439" s="1"/>
  <c r="CE439" s="1"/>
  <c r="CB439"/>
  <c r="G444"/>
  <c r="G443"/>
  <c r="BQ146"/>
  <c r="BJ147"/>
  <c r="BK147" s="1"/>
  <c r="BL147" s="1"/>
  <c r="BO148"/>
  <c r="BP148" s="1"/>
  <c r="BN148"/>
  <c r="BM149"/>
  <c r="P147" i="3" s="1"/>
  <c r="BD149" i="1"/>
  <c r="BG148" s="1"/>
  <c r="BI148" s="1"/>
  <c r="N146" i="3" s="1"/>
  <c r="A154" i="1"/>
  <c r="A446"/>
  <c r="BE152"/>
  <c r="BO147"/>
  <c r="BP147" s="1"/>
  <c r="BQ147" s="1"/>
  <c r="BN147"/>
  <c r="A445"/>
  <c r="BE151"/>
  <c r="A153"/>
  <c r="BM150"/>
  <c r="P148" i="3" s="1"/>
  <c r="BD150" i="1"/>
  <c r="BG149" s="1"/>
  <c r="BI149" s="1"/>
  <c r="N147" i="3" s="1"/>
  <c r="BJ146" i="1"/>
  <c r="BK146" s="1"/>
  <c r="BL146" s="1"/>
  <c r="CC442" l="1"/>
  <c r="CD442" s="1"/>
  <c r="CE442" s="1"/>
  <c r="CA444"/>
  <c r="Q148" i="3" s="1"/>
  <c r="BY444" i="1"/>
  <c r="BZ444" s="1"/>
  <c r="O148" i="3" s="1"/>
  <c r="CB441" i="1"/>
  <c r="CA443"/>
  <c r="Q147" i="3" s="1"/>
  <c r="BY443" i="1"/>
  <c r="BZ443" s="1"/>
  <c r="O147" i="3" s="1"/>
  <c r="CC441" i="1"/>
  <c r="CD441" s="1"/>
  <c r="CE441" s="1"/>
  <c r="CB442"/>
  <c r="CE440"/>
  <c r="G445"/>
  <c r="G446"/>
  <c r="BQ148"/>
  <c r="BO150"/>
  <c r="BN150"/>
  <c r="BJ149"/>
  <c r="BK149" s="1"/>
  <c r="BL149" s="1"/>
  <c r="BM152"/>
  <c r="P150" i="3" s="1"/>
  <c r="BD152" i="1"/>
  <c r="BG151" s="1"/>
  <c r="BI151" s="1"/>
  <c r="N149" i="3" s="1"/>
  <c r="BM151" i="1"/>
  <c r="P149" i="3" s="1"/>
  <c r="BD151" i="1"/>
  <c r="BG150" s="1"/>
  <c r="BI150" s="1"/>
  <c r="BJ148"/>
  <c r="BK148" s="1"/>
  <c r="BN149"/>
  <c r="BO149"/>
  <c r="BP149" s="1"/>
  <c r="BQ149" s="1"/>
  <c r="A447"/>
  <c r="BE153"/>
  <c r="A155"/>
  <c r="A156"/>
  <c r="A448"/>
  <c r="BE154"/>
  <c r="CC443" l="1"/>
  <c r="CD443" s="1"/>
  <c r="CE443" s="1"/>
  <c r="CB443"/>
  <c r="CA445"/>
  <c r="Q149" i="3" s="1"/>
  <c r="BY445" i="1"/>
  <c r="BZ445" s="1"/>
  <c r="O149" i="3" s="1"/>
  <c r="CC444" i="1"/>
  <c r="CD444" s="1"/>
  <c r="CE444" s="1"/>
  <c r="BY446"/>
  <c r="BZ446" s="1"/>
  <c r="O150" i="3" s="1"/>
  <c r="CA446" i="1"/>
  <c r="Q150" i="3" s="1"/>
  <c r="CB444" i="1"/>
  <c r="G448"/>
  <c r="G447"/>
  <c r="BJ150"/>
  <c r="BK150" s="1"/>
  <c r="BL150" s="1"/>
  <c r="N148" i="3"/>
  <c r="BL148" i="1"/>
  <c r="BP150"/>
  <c r="BQ150" s="1"/>
  <c r="A158"/>
  <c r="A450"/>
  <c r="BE156"/>
  <c r="BM154"/>
  <c r="P152" i="3" s="1"/>
  <c r="BD154" i="1"/>
  <c r="BG153" s="1"/>
  <c r="BI153" s="1"/>
  <c r="N151" i="3" s="1"/>
  <c r="BM153" i="1"/>
  <c r="P151" i="3" s="1"/>
  <c r="BD153" i="1"/>
  <c r="BG152" s="1"/>
  <c r="BI152" s="1"/>
  <c r="A449"/>
  <c r="BE155"/>
  <c r="A157"/>
  <c r="BO151"/>
  <c r="BP151" s="1"/>
  <c r="BQ151" s="1"/>
  <c r="BN151"/>
  <c r="BN152"/>
  <c r="BO152"/>
  <c r="BP152" s="1"/>
  <c r="BQ152" s="1"/>
  <c r="BJ151"/>
  <c r="BK151" s="1"/>
  <c r="BL151" s="1"/>
  <c r="CA447" l="1"/>
  <c r="Q151" i="3" s="1"/>
  <c r="BY447" i="1"/>
  <c r="BZ447" s="1"/>
  <c r="O151" i="3" s="1"/>
  <c r="CB445" i="1"/>
  <c r="BY448"/>
  <c r="BZ448" s="1"/>
  <c r="O152" i="3" s="1"/>
  <c r="CA448" i="1"/>
  <c r="Q152" i="3" s="1"/>
  <c r="CC445" i="1"/>
  <c r="CD445" s="1"/>
  <c r="CC446"/>
  <c r="CD446" s="1"/>
  <c r="CE446" s="1"/>
  <c r="CB446"/>
  <c r="G449"/>
  <c r="G450"/>
  <c r="BJ152"/>
  <c r="BK152" s="1"/>
  <c r="BL152" s="1"/>
  <c r="N150" i="3"/>
  <c r="A451" i="1"/>
  <c r="BE157"/>
  <c r="A159"/>
  <c r="BD155"/>
  <c r="BG154" s="1"/>
  <c r="BI154" s="1"/>
  <c r="BM155"/>
  <c r="P153" i="3" s="1"/>
  <c r="BJ153" i="1"/>
  <c r="BK153" s="1"/>
  <c r="BL153" s="1"/>
  <c r="A160"/>
  <c r="A452"/>
  <c r="BE158"/>
  <c r="BN153"/>
  <c r="BO153"/>
  <c r="BP153" s="1"/>
  <c r="BQ153" s="1"/>
  <c r="BM156"/>
  <c r="P154" i="3" s="1"/>
  <c r="BD156" i="1"/>
  <c r="BG155" s="1"/>
  <c r="BI155" s="1"/>
  <c r="BO154"/>
  <c r="BP154" s="1"/>
  <c r="BN154"/>
  <c r="CE445" l="1"/>
  <c r="CA449"/>
  <c r="Q153" i="3" s="1"/>
  <c r="BY449" i="1"/>
  <c r="BZ449" s="1"/>
  <c r="O153" i="3" s="1"/>
  <c r="CB448" i="1"/>
  <c r="CA450"/>
  <c r="Q154" i="3" s="1"/>
  <c r="BY450" i="1"/>
  <c r="BZ450" s="1"/>
  <c r="O154" i="3" s="1"/>
  <c r="CB447" i="1"/>
  <c r="CC447"/>
  <c r="CD447" s="1"/>
  <c r="CC448"/>
  <c r="CD448" s="1"/>
  <c r="CE448" s="1"/>
  <c r="G452"/>
  <c r="G451"/>
  <c r="BJ154"/>
  <c r="BK154" s="1"/>
  <c r="BL154" s="1"/>
  <c r="N152" i="3"/>
  <c r="BJ155" i="1"/>
  <c r="BK155" s="1"/>
  <c r="BL155" s="1"/>
  <c r="N153" i="3"/>
  <c r="BQ154" i="1"/>
  <c r="BO156"/>
  <c r="BP156" s="1"/>
  <c r="BN156"/>
  <c r="BM158"/>
  <c r="P156" i="3" s="1"/>
  <c r="BD158" i="1"/>
  <c r="BG157" s="1"/>
  <c r="BI157" s="1"/>
  <c r="N155" i="3" s="1"/>
  <c r="A162" i="1"/>
  <c r="A454"/>
  <c r="BE160"/>
  <c r="BN155"/>
  <c r="BO155"/>
  <c r="BP155" s="1"/>
  <c r="BQ155" s="1"/>
  <c r="BM157"/>
  <c r="P155" i="3" s="1"/>
  <c r="BD157" i="1"/>
  <c r="BG156" s="1"/>
  <c r="BI156" s="1"/>
  <c r="N154" i="3" s="1"/>
  <c r="A453" i="1"/>
  <c r="BE159"/>
  <c r="A161"/>
  <c r="CC450" l="1"/>
  <c r="CD450" s="1"/>
  <c r="CE450" s="1"/>
  <c r="CB450"/>
  <c r="CE447"/>
  <c r="CB449"/>
  <c r="BY451"/>
  <c r="BZ451" s="1"/>
  <c r="O155" i="3" s="1"/>
  <c r="CA451" i="1"/>
  <c r="Q155" i="3" s="1"/>
  <c r="BY452" i="1"/>
  <c r="BZ452" s="1"/>
  <c r="O156" i="3" s="1"/>
  <c r="CA452" i="1"/>
  <c r="Q156" i="3" s="1"/>
  <c r="CC449" i="1"/>
  <c r="CD449" s="1"/>
  <c r="CE449" s="1"/>
  <c r="G453"/>
  <c r="G454"/>
  <c r="BJ157"/>
  <c r="BK157" s="1"/>
  <c r="BL157" s="1"/>
  <c r="BD159"/>
  <c r="BG158" s="1"/>
  <c r="BI158" s="1"/>
  <c r="BM159"/>
  <c r="P157" i="3" s="1"/>
  <c r="A164" i="1"/>
  <c r="BE162"/>
  <c r="A456"/>
  <c r="A455"/>
  <c r="BE161"/>
  <c r="A163"/>
  <c r="BO157"/>
  <c r="BP157" s="1"/>
  <c r="BQ157" s="1"/>
  <c r="BN157"/>
  <c r="BQ156"/>
  <c r="BJ156"/>
  <c r="BK156" s="1"/>
  <c r="BM160"/>
  <c r="P158" i="3" s="1"/>
  <c r="BD160" i="1"/>
  <c r="BG159" s="1"/>
  <c r="BI159" s="1"/>
  <c r="N157" i="3" s="1"/>
  <c r="BO158" i="1"/>
  <c r="BP158" s="1"/>
  <c r="BN158"/>
  <c r="CB451" l="1"/>
  <c r="CC451"/>
  <c r="CD451" s="1"/>
  <c r="CE451" s="1"/>
  <c r="CC452"/>
  <c r="CD452" s="1"/>
  <c r="CE452" s="1"/>
  <c r="CA453"/>
  <c r="Q157" i="3" s="1"/>
  <c r="BY453" i="1"/>
  <c r="BZ453" s="1"/>
  <c r="O157" i="3" s="1"/>
  <c r="CB452" i="1"/>
  <c r="CA454"/>
  <c r="Q158" i="3" s="1"/>
  <c r="BY454" i="1"/>
  <c r="BZ454" s="1"/>
  <c r="O158" i="3" s="1"/>
  <c r="G455" i="1"/>
  <c r="G456"/>
  <c r="BJ158"/>
  <c r="BK158" s="1"/>
  <c r="BL158" s="1"/>
  <c r="N156" i="3"/>
  <c r="BJ159" i="1"/>
  <c r="BK159" s="1"/>
  <c r="BL159" s="1"/>
  <c r="BD161"/>
  <c r="BG160" s="1"/>
  <c r="BI160" s="1"/>
  <c r="BM161"/>
  <c r="P159" i="3" s="1"/>
  <c r="A166" i="1"/>
  <c r="A458"/>
  <c r="BE164"/>
  <c r="A457"/>
  <c r="BE163"/>
  <c r="A165"/>
  <c r="BM162"/>
  <c r="P160" i="3" s="1"/>
  <c r="BD162" i="1"/>
  <c r="BG161" s="1"/>
  <c r="BI161" s="1"/>
  <c r="N159" i="3" s="1"/>
  <c r="BQ158" i="1"/>
  <c r="BL156"/>
  <c r="BN160"/>
  <c r="BO160"/>
  <c r="BP160" s="1"/>
  <c r="BQ160" s="1"/>
  <c r="BO159"/>
  <c r="BP159" s="1"/>
  <c r="BQ159" s="1"/>
  <c r="BN159"/>
  <c r="CC454" l="1"/>
  <c r="CD454" s="1"/>
  <c r="CE454" s="1"/>
  <c r="CB454"/>
  <c r="BY455"/>
  <c r="BZ455" s="1"/>
  <c r="O159" i="3" s="1"/>
  <c r="CA455" i="1"/>
  <c r="Q159" i="3" s="1"/>
  <c r="CA456" i="1"/>
  <c r="Q160" i="3" s="1"/>
  <c r="BY456" i="1"/>
  <c r="BZ456" s="1"/>
  <c r="O160" i="3" s="1"/>
  <c r="CC453" i="1"/>
  <c r="CD453" s="1"/>
  <c r="CE453" s="1"/>
  <c r="CB453"/>
  <c r="G458"/>
  <c r="G457"/>
  <c r="BJ160"/>
  <c r="BK160" s="1"/>
  <c r="BL160" s="1"/>
  <c r="N158" i="3"/>
  <c r="CC455" i="1"/>
  <c r="CD455" s="1"/>
  <c r="BD163"/>
  <c r="BG162" s="1"/>
  <c r="BI162" s="1"/>
  <c r="N160" i="3" s="1"/>
  <c r="BM163" i="1"/>
  <c r="P161" i="3" s="1"/>
  <c r="A168" i="1"/>
  <c r="A460"/>
  <c r="BE166"/>
  <c r="BN162"/>
  <c r="BO162"/>
  <c r="BP162" s="1"/>
  <c r="BQ162" s="1"/>
  <c r="BM164"/>
  <c r="P162" i="3" s="1"/>
  <c r="BD164" i="1"/>
  <c r="BG163" s="1"/>
  <c r="BI163" s="1"/>
  <c r="N161" i="3" s="1"/>
  <c r="A459" i="1"/>
  <c r="A167"/>
  <c r="BE165"/>
  <c r="BJ161"/>
  <c r="BK161" s="1"/>
  <c r="BL161" s="1"/>
  <c r="BN161"/>
  <c r="BO161"/>
  <c r="BP161" s="1"/>
  <c r="BQ161" s="1"/>
  <c r="CB455" l="1"/>
  <c r="CC456"/>
  <c r="CD456" s="1"/>
  <c r="CB456"/>
  <c r="BY457"/>
  <c r="BZ457" s="1"/>
  <c r="O161" i="3" s="1"/>
  <c r="CA457" i="1"/>
  <c r="Q161" i="3" s="1"/>
  <c r="CA458" i="1"/>
  <c r="Q162" i="3" s="1"/>
  <c r="BY458" i="1"/>
  <c r="BZ458" s="1"/>
  <c r="O162" i="3" s="1"/>
  <c r="G459" i="1"/>
  <c r="G460"/>
  <c r="CE455"/>
  <c r="A461"/>
  <c r="A169"/>
  <c r="BE167"/>
  <c r="BM166"/>
  <c r="P164" i="3" s="1"/>
  <c r="BD166" i="1"/>
  <c r="BG165" s="1"/>
  <c r="BI165" s="1"/>
  <c r="N163" i="3" s="1"/>
  <c r="BJ162" i="1"/>
  <c r="BK162" s="1"/>
  <c r="BL162" s="1"/>
  <c r="BM165"/>
  <c r="P163" i="3" s="1"/>
  <c r="BD165" i="1"/>
  <c r="BG164" s="1"/>
  <c r="BI164" s="1"/>
  <c r="N162" i="3" s="1"/>
  <c r="BN163" i="1"/>
  <c r="BO163"/>
  <c r="BP163" s="1"/>
  <c r="BQ163" s="1"/>
  <c r="BO164"/>
  <c r="BP164" s="1"/>
  <c r="BQ164" s="1"/>
  <c r="BN164"/>
  <c r="BJ163"/>
  <c r="BK163" s="1"/>
  <c r="BL163" s="1"/>
  <c r="A170"/>
  <c r="A462"/>
  <c r="BE168"/>
  <c r="CB457" l="1"/>
  <c r="CC457"/>
  <c r="CD457" s="1"/>
  <c r="CE457" s="1"/>
  <c r="CC458"/>
  <c r="CD458" s="1"/>
  <c r="CE458" s="1"/>
  <c r="CB458"/>
  <c r="CE456"/>
  <c r="BY459"/>
  <c r="BZ459" s="1"/>
  <c r="O163" i="3" s="1"/>
  <c r="CA459" i="1"/>
  <c r="Q163" i="3" s="1"/>
  <c r="CA460" i="1"/>
  <c r="Q164" i="3" s="1"/>
  <c r="BY460" i="1"/>
  <c r="BZ460" s="1"/>
  <c r="O164" i="3" s="1"/>
  <c r="G462" i="1"/>
  <c r="G461"/>
  <c r="BJ165"/>
  <c r="BK165" s="1"/>
  <c r="BL165" s="1"/>
  <c r="A463"/>
  <c r="BE169"/>
  <c r="A171"/>
  <c r="BM168"/>
  <c r="P166" i="3" s="1"/>
  <c r="BD168" i="1"/>
  <c r="BG167" s="1"/>
  <c r="BI167" s="1"/>
  <c r="N165" i="3" s="1"/>
  <c r="BD167" i="1"/>
  <c r="BG166" s="1"/>
  <c r="BI166" s="1"/>
  <c r="BM167"/>
  <c r="P165" i="3" s="1"/>
  <c r="A172" i="1"/>
  <c r="A464"/>
  <c r="BE170"/>
  <c r="BJ164"/>
  <c r="BK164" s="1"/>
  <c r="BO165"/>
  <c r="BP165" s="1"/>
  <c r="BQ165" s="1"/>
  <c r="BN165"/>
  <c r="BO166"/>
  <c r="BP166" s="1"/>
  <c r="BQ166" s="1"/>
  <c r="BN166"/>
  <c r="CC460" l="1"/>
  <c r="CD460" s="1"/>
  <c r="CE460" s="1"/>
  <c r="CB459"/>
  <c r="CC459"/>
  <c r="CD459" s="1"/>
  <c r="CE459" s="1"/>
  <c r="CB460"/>
  <c r="BY462"/>
  <c r="BZ462" s="1"/>
  <c r="O166" i="3" s="1"/>
  <c r="CA462" i="1"/>
  <c r="Q166" i="3" s="1"/>
  <c r="BY461" i="1"/>
  <c r="BZ461" s="1"/>
  <c r="O165" i="3" s="1"/>
  <c r="CA461" i="1"/>
  <c r="Q165" i="3" s="1"/>
  <c r="G463" i="1"/>
  <c r="G464"/>
  <c r="BJ166"/>
  <c r="BK166" s="1"/>
  <c r="BL166" s="1"/>
  <c r="N164" i="3"/>
  <c r="BL164" i="1"/>
  <c r="BN167"/>
  <c r="BO167"/>
  <c r="BP167" s="1"/>
  <c r="BQ167" s="1"/>
  <c r="A465"/>
  <c r="A173"/>
  <c r="BE171"/>
  <c r="A174"/>
  <c r="BE172"/>
  <c r="A466"/>
  <c r="BN168"/>
  <c r="BO168"/>
  <c r="BP168" s="1"/>
  <c r="BJ167"/>
  <c r="BK167" s="1"/>
  <c r="BL167" s="1"/>
  <c r="BM170"/>
  <c r="P168" i="3" s="1"/>
  <c r="BD170" i="1"/>
  <c r="BG169" s="1"/>
  <c r="BI169" s="1"/>
  <c r="N167" i="3" s="1"/>
  <c r="BM169" i="1"/>
  <c r="P167" i="3" s="1"/>
  <c r="BD169" i="1"/>
  <c r="BG168" s="1"/>
  <c r="BI168" s="1"/>
  <c r="N166" i="3" s="1"/>
  <c r="CB461" i="1" l="1"/>
  <c r="CC461"/>
  <c r="CD461" s="1"/>
  <c r="CC462"/>
  <c r="CD462" s="1"/>
  <c r="CE462" s="1"/>
  <c r="CB462"/>
  <c r="CA463"/>
  <c r="Q167" i="3" s="1"/>
  <c r="BY463" i="1"/>
  <c r="BZ463" s="1"/>
  <c r="O167" i="3" s="1"/>
  <c r="CA464" i="1"/>
  <c r="Q168" i="3" s="1"/>
  <c r="BY464" i="1"/>
  <c r="BZ464" s="1"/>
  <c r="O168" i="3" s="1"/>
  <c r="G465" i="1"/>
  <c r="G466"/>
  <c r="BJ168"/>
  <c r="BK168" s="1"/>
  <c r="BL168" s="1"/>
  <c r="BM171"/>
  <c r="P169" i="3" s="1"/>
  <c r="BD171" i="1"/>
  <c r="BG170" s="1"/>
  <c r="BI170" s="1"/>
  <c r="BN170"/>
  <c r="BO170"/>
  <c r="A176"/>
  <c r="A468"/>
  <c r="BE174"/>
  <c r="BJ169"/>
  <c r="BK169" s="1"/>
  <c r="BL169" s="1"/>
  <c r="BM172"/>
  <c r="P170" i="3" s="1"/>
  <c r="BD172" i="1"/>
  <c r="BG171" s="1"/>
  <c r="BI171" s="1"/>
  <c r="N169" i="3" s="1"/>
  <c r="BN169" i="1"/>
  <c r="BO169"/>
  <c r="BP169" s="1"/>
  <c r="BQ169" s="1"/>
  <c r="A467"/>
  <c r="A175"/>
  <c r="BE173"/>
  <c r="BQ168"/>
  <c r="CE461" l="1"/>
  <c r="CC463"/>
  <c r="CD463" s="1"/>
  <c r="CB463"/>
  <c r="BY465"/>
  <c r="BZ465" s="1"/>
  <c r="O169" i="3" s="1"/>
  <c r="CA465" i="1"/>
  <c r="Q169" i="3" s="1"/>
  <c r="CB464" i="1"/>
  <c r="CA466"/>
  <c r="Q170" i="3" s="1"/>
  <c r="BY466" i="1"/>
  <c r="BZ466" s="1"/>
  <c r="O170" i="3" s="1"/>
  <c r="CC464" i="1"/>
  <c r="CD464" s="1"/>
  <c r="CE464" s="1"/>
  <c r="G467"/>
  <c r="G468"/>
  <c r="BJ170"/>
  <c r="BK170" s="1"/>
  <c r="BL170" s="1"/>
  <c r="N168" i="3"/>
  <c r="CE463" i="1"/>
  <c r="BN171"/>
  <c r="BO171"/>
  <c r="BP171" s="1"/>
  <c r="BQ171" s="1"/>
  <c r="A469"/>
  <c r="BE175"/>
  <c r="A177"/>
  <c r="BD173"/>
  <c r="BG172" s="1"/>
  <c r="BI172" s="1"/>
  <c r="N170" i="3" s="1"/>
  <c r="BM173" i="1"/>
  <c r="P171" i="3" s="1"/>
  <c r="A178" i="1"/>
  <c r="A470"/>
  <c r="BE176"/>
  <c r="BP170"/>
  <c r="BQ170" s="1"/>
  <c r="BO172"/>
  <c r="BP172" s="1"/>
  <c r="BQ172" s="1"/>
  <c r="BN172"/>
  <c r="BJ171"/>
  <c r="BK171" s="1"/>
  <c r="BL171" s="1"/>
  <c r="BM174"/>
  <c r="P172" i="3" s="1"/>
  <c r="BD174" i="1"/>
  <c r="BG173" s="1"/>
  <c r="BI173" s="1"/>
  <c r="N171" i="3" s="1"/>
  <c r="CC466" i="1" l="1"/>
  <c r="CD466" s="1"/>
  <c r="CE466" s="1"/>
  <c r="CB465"/>
  <c r="CB466"/>
  <c r="BY467"/>
  <c r="BZ467" s="1"/>
  <c r="O171" i="3" s="1"/>
  <c r="CA467" i="1"/>
  <c r="Q171" i="3" s="1"/>
  <c r="CC465" i="1"/>
  <c r="CD465" s="1"/>
  <c r="CA468"/>
  <c r="Q172" i="3" s="1"/>
  <c r="BY468" i="1"/>
  <c r="BZ468" s="1"/>
  <c r="O172" i="3" s="1"/>
  <c r="G469" i="1"/>
  <c r="G470"/>
  <c r="BM176"/>
  <c r="P174" i="3" s="1"/>
  <c r="BD176" i="1"/>
  <c r="BG175" s="1"/>
  <c r="BI175" s="1"/>
  <c r="N173" i="3" s="1"/>
  <c r="A180" i="1"/>
  <c r="A472"/>
  <c r="BE178"/>
  <c r="BD175"/>
  <c r="BG174" s="1"/>
  <c r="BI174" s="1"/>
  <c r="BM175"/>
  <c r="P173" i="3" s="1"/>
  <c r="BJ172" i="1"/>
  <c r="BK172" s="1"/>
  <c r="BL172" s="1"/>
  <c r="A471"/>
  <c r="A179"/>
  <c r="BE177"/>
  <c r="BO174"/>
  <c r="BN174"/>
  <c r="BJ173"/>
  <c r="BK173" s="1"/>
  <c r="BL173" s="1"/>
  <c r="BO173"/>
  <c r="BP173" s="1"/>
  <c r="BQ173" s="1"/>
  <c r="BN173"/>
  <c r="CC468" l="1"/>
  <c r="CD468" s="1"/>
  <c r="CE468" s="1"/>
  <c r="CB468"/>
  <c r="CE465"/>
  <c r="CA469"/>
  <c r="Q173" i="3" s="1"/>
  <c r="BY469" i="1"/>
  <c r="BZ469" s="1"/>
  <c r="O173" i="3" s="1"/>
  <c r="CA470" i="1"/>
  <c r="Q174" i="3" s="1"/>
  <c r="BY470" i="1"/>
  <c r="BZ470" s="1"/>
  <c r="O174" i="3" s="1"/>
  <c r="CC467" i="1"/>
  <c r="CD467" s="1"/>
  <c r="CB467"/>
  <c r="G471"/>
  <c r="G472"/>
  <c r="BJ174"/>
  <c r="BK174" s="1"/>
  <c r="BL174" s="1"/>
  <c r="N172" i="3"/>
  <c r="CB469" i="1"/>
  <c r="A473"/>
  <c r="BE179"/>
  <c r="A181"/>
  <c r="BM178"/>
  <c r="P176" i="3" s="1"/>
  <c r="BD178" i="1"/>
  <c r="BG177" s="1"/>
  <c r="BI177" s="1"/>
  <c r="N175" i="3" s="1"/>
  <c r="BN176" i="1"/>
  <c r="BO176"/>
  <c r="BP176" s="1"/>
  <c r="BP174"/>
  <c r="BQ174" s="1"/>
  <c r="BJ175"/>
  <c r="BK175" s="1"/>
  <c r="BL175" s="1"/>
  <c r="BO175"/>
  <c r="BP175" s="1"/>
  <c r="BQ175" s="1"/>
  <c r="BN175"/>
  <c r="A182"/>
  <c r="A474"/>
  <c r="BE180"/>
  <c r="BD177"/>
  <c r="BG176" s="1"/>
  <c r="BI176" s="1"/>
  <c r="BM177"/>
  <c r="P175" i="3" s="1"/>
  <c r="CC470" i="1" l="1"/>
  <c r="CD470" s="1"/>
  <c r="CE470" s="1"/>
  <c r="CB470"/>
  <c r="CA471"/>
  <c r="Q175" i="3" s="1"/>
  <c r="BY471" i="1"/>
  <c r="BZ471" s="1"/>
  <c r="O175" i="3" s="1"/>
  <c r="CE467" i="1"/>
  <c r="BY472"/>
  <c r="BZ472" s="1"/>
  <c r="O176" i="3" s="1"/>
  <c r="CA472" i="1"/>
  <c r="Q176" i="3" s="1"/>
  <c r="CC469" i="1"/>
  <c r="CD469" s="1"/>
  <c r="CE469" s="1"/>
  <c r="G474"/>
  <c r="G473"/>
  <c r="BJ176"/>
  <c r="BK176" s="1"/>
  <c r="BL176" s="1"/>
  <c r="N174" i="3"/>
  <c r="BQ176" i="1"/>
  <c r="BM180"/>
  <c r="P178" i="3" s="1"/>
  <c r="BD180" i="1"/>
  <c r="BG179" s="1"/>
  <c r="BI179" s="1"/>
  <c r="N177" i="3" s="1"/>
  <c r="BN178" i="1"/>
  <c r="BO178"/>
  <c r="BP178" s="1"/>
  <c r="BQ178" s="1"/>
  <c r="BJ177"/>
  <c r="BK177" s="1"/>
  <c r="BL177" s="1"/>
  <c r="BN177"/>
  <c r="BO177"/>
  <c r="BP177" s="1"/>
  <c r="BQ177" s="1"/>
  <c r="A184"/>
  <c r="A476"/>
  <c r="BE182"/>
  <c r="BD179"/>
  <c r="BG178" s="1"/>
  <c r="BI178" s="1"/>
  <c r="BM179"/>
  <c r="P177" i="3" s="1"/>
  <c r="A475" i="1"/>
  <c r="BE181"/>
  <c r="A183"/>
  <c r="CC471" l="1"/>
  <c r="CD471" s="1"/>
  <c r="CE471" s="1"/>
  <c r="CB472"/>
  <c r="BY473"/>
  <c r="BZ473" s="1"/>
  <c r="O177" i="3" s="1"/>
  <c r="CA473" i="1"/>
  <c r="Q177" i="3" s="1"/>
  <c r="CA474" i="1"/>
  <c r="Q178" i="3" s="1"/>
  <c r="BY474" i="1"/>
  <c r="BZ474" s="1"/>
  <c r="O178" i="3" s="1"/>
  <c r="CC472" i="1"/>
  <c r="CD472" s="1"/>
  <c r="CE472" s="1"/>
  <c r="CB471"/>
  <c r="G475"/>
  <c r="G476"/>
  <c r="BJ178"/>
  <c r="BK178" s="1"/>
  <c r="BL178" s="1"/>
  <c r="N176" i="3"/>
  <c r="BO180" i="1"/>
  <c r="BP180" s="1"/>
  <c r="BQ180" s="1"/>
  <c r="BN180"/>
  <c r="BD181"/>
  <c r="BG180" s="1"/>
  <c r="BI180" s="1"/>
  <c r="N178" i="3" s="1"/>
  <c r="BM181" i="1"/>
  <c r="P179" i="3" s="1"/>
  <c r="BJ179" i="1"/>
  <c r="BK179" s="1"/>
  <c r="BL179" s="1"/>
  <c r="BM182"/>
  <c r="P180" i="3" s="1"/>
  <c r="BD182" i="1"/>
  <c r="BG181" s="1"/>
  <c r="BI181" s="1"/>
  <c r="N179" i="3" s="1"/>
  <c r="A477" i="1"/>
  <c r="BE183"/>
  <c r="A185"/>
  <c r="BN179"/>
  <c r="BO179"/>
  <c r="BP179" s="1"/>
  <c r="BQ179" s="1"/>
  <c r="A186"/>
  <c r="A478"/>
  <c r="BE184"/>
  <c r="CC473" l="1"/>
  <c r="CD473" s="1"/>
  <c r="CB473"/>
  <c r="CC474"/>
  <c r="CD474" s="1"/>
  <c r="CE474" s="1"/>
  <c r="CB474"/>
  <c r="CA476"/>
  <c r="Q180" i="3" s="1"/>
  <c r="BY476" i="1"/>
  <c r="BZ476" s="1"/>
  <c r="O180" i="3" s="1"/>
  <c r="CA475" i="1"/>
  <c r="Q179" i="3" s="1"/>
  <c r="BY475" i="1"/>
  <c r="BZ475" s="1"/>
  <c r="O179" i="3" s="1"/>
  <c r="G477" i="1"/>
  <c r="G478"/>
  <c r="BO182"/>
  <c r="BP182" s="1"/>
  <c r="BQ182" s="1"/>
  <c r="BN182"/>
  <c r="BJ180"/>
  <c r="BK180" s="1"/>
  <c r="A479"/>
  <c r="A187"/>
  <c r="BE185"/>
  <c r="BM184"/>
  <c r="P182" i="3" s="1"/>
  <c r="BD184" i="1"/>
  <c r="BG183" s="1"/>
  <c r="BI183" s="1"/>
  <c r="N181" i="3" s="1"/>
  <c r="BO181" i="1"/>
  <c r="BP181" s="1"/>
  <c r="BQ181" s="1"/>
  <c r="BN181"/>
  <c r="BJ181"/>
  <c r="BK181" s="1"/>
  <c r="BL181" s="1"/>
  <c r="A188"/>
  <c r="A480"/>
  <c r="BE186"/>
  <c r="BD183"/>
  <c r="BG182" s="1"/>
  <c r="BI182" s="1"/>
  <c r="N180" i="3" s="1"/>
  <c r="BM183" i="1"/>
  <c r="P181" i="3" s="1"/>
  <c r="CE473" i="1" l="1"/>
  <c r="CC475"/>
  <c r="CD475" s="1"/>
  <c r="CB475"/>
  <c r="BY478"/>
  <c r="BZ478" s="1"/>
  <c r="O182" i="3" s="1"/>
  <c r="CA478" i="1"/>
  <c r="Q182" i="3" s="1"/>
  <c r="CC476" i="1"/>
  <c r="CD476" s="1"/>
  <c r="CE476" s="1"/>
  <c r="CB476"/>
  <c r="CA477"/>
  <c r="Q181" i="3" s="1"/>
  <c r="BY477" i="1"/>
  <c r="BZ477" s="1"/>
  <c r="O181" i="3" s="1"/>
  <c r="G479" i="1"/>
  <c r="G480"/>
  <c r="BN183"/>
  <c r="BO183"/>
  <c r="BP183" s="1"/>
  <c r="BQ183" s="1"/>
  <c r="A190"/>
  <c r="BE188"/>
  <c r="A482"/>
  <c r="BD185"/>
  <c r="BG184" s="1"/>
  <c r="BI184" s="1"/>
  <c r="BM185"/>
  <c r="P183" i="3" s="1"/>
  <c r="BD186" i="1"/>
  <c r="BG185" s="1"/>
  <c r="BI185" s="1"/>
  <c r="BM186"/>
  <c r="P184" i="3" s="1"/>
  <c r="BN184" i="1"/>
  <c r="BO184"/>
  <c r="BP184" s="1"/>
  <c r="BL180"/>
  <c r="BJ183"/>
  <c r="BK183" s="1"/>
  <c r="BL183" s="1"/>
  <c r="BJ182"/>
  <c r="BK182" s="1"/>
  <c r="BL182" s="1"/>
  <c r="A481"/>
  <c r="A189"/>
  <c r="BE187"/>
  <c r="CC478" l="1"/>
  <c r="CD478" s="1"/>
  <c r="CE475"/>
  <c r="CA479"/>
  <c r="Q183" i="3" s="1"/>
  <c r="BY479" i="1"/>
  <c r="BZ479" s="1"/>
  <c r="O183" i="3" s="1"/>
  <c r="CA480" i="1"/>
  <c r="Q184" i="3" s="1"/>
  <c r="BY480" i="1"/>
  <c r="BZ480" s="1"/>
  <c r="O184" i="3" s="1"/>
  <c r="CB477" i="1"/>
  <c r="CB478"/>
  <c r="CC477"/>
  <c r="CD477" s="1"/>
  <c r="CE477" s="1"/>
  <c r="G482"/>
  <c r="G481"/>
  <c r="BJ185"/>
  <c r="BK185" s="1"/>
  <c r="BL185" s="1"/>
  <c r="N183" i="3"/>
  <c r="BJ184" i="1"/>
  <c r="BK184" s="1"/>
  <c r="BL184" s="1"/>
  <c r="N182" i="3"/>
  <c r="A483" i="1"/>
  <c r="BE189"/>
  <c r="A191"/>
  <c r="A192"/>
  <c r="A484"/>
  <c r="BE190"/>
  <c r="BN186"/>
  <c r="BO186"/>
  <c r="BP186" s="1"/>
  <c r="BQ186" s="1"/>
  <c r="BQ184"/>
  <c r="BN185"/>
  <c r="BO185"/>
  <c r="BP185" s="1"/>
  <c r="BQ185" s="1"/>
  <c r="BD187"/>
  <c r="BG186" s="1"/>
  <c r="BI186" s="1"/>
  <c r="BM187"/>
  <c r="P185" i="3" s="1"/>
  <c r="BM188" i="1"/>
  <c r="P186" i="3" s="1"/>
  <c r="BD188" i="1"/>
  <c r="BG187" s="1"/>
  <c r="BI187" s="1"/>
  <c r="N185" i="3" s="1"/>
  <c r="CB480" i="1" l="1"/>
  <c r="CC480"/>
  <c r="CD480" s="1"/>
  <c r="CE480" s="1"/>
  <c r="CE478"/>
  <c r="CC479"/>
  <c r="CD479" s="1"/>
  <c r="CE479" s="1"/>
  <c r="BY481"/>
  <c r="BZ481" s="1"/>
  <c r="O185" i="3" s="1"/>
  <c r="CA481" i="1"/>
  <c r="Q185" i="3" s="1"/>
  <c r="BY482" i="1"/>
  <c r="BZ482" s="1"/>
  <c r="O186" i="3" s="1"/>
  <c r="CA482" i="1"/>
  <c r="Q186" i="3" s="1"/>
  <c r="CB479" i="1"/>
  <c r="G484"/>
  <c r="G483"/>
  <c r="BJ186"/>
  <c r="BK186" s="1"/>
  <c r="BL186" s="1"/>
  <c r="N184" i="3"/>
  <c r="BN188" i="1"/>
  <c r="BO188"/>
  <c r="BP188" s="1"/>
  <c r="BQ188" s="1"/>
  <c r="A485"/>
  <c r="A193"/>
  <c r="BE191"/>
  <c r="BO187"/>
  <c r="BP187" s="1"/>
  <c r="BQ187" s="1"/>
  <c r="BN187"/>
  <c r="BM190"/>
  <c r="P188" i="3" s="1"/>
  <c r="BD190" i="1"/>
  <c r="BG189" s="1"/>
  <c r="BI189" s="1"/>
  <c r="N187" i="3" s="1"/>
  <c r="BD189" i="1"/>
  <c r="BG188" s="1"/>
  <c r="BI188" s="1"/>
  <c r="N186" i="3" s="1"/>
  <c r="BM189" i="1"/>
  <c r="P187" i="3" s="1"/>
  <c r="BJ187" i="1"/>
  <c r="BK187" s="1"/>
  <c r="BL187" s="1"/>
  <c r="A194"/>
  <c r="BE192"/>
  <c r="A486"/>
  <c r="CB481" l="1"/>
  <c r="CC481"/>
  <c r="CD481" s="1"/>
  <c r="CA483"/>
  <c r="Q187" i="3" s="1"/>
  <c r="BY483" i="1"/>
  <c r="BZ483" s="1"/>
  <c r="O187" i="3" s="1"/>
  <c r="CC482" i="1"/>
  <c r="CD482" s="1"/>
  <c r="CE482" s="1"/>
  <c r="CA484"/>
  <c r="Q188" i="3" s="1"/>
  <c r="BY484" i="1"/>
  <c r="BZ484" s="1"/>
  <c r="O188" i="3" s="1"/>
  <c r="CB482" i="1"/>
  <c r="G486"/>
  <c r="G485"/>
  <c r="A196"/>
  <c r="A488"/>
  <c r="BE194"/>
  <c r="BO190"/>
  <c r="BP190" s="1"/>
  <c r="BQ190" s="1"/>
  <c r="BN190"/>
  <c r="A487"/>
  <c r="BE193"/>
  <c r="A195"/>
  <c r="BJ189"/>
  <c r="BK189" s="1"/>
  <c r="BL189" s="1"/>
  <c r="BD191"/>
  <c r="BG190" s="1"/>
  <c r="BI190" s="1"/>
  <c r="N188" i="3" s="1"/>
  <c r="BM191" i="1"/>
  <c r="P189" i="3" s="1"/>
  <c r="BJ188" i="1"/>
  <c r="BK188" s="1"/>
  <c r="BM192"/>
  <c r="P190" i="3" s="1"/>
  <c r="BD192" i="1"/>
  <c r="BG191" s="1"/>
  <c r="BI191" s="1"/>
  <c r="N189" i="3" s="1"/>
  <c r="BO189" i="1"/>
  <c r="BP189" s="1"/>
  <c r="BQ189" s="1"/>
  <c r="BN189"/>
  <c r="CE481" l="1"/>
  <c r="CC484"/>
  <c r="CD484" s="1"/>
  <c r="CB484"/>
  <c r="CB483"/>
  <c r="CA486"/>
  <c r="Q190" i="3" s="1"/>
  <c r="BY486" i="1"/>
  <c r="BZ486" s="1"/>
  <c r="O190" i="3" s="1"/>
  <c r="CC483" i="1"/>
  <c r="CD483" s="1"/>
  <c r="CE483" s="1"/>
  <c r="CA485"/>
  <c r="Q189" i="3" s="1"/>
  <c r="BY485" i="1"/>
  <c r="BZ485" s="1"/>
  <c r="O189" i="3" s="1"/>
  <c r="G487" i="1"/>
  <c r="G488"/>
  <c r="BL188"/>
  <c r="BO192"/>
  <c r="BP192" s="1"/>
  <c r="BN192"/>
  <c r="BJ191"/>
  <c r="BK191" s="1"/>
  <c r="BL191" s="1"/>
  <c r="BO191"/>
  <c r="BP191" s="1"/>
  <c r="BQ191" s="1"/>
  <c r="BN191"/>
  <c r="A489"/>
  <c r="A197"/>
  <c r="BE195"/>
  <c r="BM194"/>
  <c r="P192" i="3" s="1"/>
  <c r="BD194" i="1"/>
  <c r="BG193" s="1"/>
  <c r="BI193" s="1"/>
  <c r="N191" i="3" s="1"/>
  <c r="BJ190" i="1"/>
  <c r="BK190" s="1"/>
  <c r="BL190" s="1"/>
  <c r="BD193"/>
  <c r="BG192" s="1"/>
  <c r="BI192" s="1"/>
  <c r="N190" i="3" s="1"/>
  <c r="BM193" i="1"/>
  <c r="P191" i="3" s="1"/>
  <c r="A198" i="1"/>
  <c r="A490"/>
  <c r="BE196"/>
  <c r="CE484" l="1"/>
  <c r="CB486"/>
  <c r="CC486"/>
  <c r="CD486" s="1"/>
  <c r="CE486" s="1"/>
  <c r="CA488"/>
  <c r="Q192" i="3" s="1"/>
  <c r="BY488" i="1"/>
  <c r="BZ488" s="1"/>
  <c r="O192" i="3" s="1"/>
  <c r="BY487" i="1"/>
  <c r="BZ487" s="1"/>
  <c r="O191" i="3" s="1"/>
  <c r="CA487" i="1"/>
  <c r="Q191" i="3" s="1"/>
  <c r="CB485" i="1"/>
  <c r="CC485"/>
  <c r="CD485" s="1"/>
  <c r="CE485" s="1"/>
  <c r="G490"/>
  <c r="G489"/>
  <c r="BM196"/>
  <c r="P194" i="3" s="1"/>
  <c r="BD196" i="1"/>
  <c r="BG195" s="1"/>
  <c r="BI195" s="1"/>
  <c r="N193" i="3" s="1"/>
  <c r="BO194" i="1"/>
  <c r="BP194" s="1"/>
  <c r="BQ194" s="1"/>
  <c r="BN194"/>
  <c r="BJ193"/>
  <c r="BK193" s="1"/>
  <c r="BL193" s="1"/>
  <c r="A200"/>
  <c r="A492"/>
  <c r="BE198"/>
  <c r="A491"/>
  <c r="BE197"/>
  <c r="A199"/>
  <c r="BQ192"/>
  <c r="BJ192"/>
  <c r="BK192" s="1"/>
  <c r="BL192" s="1"/>
  <c r="BN193"/>
  <c r="BO193"/>
  <c r="BP193" s="1"/>
  <c r="BQ193" s="1"/>
  <c r="BM195"/>
  <c r="P193" i="3" s="1"/>
  <c r="BD195" i="1"/>
  <c r="BG194" s="1"/>
  <c r="BI194" s="1"/>
  <c r="N192" i="3" s="1"/>
  <c r="CC487" i="1" l="1"/>
  <c r="CD487" s="1"/>
  <c r="CE487" s="1"/>
  <c r="CB487"/>
  <c r="CA490"/>
  <c r="Q194" i="3" s="1"/>
  <c r="BY490" i="1"/>
  <c r="BZ490" s="1"/>
  <c r="O194" i="3" s="1"/>
  <c r="CB488" i="1"/>
  <c r="CA489"/>
  <c r="Q193" i="3" s="1"/>
  <c r="BY489" i="1"/>
  <c r="BZ489" s="1"/>
  <c r="O193" i="3" s="1"/>
  <c r="CC488" i="1"/>
  <c r="CD488" s="1"/>
  <c r="G491"/>
  <c r="G492"/>
  <c r="BJ194"/>
  <c r="BK194" s="1"/>
  <c r="BL194" s="1"/>
  <c r="BD197"/>
  <c r="BG196" s="1"/>
  <c r="BI196" s="1"/>
  <c r="N194" i="3" s="1"/>
  <c r="BM197" i="1"/>
  <c r="P195" i="3" s="1"/>
  <c r="A202" i="1"/>
  <c r="A494"/>
  <c r="BE200"/>
  <c r="BJ195"/>
  <c r="BM198"/>
  <c r="P196" i="3" s="1"/>
  <c r="BD198" i="1"/>
  <c r="BG197" s="1"/>
  <c r="BI197" s="1"/>
  <c r="N195" i="3" s="1"/>
  <c r="BN196" i="1"/>
  <c r="BO196"/>
  <c r="BP196" s="1"/>
  <c r="BQ196" s="1"/>
  <c r="A493"/>
  <c r="BE199"/>
  <c r="A201"/>
  <c r="BN195"/>
  <c r="BO195"/>
  <c r="BP195" s="1"/>
  <c r="BQ195" s="1"/>
  <c r="CC489" l="1"/>
  <c r="CD489" s="1"/>
  <c r="CE489" s="1"/>
  <c r="CB489"/>
  <c r="CE488"/>
  <c r="CB490"/>
  <c r="CA491"/>
  <c r="Q195" i="3" s="1"/>
  <c r="BY491" i="1"/>
  <c r="BZ491" s="1"/>
  <c r="O195" i="3" s="1"/>
  <c r="CA492" i="1"/>
  <c r="Q196" i="3" s="1"/>
  <c r="BY492" i="1"/>
  <c r="BZ492" s="1"/>
  <c r="O196" i="3" s="1"/>
  <c r="CC490" i="1"/>
  <c r="CD490" s="1"/>
  <c r="CE490" s="1"/>
  <c r="G494"/>
  <c r="G493"/>
  <c r="BK195"/>
  <c r="BL195" s="1"/>
  <c r="BO198"/>
  <c r="BN198"/>
  <c r="BM199"/>
  <c r="P197" i="3" s="1"/>
  <c r="BD199" i="1"/>
  <c r="BG198" s="1"/>
  <c r="BI198" s="1"/>
  <c r="N196" i="3" s="1"/>
  <c r="A204" i="1"/>
  <c r="A496"/>
  <c r="BE202"/>
  <c r="BJ196"/>
  <c r="BK196" s="1"/>
  <c r="A495"/>
  <c r="BE201"/>
  <c r="A203"/>
  <c r="BM200"/>
  <c r="P198" i="3" s="1"/>
  <c r="BD200" i="1"/>
  <c r="BG199" s="1"/>
  <c r="BI199" s="1"/>
  <c r="N197" i="3" s="1"/>
  <c r="BJ197" i="1"/>
  <c r="BK197" s="1"/>
  <c r="BL197" s="1"/>
  <c r="BN197"/>
  <c r="BO197"/>
  <c r="BP197" s="1"/>
  <c r="BQ197" s="1"/>
  <c r="CC492" l="1"/>
  <c r="CD492" s="1"/>
  <c r="CE492" s="1"/>
  <c r="CB492"/>
  <c r="CC491"/>
  <c r="CD491" s="1"/>
  <c r="CE491" s="1"/>
  <c r="CA494"/>
  <c r="Q198" i="3" s="1"/>
  <c r="BY494" i="1"/>
  <c r="BZ494" s="1"/>
  <c r="O198" i="3" s="1"/>
  <c r="CA493" i="1"/>
  <c r="Q197" i="3" s="1"/>
  <c r="BY493" i="1"/>
  <c r="BZ493" s="1"/>
  <c r="O197" i="3" s="1"/>
  <c r="CB491" i="1"/>
  <c r="G495"/>
  <c r="G496"/>
  <c r="CB494"/>
  <c r="BL196"/>
  <c r="BP198"/>
  <c r="BQ198" s="1"/>
  <c r="BO200"/>
  <c r="BP200" s="1"/>
  <c r="BN200"/>
  <c r="BM201"/>
  <c r="P199" i="3" s="1"/>
  <c r="BD201" i="1"/>
  <c r="BG200" s="1"/>
  <c r="BI200" s="1"/>
  <c r="BM202"/>
  <c r="P200" i="3" s="1"/>
  <c r="BD202" i="1"/>
  <c r="BG201" s="1"/>
  <c r="BI201" s="1"/>
  <c r="N199" i="3" s="1"/>
  <c r="BN199" i="1"/>
  <c r="BO199"/>
  <c r="BP199" s="1"/>
  <c r="BQ199" s="1"/>
  <c r="A206"/>
  <c r="A498"/>
  <c r="BE204"/>
  <c r="A497"/>
  <c r="BE203"/>
  <c r="A205"/>
  <c r="BJ198"/>
  <c r="BK198" s="1"/>
  <c r="BL198" s="1"/>
  <c r="BJ199"/>
  <c r="BK199" s="1"/>
  <c r="BL199" s="1"/>
  <c r="CC493" l="1"/>
  <c r="CD493" s="1"/>
  <c r="CE493" s="1"/>
  <c r="CB493"/>
  <c r="CA495"/>
  <c r="Q199" i="3" s="1"/>
  <c r="BY495" i="1"/>
  <c r="BZ495" s="1"/>
  <c r="O199" i="3" s="1"/>
  <c r="BY496" i="1"/>
  <c r="BZ496" s="1"/>
  <c r="O200" i="3" s="1"/>
  <c r="CA496" i="1"/>
  <c r="Q200" i="3" s="1"/>
  <c r="CC494" i="1"/>
  <c r="CD494" s="1"/>
  <c r="CE494" s="1"/>
  <c r="G497"/>
  <c r="G498"/>
  <c r="BJ200"/>
  <c r="BK200" s="1"/>
  <c r="BL200" s="1"/>
  <c r="N198" i="3"/>
  <c r="A499" i="1"/>
  <c r="A207"/>
  <c r="BE205"/>
  <c r="BM204"/>
  <c r="P202" i="3" s="1"/>
  <c r="BD204" i="1"/>
  <c r="BG203" s="1"/>
  <c r="BI203" s="1"/>
  <c r="N201" i="3" s="1"/>
  <c r="BO202" i="1"/>
  <c r="BP202" s="1"/>
  <c r="BN202"/>
  <c r="BM203"/>
  <c r="P201" i="3" s="1"/>
  <c r="BD203" i="1"/>
  <c r="BG202" s="1"/>
  <c r="BI202" s="1"/>
  <c r="BE304"/>
  <c r="A500"/>
  <c r="BE206"/>
  <c r="BJ201"/>
  <c r="BK201" s="1"/>
  <c r="BL201" s="1"/>
  <c r="BQ200"/>
  <c r="BN201"/>
  <c r="BO201"/>
  <c r="BP201" s="1"/>
  <c r="BQ201" s="1"/>
  <c r="CC496" l="1"/>
  <c r="CD496" s="1"/>
  <c r="CE496" s="1"/>
  <c r="CB496"/>
  <c r="BY497"/>
  <c r="BZ497" s="1"/>
  <c r="O201" i="3" s="1"/>
  <c r="CA497" i="1"/>
  <c r="Q201" i="3" s="1"/>
  <c r="CB495" i="1"/>
  <c r="CA498"/>
  <c r="Q202" i="3" s="1"/>
  <c r="BY498" i="1"/>
  <c r="BZ498" s="1"/>
  <c r="O202" i="3" s="1"/>
  <c r="CC495" i="1"/>
  <c r="CD495" s="1"/>
  <c r="G500"/>
  <c r="G499"/>
  <c r="BJ202"/>
  <c r="BK202" s="1"/>
  <c r="BL202" s="1"/>
  <c r="N200" i="3"/>
  <c r="CC497" i="1"/>
  <c r="CD497" s="1"/>
  <c r="CB497"/>
  <c r="BM206"/>
  <c r="P204" i="3" s="1"/>
  <c r="BD206" i="1"/>
  <c r="BG205" s="1"/>
  <c r="BI205" s="1"/>
  <c r="N203" i="3" s="1"/>
  <c r="BE207" i="1"/>
  <c r="A501"/>
  <c r="BM304"/>
  <c r="P302" i="3" s="1"/>
  <c r="BD304" i="1"/>
  <c r="BG303" s="1"/>
  <c r="BI303" s="1"/>
  <c r="N301" i="3" s="1"/>
  <c r="BJ203" i="1"/>
  <c r="BQ202"/>
  <c r="BM205"/>
  <c r="P203" i="3" s="1"/>
  <c r="BD205" i="1"/>
  <c r="BG204" s="1"/>
  <c r="BI204" s="1"/>
  <c r="N202" i="3" s="1"/>
  <c r="BN203" i="1"/>
  <c r="BO203"/>
  <c r="BP203" s="1"/>
  <c r="BQ203" s="1"/>
  <c r="BN204"/>
  <c r="BO204"/>
  <c r="BP204" s="1"/>
  <c r="BQ204" s="1"/>
  <c r="CC498" l="1"/>
  <c r="CD498" s="1"/>
  <c r="CE498" s="1"/>
  <c r="CE495"/>
  <c r="CB498"/>
  <c r="BY499"/>
  <c r="BZ499" s="1"/>
  <c r="O203" i="3" s="1"/>
  <c r="CA499" i="1"/>
  <c r="Q203" i="3" s="1"/>
  <c r="BY500" i="1"/>
  <c r="BZ500" s="1"/>
  <c r="O204" i="3" s="1"/>
  <c r="CA500" i="1"/>
  <c r="Q204" i="3" s="1"/>
  <c r="G501" i="1"/>
  <c r="CE497"/>
  <c r="BK203"/>
  <c r="BL203" s="1"/>
  <c r="BO206"/>
  <c r="BP206" s="1"/>
  <c r="BN206"/>
  <c r="BJ303"/>
  <c r="BK303" s="1"/>
  <c r="BL303" s="1"/>
  <c r="BJ205"/>
  <c r="BK205" s="1"/>
  <c r="BL205" s="1"/>
  <c r="BN205"/>
  <c r="BO205"/>
  <c r="BP205" s="1"/>
  <c r="BQ205" s="1"/>
  <c r="BM207"/>
  <c r="P205" i="3" s="1"/>
  <c r="BD207" i="1"/>
  <c r="BG206" s="1"/>
  <c r="BI206" s="1"/>
  <c r="BN304"/>
  <c r="BO304"/>
  <c r="BP304" s="1"/>
  <c r="BQ304" s="1"/>
  <c r="BJ204"/>
  <c r="BK204" s="1"/>
  <c r="CB499" l="1"/>
  <c r="CC499"/>
  <c r="CD499" s="1"/>
  <c r="CE499" s="1"/>
  <c r="CB500"/>
  <c r="CC500"/>
  <c r="CD500" s="1"/>
  <c r="CE500" s="1"/>
  <c r="CA501"/>
  <c r="Q205" i="3" s="1"/>
  <c r="BY501" i="1"/>
  <c r="BZ501" s="1"/>
  <c r="O205" i="3" s="1"/>
  <c r="BJ206" i="1"/>
  <c r="BK206" s="1"/>
  <c r="BL206" s="1"/>
  <c r="N204" i="3"/>
  <c r="BQ206" i="1"/>
  <c r="BO207"/>
  <c r="BP207" s="1"/>
  <c r="BQ207" s="1"/>
  <c r="BN207"/>
  <c r="BL204"/>
  <c r="CC501" l="1"/>
  <c r="CD501" s="1"/>
  <c r="CE501" s="1"/>
  <c r="CB501"/>
  <c r="K4" i="4"/>
  <c r="Y8" i="3" s="1"/>
  <c r="Y10" s="1"/>
  <c r="Q26" i="4"/>
  <c r="Q27" s="1"/>
  <c r="Y11" i="3" l="1"/>
  <c r="Y14"/>
  <c r="Y12"/>
  <c r="Y13" s="1"/>
  <c r="L43" i="4"/>
  <c r="L10"/>
  <c r="Y18" i="3" l="1"/>
  <c r="Y19"/>
  <c r="L11" i="4"/>
  <c r="W13"/>
  <c r="W11"/>
  <c r="Y15" i="3"/>
  <c r="Y16" s="1"/>
  <c r="Y17" s="1"/>
  <c r="Y21" s="1"/>
  <c r="Q11" i="4"/>
  <c r="Z21" i="3" l="1"/>
  <c r="H4" i="11" s="1"/>
  <c r="Y22" i="3"/>
  <c r="W12" i="4"/>
  <c r="T8" i="3"/>
  <c r="W14" i="4"/>
  <c r="T11" i="3" s="1"/>
  <c r="T10"/>
  <c r="L37" i="4"/>
  <c r="N37" s="1"/>
  <c r="L15"/>
  <c r="N15" s="1"/>
  <c r="L39"/>
  <c r="L12"/>
  <c r="L38"/>
  <c r="L16"/>
  <c r="N16" s="1"/>
  <c r="L20" s="1"/>
  <c r="L14"/>
  <c r="N14" s="1"/>
  <c r="L13"/>
  <c r="N13" s="1"/>
  <c r="Q13"/>
  <c r="Q12"/>
  <c r="Q15"/>
  <c r="Q18"/>
  <c r="S18" s="1"/>
  <c r="Q19"/>
  <c r="W15" l="1"/>
  <c r="T12" i="3" s="1"/>
  <c r="W18" i="4"/>
  <c r="T15" i="3" s="1"/>
  <c r="W17" i="4"/>
  <c r="T14" i="3" s="1"/>
  <c r="T9"/>
  <c r="AA21"/>
  <c r="I4" i="11" s="1"/>
  <c r="D12" i="13" s="1"/>
  <c r="G37" i="10" s="1"/>
  <c r="L12" i="15" s="1"/>
  <c r="D11" i="13"/>
  <c r="G36" i="10" s="1"/>
  <c r="K12" i="15" s="1"/>
  <c r="S13" i="4"/>
  <c r="Q14" s="1"/>
  <c r="Q16" s="1"/>
  <c r="Q31" s="1"/>
  <c r="S12"/>
  <c r="L40"/>
  <c r="L41" s="1"/>
  <c r="N41" s="1"/>
  <c r="L44" s="1"/>
  <c r="L45" s="1"/>
  <c r="L17"/>
  <c r="N12"/>
  <c r="L31" s="1"/>
  <c r="Q20"/>
  <c r="Q21" s="1"/>
  <c r="S21" s="1"/>
  <c r="L8" i="11" l="1"/>
  <c r="L43" s="1"/>
  <c r="W16" i="4"/>
  <c r="T13" i="3" s="1"/>
  <c r="AB21"/>
  <c r="J4" i="11" s="1"/>
  <c r="Q32" i="4"/>
  <c r="R32" s="1"/>
  <c r="S32" s="1"/>
  <c r="S31"/>
  <c r="Q33" s="1"/>
  <c r="S33" s="1"/>
  <c r="L21"/>
  <c r="L19"/>
  <c r="L18"/>
  <c r="L22"/>
  <c r="Q17"/>
  <c r="M32"/>
  <c r="N31"/>
  <c r="L10" i="11" l="1"/>
  <c r="L11" s="1"/>
  <c r="W20" i="4"/>
  <c r="T17" i="3" s="1"/>
  <c r="L23" i="4"/>
  <c r="N23" s="1"/>
  <c r="L25" s="1"/>
  <c r="N25" s="1"/>
  <c r="D13" i="13"/>
  <c r="G38" i="10" s="1"/>
  <c r="Q26" i="11"/>
  <c r="Q27" s="1"/>
  <c r="K4"/>
  <c r="R34" i="4"/>
  <c r="Q28"/>
  <c r="I16" i="10" s="1"/>
  <c r="S3" i="14" s="1"/>
  <c r="L34" i="4"/>
  <c r="M34" s="1"/>
  <c r="L35"/>
  <c r="S17"/>
  <c r="Q30"/>
  <c r="S30" s="1"/>
  <c r="H3" i="5" s="1"/>
  <c r="I8" i="10" s="1"/>
  <c r="Q35" i="4"/>
  <c r="C16" i="14" l="1"/>
  <c r="M12" i="15"/>
  <c r="W21" i="4"/>
  <c r="Q11" i="11"/>
  <c r="Q18" s="1"/>
  <c r="S18" s="1"/>
  <c r="X20" i="4"/>
  <c r="Y20" s="1"/>
  <c r="V17" i="3" s="1"/>
  <c r="I4" i="9" s="1"/>
  <c r="D12" i="12" s="1"/>
  <c r="G24" i="10" s="1"/>
  <c r="L9" i="15" s="1"/>
  <c r="L26" i="4"/>
  <c r="M26" s="1"/>
  <c r="L12" i="11"/>
  <c r="N12" s="1"/>
  <c r="L13"/>
  <c r="N13" s="1"/>
  <c r="L17" s="1"/>
  <c r="L14"/>
  <c r="N14" s="1"/>
  <c r="L15"/>
  <c r="N15" s="1"/>
  <c r="L37"/>
  <c r="N37" s="1"/>
  <c r="L16"/>
  <c r="N16" s="1"/>
  <c r="L20" s="1"/>
  <c r="L39"/>
  <c r="L38"/>
  <c r="M3" i="5"/>
  <c r="M8" i="10"/>
  <c r="Q9" s="1"/>
  <c r="I11"/>
  <c r="S28" i="4"/>
  <c r="H12" i="5"/>
  <c r="Q36" i="4"/>
  <c r="O5" s="1"/>
  <c r="H6" i="5" s="1"/>
  <c r="I10" i="10" s="1"/>
  <c r="Q37" i="4"/>
  <c r="P5" s="1"/>
  <c r="I6" i="5" s="1"/>
  <c r="J11" i="10" s="1"/>
  <c r="S35" i="4"/>
  <c r="Q42" s="1"/>
  <c r="I15" i="10" s="1"/>
  <c r="L28" i="4"/>
  <c r="O3" i="14" l="1"/>
  <c r="U6" i="15"/>
  <c r="G3" i="14"/>
  <c r="O6" i="15"/>
  <c r="Q12" i="11"/>
  <c r="S12" s="1"/>
  <c r="Q20" s="1"/>
  <c r="Q13"/>
  <c r="S13" s="1"/>
  <c r="Q14" s="1"/>
  <c r="U17" i="3"/>
  <c r="H4" i="9" s="1"/>
  <c r="D11" i="12" s="1"/>
  <c r="G23" i="10" s="1"/>
  <c r="K9" i="15" s="1"/>
  <c r="Q19" i="11"/>
  <c r="Q15"/>
  <c r="N26" i="4"/>
  <c r="R37"/>
  <c r="Q5" s="1"/>
  <c r="J6" i="5" s="1"/>
  <c r="K11" i="10" s="1"/>
  <c r="V6" i="15" s="1"/>
  <c r="L31" i="11"/>
  <c r="L19"/>
  <c r="L21"/>
  <c r="L22"/>
  <c r="L18"/>
  <c r="Z20" i="4"/>
  <c r="W17" i="3" s="1"/>
  <c r="J4" i="9" s="1"/>
  <c r="D13" i="12" s="1"/>
  <c r="G25" i="10" s="1"/>
  <c r="M9" i="15" s="1"/>
  <c r="L40" i="11"/>
  <c r="L41" s="1"/>
  <c r="N41" s="1"/>
  <c r="L44" s="1"/>
  <c r="L45" s="1"/>
  <c r="Q38" i="4"/>
  <c r="S38" s="1"/>
  <c r="Q39" s="1"/>
  <c r="I13" i="10" s="1"/>
  <c r="L29" i="4"/>
  <c r="N28"/>
  <c r="L30"/>
  <c r="H13" i="5"/>
  <c r="I17" i="10" s="1"/>
  <c r="Q43" i="4"/>
  <c r="T5" s="1"/>
  <c r="H10" i="5" s="1"/>
  <c r="I14" i="10" s="1"/>
  <c r="Q44" i="4"/>
  <c r="U5" s="1"/>
  <c r="I10" i="5" s="1"/>
  <c r="J15" i="10" s="1"/>
  <c r="K3" i="14" l="1"/>
  <c r="AA6" i="15"/>
  <c r="C44" i="14"/>
  <c r="Q16" i="11"/>
  <c r="Q31" s="1"/>
  <c r="S31" s="1"/>
  <c r="L8" i="9"/>
  <c r="L43" s="1"/>
  <c r="S37" i="4"/>
  <c r="R5" s="1"/>
  <c r="K6" i="5" s="1"/>
  <c r="L11" i="10" s="1"/>
  <c r="W6" i="15" s="1"/>
  <c r="M29" i="4"/>
  <c r="N29" s="1"/>
  <c r="Q21" i="11"/>
  <c r="S21" s="1"/>
  <c r="L23"/>
  <c r="N23" s="1"/>
  <c r="L25" s="1"/>
  <c r="L26" s="1"/>
  <c r="M26" s="1"/>
  <c r="N26" s="1"/>
  <c r="Q17"/>
  <c r="Q26" i="9"/>
  <c r="Q27" s="1"/>
  <c r="N31" i="11"/>
  <c r="M32"/>
  <c r="K4" i="9"/>
  <c r="Q40" i="4"/>
  <c r="P8" s="1"/>
  <c r="I8" i="5" s="1"/>
  <c r="J13" i="10" s="1"/>
  <c r="R44" i="4"/>
  <c r="I13" i="5"/>
  <c r="J17" i="10" s="1"/>
  <c r="L50" i="4"/>
  <c r="L47"/>
  <c r="N47" s="1"/>
  <c r="L10" i="9" l="1"/>
  <c r="Q11" s="1"/>
  <c r="Q32" i="11"/>
  <c r="R32" s="1"/>
  <c r="S32" s="1"/>
  <c r="N25"/>
  <c r="L28" s="1"/>
  <c r="M11" i="10"/>
  <c r="H19" i="12"/>
  <c r="L34" i="11"/>
  <c r="M34" s="1"/>
  <c r="L35"/>
  <c r="M3" i="13" s="1"/>
  <c r="M33" i="10" s="1"/>
  <c r="S17" i="11"/>
  <c r="Q30"/>
  <c r="S30" s="1"/>
  <c r="H3" i="13" s="1"/>
  <c r="I33" i="10" s="1"/>
  <c r="Q33" i="11"/>
  <c r="S33" s="1"/>
  <c r="Q35"/>
  <c r="L48" i="4"/>
  <c r="L46"/>
  <c r="M16" i="10" s="1"/>
  <c r="S4" i="14" s="1"/>
  <c r="J13" i="5"/>
  <c r="K17" i="10" s="1"/>
  <c r="R40" i="4"/>
  <c r="Q8" s="1"/>
  <c r="J8" i="5" s="1"/>
  <c r="K13" i="10" s="1"/>
  <c r="AB6" i="15" s="1"/>
  <c r="L52" i="4"/>
  <c r="P4" s="1"/>
  <c r="N6" i="5" s="1"/>
  <c r="N11" i="10" s="1"/>
  <c r="H18" i="5"/>
  <c r="L51" i="4"/>
  <c r="O4" s="1"/>
  <c r="M6" i="5" s="1"/>
  <c r="N50" i="4"/>
  <c r="H19" i="5"/>
  <c r="V5" i="4"/>
  <c r="J10" i="5" s="1"/>
  <c r="K15" i="10" s="1"/>
  <c r="P6" i="15" s="1"/>
  <c r="S44" i="4"/>
  <c r="W5" s="1"/>
  <c r="K10" i="5" s="1"/>
  <c r="L15" i="10" s="1"/>
  <c r="Q6" i="15" s="1"/>
  <c r="O4" i="14" l="1"/>
  <c r="X6" i="15"/>
  <c r="L11" i="9"/>
  <c r="L39" s="1"/>
  <c r="S35" i="11"/>
  <c r="Q36"/>
  <c r="O5" s="1"/>
  <c r="H6" i="13" s="1"/>
  <c r="I36" i="10" s="1"/>
  <c r="Q37" i="11"/>
  <c r="P5" s="1"/>
  <c r="I6" i="13" s="1"/>
  <c r="J35" i="10" s="1"/>
  <c r="Q18" i="9"/>
  <c r="S18" s="1"/>
  <c r="Q19"/>
  <c r="Q12"/>
  <c r="Q13"/>
  <c r="S13" s="1"/>
  <c r="Q14" s="1"/>
  <c r="Q17" s="1"/>
  <c r="S17" s="1"/>
  <c r="Q15"/>
  <c r="I19" i="12"/>
  <c r="R22" i="10" s="1"/>
  <c r="L30" i="11"/>
  <c r="L29"/>
  <c r="M29" s="1"/>
  <c r="N29" s="1"/>
  <c r="N28"/>
  <c r="K13" i="5"/>
  <c r="L17" i="10" s="1"/>
  <c r="Q33"/>
  <c r="M10"/>
  <c r="M12"/>
  <c r="R34" i="11"/>
  <c r="Q28"/>
  <c r="M48" i="4"/>
  <c r="N48" s="1"/>
  <c r="I18" i="5"/>
  <c r="I19" i="6"/>
  <c r="N46" i="4"/>
  <c r="L53" s="1"/>
  <c r="L54" s="1"/>
  <c r="M12" i="5"/>
  <c r="M52" i="4"/>
  <c r="I19" i="5"/>
  <c r="R12" i="10" s="1"/>
  <c r="I18" i="6"/>
  <c r="S40" i="4"/>
  <c r="R8" s="1"/>
  <c r="K8" i="5" s="1"/>
  <c r="L13" i="10" s="1"/>
  <c r="AC6" i="15" s="1"/>
  <c r="L14" i="9" l="1"/>
  <c r="N14" s="1"/>
  <c r="L13"/>
  <c r="N13" s="1"/>
  <c r="L38"/>
  <c r="L37"/>
  <c r="N37" s="1"/>
  <c r="L12"/>
  <c r="N12" s="1"/>
  <c r="L16"/>
  <c r="N16" s="1"/>
  <c r="L20" s="1"/>
  <c r="L15"/>
  <c r="N15" s="1"/>
  <c r="J19" i="12"/>
  <c r="S22" i="10" s="1"/>
  <c r="R37" i="11"/>
  <c r="Q5" s="1"/>
  <c r="J6" i="13" s="1"/>
  <c r="K35" i="10" s="1"/>
  <c r="J19" i="6"/>
  <c r="S46" i="10" s="1"/>
  <c r="R46"/>
  <c r="M16" i="12"/>
  <c r="M13" i="10"/>
  <c r="S28" i="11"/>
  <c r="Q38" s="1"/>
  <c r="S38" s="1"/>
  <c r="Q39" s="1"/>
  <c r="H12" i="13"/>
  <c r="L50" i="11"/>
  <c r="L47"/>
  <c r="N47" s="1"/>
  <c r="L17" i="9"/>
  <c r="S12"/>
  <c r="Q20" s="1"/>
  <c r="Q21" s="1"/>
  <c r="S21" s="1"/>
  <c r="Q16"/>
  <c r="Q31" s="1"/>
  <c r="J18" i="6"/>
  <c r="S45" i="10" s="1"/>
  <c r="R45"/>
  <c r="J19" i="5"/>
  <c r="Q30" i="9"/>
  <c r="S30" s="1"/>
  <c r="H3" i="12" s="1"/>
  <c r="I20" i="10" s="1"/>
  <c r="J18" i="5"/>
  <c r="R11" i="10"/>
  <c r="M13" i="5"/>
  <c r="M17" i="10" s="1"/>
  <c r="H16" i="5"/>
  <c r="Q4" i="4"/>
  <c r="O6" i="5" s="1"/>
  <c r="O11" i="10" s="1"/>
  <c r="Y6" i="15" s="1"/>
  <c r="N52" i="4"/>
  <c r="R4" s="1"/>
  <c r="P6" i="5" s="1"/>
  <c r="P11" i="10" s="1"/>
  <c r="Z6" i="15" s="1"/>
  <c r="L55" i="4"/>
  <c r="P7" s="1"/>
  <c r="N8" i="5" s="1"/>
  <c r="N13" i="10" s="1"/>
  <c r="M16" i="5"/>
  <c r="L57" i="4"/>
  <c r="M15" i="10" s="1"/>
  <c r="G4" i="14" l="1"/>
  <c r="R6" i="15"/>
  <c r="K4" i="14"/>
  <c r="AD6" i="15"/>
  <c r="L31" i="9"/>
  <c r="N31" s="1"/>
  <c r="L21"/>
  <c r="L18"/>
  <c r="L19"/>
  <c r="L40"/>
  <c r="L41" s="1"/>
  <c r="N41" s="1"/>
  <c r="L44" s="1"/>
  <c r="L45" s="1"/>
  <c r="L22"/>
  <c r="K19" i="12"/>
  <c r="T22" i="10" s="1"/>
  <c r="S37" i="11"/>
  <c r="R5" s="1"/>
  <c r="K6" i="13" s="1"/>
  <c r="L35" i="10" s="1"/>
  <c r="K18" i="5"/>
  <c r="T11" i="10" s="1"/>
  <c r="S11"/>
  <c r="Q40" i="11"/>
  <c r="P8" s="1"/>
  <c r="I8" i="13" s="1"/>
  <c r="J37" i="10" s="1"/>
  <c r="I40"/>
  <c r="R15" i="14" s="1"/>
  <c r="H13" i="13"/>
  <c r="K19" i="5"/>
  <c r="T12" i="10" s="1"/>
  <c r="S12"/>
  <c r="Q32" i="9"/>
  <c r="R32" s="1"/>
  <c r="S32" s="1"/>
  <c r="S31"/>
  <c r="Q33" s="1"/>
  <c r="S33" s="1"/>
  <c r="H18" i="13"/>
  <c r="I18" s="1"/>
  <c r="N50" i="11"/>
  <c r="L51"/>
  <c r="O4" s="1"/>
  <c r="M6" i="13" s="1"/>
  <c r="M36" i="10" s="1"/>
  <c r="L52" i="11"/>
  <c r="P4" s="1"/>
  <c r="N6" i="13" s="1"/>
  <c r="N35" i="10" s="1"/>
  <c r="H19" i="13"/>
  <c r="N16" i="12"/>
  <c r="M55" i="4"/>
  <c r="Q7" s="1"/>
  <c r="O8" i="5" s="1"/>
  <c r="O13" i="10" s="1"/>
  <c r="AE6" i="15" s="1"/>
  <c r="Q42" i="11"/>
  <c r="L48"/>
  <c r="M48" s="1"/>
  <c r="L46"/>
  <c r="M40" i="10" s="1"/>
  <c r="R16" i="14" s="1"/>
  <c r="K19" i="6"/>
  <c r="T46" i="10" s="1"/>
  <c r="N13" i="5"/>
  <c r="O13" s="1"/>
  <c r="O17" i="10" s="1"/>
  <c r="S17" s="1"/>
  <c r="M19" i="5"/>
  <c r="L58" i="4"/>
  <c r="T4" s="1"/>
  <c r="M10" i="5" s="1"/>
  <c r="M14" i="10" s="1"/>
  <c r="L59" i="4"/>
  <c r="U4" s="1"/>
  <c r="N10" i="5" s="1"/>
  <c r="N15" i="10" s="1"/>
  <c r="M18" i="5"/>
  <c r="I16"/>
  <c r="R16" i="10" s="1"/>
  <c r="N16" i="5"/>
  <c r="R13" i="10" s="1"/>
  <c r="N16" i="6"/>
  <c r="M32" i="9" l="1"/>
  <c r="L23"/>
  <c r="N23" s="1"/>
  <c r="L25" s="1"/>
  <c r="L26" s="1"/>
  <c r="M26" s="1"/>
  <c r="N26" s="1"/>
  <c r="R40" i="11"/>
  <c r="Q8" s="1"/>
  <c r="J8" i="13" s="1"/>
  <c r="K37" i="10" s="1"/>
  <c r="Q35" i="9"/>
  <c r="I35" i="10" s="1"/>
  <c r="M15" i="14" s="1"/>
  <c r="L34" i="9"/>
  <c r="M34" s="1"/>
  <c r="L35"/>
  <c r="M3" i="12" s="1"/>
  <c r="M20" i="10" s="1"/>
  <c r="Q20" s="1"/>
  <c r="I41"/>
  <c r="I13" i="13"/>
  <c r="J41" i="10" s="1"/>
  <c r="I19" i="13"/>
  <c r="R35" i="10" s="1"/>
  <c r="R25"/>
  <c r="R34" i="9"/>
  <c r="Q28"/>
  <c r="N48" i="11"/>
  <c r="O16" i="6"/>
  <c r="R48" i="10"/>
  <c r="Q43" i="11"/>
  <c r="T5" s="1"/>
  <c r="H10" i="13" s="1"/>
  <c r="I38" i="10" s="1"/>
  <c r="Q44" i="11"/>
  <c r="U5" s="1"/>
  <c r="I10" i="13" s="1"/>
  <c r="J39" i="10" s="1"/>
  <c r="P13" i="5"/>
  <c r="P17" i="10" s="1"/>
  <c r="T17" s="1"/>
  <c r="N17"/>
  <c r="R17" s="1"/>
  <c r="N46" i="11"/>
  <c r="L53" s="1"/>
  <c r="L54" s="1"/>
  <c r="M12" i="13"/>
  <c r="J18"/>
  <c r="S34" i="10" s="1"/>
  <c r="R34"/>
  <c r="N55" i="4"/>
  <c r="R7" s="1"/>
  <c r="P8" i="5" s="1"/>
  <c r="P13" i="10" s="1"/>
  <c r="AF6" i="15" s="1"/>
  <c r="M59" i="4"/>
  <c r="V4" s="1"/>
  <c r="O10" i="5" s="1"/>
  <c r="O15" i="10" s="1"/>
  <c r="S6" i="15" s="1"/>
  <c r="O16" i="12"/>
  <c r="S25" i="10" s="1"/>
  <c r="M52" i="11"/>
  <c r="N19" i="6"/>
  <c r="R50" i="10" s="1"/>
  <c r="N19" i="5"/>
  <c r="R15" i="10" s="1"/>
  <c r="O16" i="5"/>
  <c r="J16"/>
  <c r="S16" i="10" s="1"/>
  <c r="N18" i="5"/>
  <c r="N25" i="9" l="1"/>
  <c r="L28" s="1"/>
  <c r="S35"/>
  <c r="Q37"/>
  <c r="P5" s="1"/>
  <c r="I6" i="12" s="1"/>
  <c r="J22" i="10" s="1"/>
  <c r="Q36" i="9"/>
  <c r="H6" i="12" s="1"/>
  <c r="I21" i="10" s="1"/>
  <c r="S40" i="11"/>
  <c r="R8" s="1"/>
  <c r="K8" i="13" s="1"/>
  <c r="L37" i="10" s="1"/>
  <c r="I22"/>
  <c r="J13" i="13"/>
  <c r="K41" i="10" s="1"/>
  <c r="N59" i="4"/>
  <c r="W4" s="1"/>
  <c r="P10" i="5" s="1"/>
  <c r="P15" i="10" s="1"/>
  <c r="T6" i="15" s="1"/>
  <c r="J19" i="13"/>
  <c r="S35" i="10" s="1"/>
  <c r="P16" i="5"/>
  <c r="T13" i="10" s="1"/>
  <c r="S13"/>
  <c r="P16" i="6"/>
  <c r="T48" i="10" s="1"/>
  <c r="S48"/>
  <c r="S28" i="9"/>
  <c r="H12" i="12"/>
  <c r="K16" i="5"/>
  <c r="T16" i="10" s="1"/>
  <c r="R44" i="11"/>
  <c r="V5" s="1"/>
  <c r="J10" i="13" s="1"/>
  <c r="K39" i="10" s="1"/>
  <c r="Q4" i="11"/>
  <c r="O6" i="13" s="1"/>
  <c r="O35" i="10" s="1"/>
  <c r="N52" i="11"/>
  <c r="R4" s="1"/>
  <c r="P6" i="13" s="1"/>
  <c r="P35" i="10" s="1"/>
  <c r="L55" i="11"/>
  <c r="P7" s="1"/>
  <c r="N8" i="13" s="1"/>
  <c r="N37" i="10" s="1"/>
  <c r="M16" i="13"/>
  <c r="O18" i="5"/>
  <c r="R14" i="10"/>
  <c r="M13" i="13"/>
  <c r="H16"/>
  <c r="L57" i="11"/>
  <c r="M39" i="10" s="1"/>
  <c r="F16" i="14" s="1"/>
  <c r="P16" i="12"/>
  <c r="T25" i="10" s="1"/>
  <c r="O19" i="6"/>
  <c r="S50" i="10" s="1"/>
  <c r="O19" i="5"/>
  <c r="O44" i="14" l="1"/>
  <c r="U9" i="15"/>
  <c r="R37" i="9"/>
  <c r="Q5" s="1"/>
  <c r="J6" i="12" s="1"/>
  <c r="K22" i="10" s="1"/>
  <c r="V9" i="15" s="1"/>
  <c r="O5" i="9"/>
  <c r="Q42"/>
  <c r="I39" i="10" s="1"/>
  <c r="F15" i="14" s="1"/>
  <c r="K13" i="13"/>
  <c r="L41" i="10" s="1"/>
  <c r="Q38" i="9"/>
  <c r="S38" s="1"/>
  <c r="Q39" s="1"/>
  <c r="Q40" s="1"/>
  <c r="P8" s="1"/>
  <c r="I8" i="12" s="1"/>
  <c r="J25" i="10" s="1"/>
  <c r="S44" i="11"/>
  <c r="W5" s="1"/>
  <c r="K10" i="13" s="1"/>
  <c r="L39" i="10" s="1"/>
  <c r="K19" i="13"/>
  <c r="T35" i="10" s="1"/>
  <c r="M55" i="11"/>
  <c r="Q7" s="1"/>
  <c r="O8" i="13" s="1"/>
  <c r="O37" i="10" s="1"/>
  <c r="N28" i="9"/>
  <c r="L29"/>
  <c r="M29" s="1"/>
  <c r="N29" s="1"/>
  <c r="L30"/>
  <c r="I16" i="13"/>
  <c r="R40" i="10" s="1"/>
  <c r="P18" i="5"/>
  <c r="T14" i="10" s="1"/>
  <c r="S14"/>
  <c r="P19" i="6"/>
  <c r="T50" i="10" s="1"/>
  <c r="N16" i="13"/>
  <c r="P19" i="5"/>
  <c r="T15" i="10" s="1"/>
  <c r="S15"/>
  <c r="M19" i="13"/>
  <c r="L59" i="11"/>
  <c r="U4" s="1"/>
  <c r="N10" i="13" s="1"/>
  <c r="N39" i="10" s="1"/>
  <c r="L58" i="11"/>
  <c r="T4" s="1"/>
  <c r="M10" i="13" s="1"/>
  <c r="M38" i="10" s="1"/>
  <c r="M18" i="13"/>
  <c r="M41" i="10"/>
  <c r="N13" i="13"/>
  <c r="H13" i="12"/>
  <c r="I28" i="10"/>
  <c r="T44" i="14" s="1"/>
  <c r="N55" i="11" l="1"/>
  <c r="R7" s="1"/>
  <c r="P8" i="13" s="1"/>
  <c r="P37" i="10" s="1"/>
  <c r="I37"/>
  <c r="I15" i="14" s="1"/>
  <c r="S37" i="9"/>
  <c r="R5" s="1"/>
  <c r="K6" i="12" s="1"/>
  <c r="L22" i="10" s="1"/>
  <c r="I25"/>
  <c r="J44" i="14" s="1"/>
  <c r="Q44" i="9"/>
  <c r="U5" s="1"/>
  <c r="I10" i="12" s="1"/>
  <c r="J27" i="10" s="1"/>
  <c r="Q43" i="9"/>
  <c r="T5" s="1"/>
  <c r="H10" i="12" s="1"/>
  <c r="I26" i="10" s="1"/>
  <c r="I27"/>
  <c r="J16" i="13"/>
  <c r="S40" i="10" s="1"/>
  <c r="R40" i="9"/>
  <c r="N18" i="13"/>
  <c r="R38" i="10" s="1"/>
  <c r="M59" i="11"/>
  <c r="V4" s="1"/>
  <c r="O10" i="13" s="1"/>
  <c r="O39" i="10" s="1"/>
  <c r="L50" i="9"/>
  <c r="L47"/>
  <c r="N47" s="1"/>
  <c r="O13" i="13"/>
  <c r="N41" i="10"/>
  <c r="R41" s="1"/>
  <c r="I13" i="12"/>
  <c r="J29" i="10" s="1"/>
  <c r="I29"/>
  <c r="N19" i="13"/>
  <c r="O16"/>
  <c r="R37" i="10"/>
  <c r="E44" i="14" l="1"/>
  <c r="O9" i="15"/>
  <c r="R44" i="9"/>
  <c r="V5" s="1"/>
  <c r="J10" i="12" s="1"/>
  <c r="K27" i="10" s="1"/>
  <c r="P9" i="15" s="1"/>
  <c r="N59" i="11"/>
  <c r="W4" s="1"/>
  <c r="P10" i="13" s="1"/>
  <c r="P39" i="10" s="1"/>
  <c r="J13" i="12"/>
  <c r="K13" s="1"/>
  <c r="L29" i="10" s="1"/>
  <c r="K16" i="13"/>
  <c r="T40" i="10" s="1"/>
  <c r="P13" i="13"/>
  <c r="P41" i="10" s="1"/>
  <c r="T41" s="1"/>
  <c r="O41"/>
  <c r="S41" s="1"/>
  <c r="O19" i="13"/>
  <c r="R39" i="10"/>
  <c r="Q8" i="9"/>
  <c r="J8" i="12" s="1"/>
  <c r="K25" i="10" s="1"/>
  <c r="S40" i="9"/>
  <c r="R8" s="1"/>
  <c r="K8" i="12" s="1"/>
  <c r="L25" i="10" s="1"/>
  <c r="M22"/>
  <c r="O45" i="14" s="1"/>
  <c r="H18" i="12"/>
  <c r="M35" i="10"/>
  <c r="M16" i="14" s="1"/>
  <c r="L52" i="9"/>
  <c r="P4" s="1"/>
  <c r="N6" i="12" s="1"/>
  <c r="N22" i="10" s="1"/>
  <c r="L51" i="9"/>
  <c r="O4" s="1"/>
  <c r="M6" i="12" s="1"/>
  <c r="M21" i="10" s="1"/>
  <c r="N50" i="9"/>
  <c r="S37" i="10"/>
  <c r="P16" i="13"/>
  <c r="T37" i="10" s="1"/>
  <c r="L48" i="9"/>
  <c r="M48" s="1"/>
  <c r="N48" s="1"/>
  <c r="L46"/>
  <c r="O18" i="13"/>
  <c r="K29" i="10" l="1"/>
  <c r="S44" i="9"/>
  <c r="W5" s="1"/>
  <c r="K10" i="12" s="1"/>
  <c r="L27" i="10" s="1"/>
  <c r="Q9" i="15" s="1"/>
  <c r="N46" i="9"/>
  <c r="L53" s="1"/>
  <c r="L54" s="1"/>
  <c r="M12" i="12"/>
  <c r="I18"/>
  <c r="R21" i="10" s="1"/>
  <c r="S38"/>
  <c r="P18" i="13"/>
  <c r="T38" i="10" s="1"/>
  <c r="S39"/>
  <c r="P19" i="13"/>
  <c r="T39" i="10" s="1"/>
  <c r="M52" i="9"/>
  <c r="L57"/>
  <c r="M27" i="10" l="1"/>
  <c r="L59" i="9"/>
  <c r="U4" s="1"/>
  <c r="N10" i="12" s="1"/>
  <c r="N27" i="10" s="1"/>
  <c r="L58" i="9"/>
  <c r="T4" s="1"/>
  <c r="M10" i="12" s="1"/>
  <c r="M26" i="10" s="1"/>
  <c r="M18" i="12"/>
  <c r="M19"/>
  <c r="M13"/>
  <c r="M28" i="10"/>
  <c r="T45" i="14" s="1"/>
  <c r="H16" i="12"/>
  <c r="I16" s="1"/>
  <c r="L55" i="9"/>
  <c r="P7" s="1"/>
  <c r="N8" i="12" s="1"/>
  <c r="N25" i="10" s="1"/>
  <c r="M37"/>
  <c r="I16" i="14" s="1"/>
  <c r="M25" i="10"/>
  <c r="J45" i="14" s="1"/>
  <c r="Q4" i="9"/>
  <c r="O6" i="12" s="1"/>
  <c r="O22" i="10" s="1"/>
  <c r="N52" i="9"/>
  <c r="R4" s="1"/>
  <c r="P6" i="12" s="1"/>
  <c r="P22" i="10" s="1"/>
  <c r="J18" i="12"/>
  <c r="S21" i="10" s="1"/>
  <c r="E45" i="14" l="1"/>
  <c r="R9" i="15"/>
  <c r="M59" i="9"/>
  <c r="V4" s="1"/>
  <c r="O10" i="12" s="1"/>
  <c r="O27" i="10" s="1"/>
  <c r="S9" i="15" s="1"/>
  <c r="N13" i="12"/>
  <c r="N29" i="10" s="1"/>
  <c r="R29" s="1"/>
  <c r="M29"/>
  <c r="J16" i="12"/>
  <c r="R28" i="10"/>
  <c r="N18" i="12"/>
  <c r="R26" i="10" s="1"/>
  <c r="M55" i="9"/>
  <c r="N19" i="12"/>
  <c r="R27" i="10" s="1"/>
  <c r="N59" i="9" l="1"/>
  <c r="W4" s="1"/>
  <c r="P10" i="12" s="1"/>
  <c r="P27" i="10" s="1"/>
  <c r="T9" i="15" s="1"/>
  <c r="Q7" i="9"/>
  <c r="O8" i="12" s="1"/>
  <c r="O25" i="10" s="1"/>
  <c r="N55" i="9"/>
  <c r="R7" s="1"/>
  <c r="P8" i="12" s="1"/>
  <c r="P25" i="10" s="1"/>
  <c r="K16" i="12"/>
  <c r="T28" i="10" s="1"/>
  <c r="S28"/>
  <c r="O19" i="12"/>
  <c r="O18"/>
  <c r="O13"/>
  <c r="P19" l="1"/>
  <c r="T27" i="10" s="1"/>
  <c r="S27"/>
  <c r="P18" i="12"/>
  <c r="T26" i="10" s="1"/>
  <c r="S26"/>
  <c r="P13" i="12"/>
  <c r="P29" i="10" s="1"/>
  <c r="T29" s="1"/>
  <c r="O29"/>
  <c r="S29" s="1"/>
  <c r="K18" i="13"/>
  <c r="T34" i="10"/>
  <c r="K18" i="12"/>
  <c r="T21" i="10"/>
  <c r="K18" i="6"/>
  <c r="T45" i="10"/>
</calcChain>
</file>

<file path=xl/comments1.xml><?xml version="1.0" encoding="utf-8"?>
<comments xmlns="http://schemas.openxmlformats.org/spreadsheetml/2006/main">
  <authors>
    <author>mbahe.....</author>
  </authors>
  <commentList>
    <comment ref="D15" authorId="0">
      <text>
        <r>
          <rPr>
            <b/>
            <sz val="8"/>
            <color indexed="81"/>
            <rFont val="Tahoma"/>
            <charset val="1"/>
          </rPr>
          <t>mbahe.....:</t>
        </r>
        <r>
          <rPr>
            <sz val="8"/>
            <color indexed="81"/>
            <rFont val="Tahoma"/>
            <charset val="1"/>
          </rPr>
          <t xml:space="preserve">
komparasi posisi matahari dan bulan saat ghurub pada tanggal berikutnya imkanurru'yat kah
</t>
        </r>
      </text>
    </comment>
    <comment ref="D27" authorId="0">
      <text>
        <r>
          <rPr>
            <b/>
            <sz val="8"/>
            <color indexed="81"/>
            <rFont val="Tahoma"/>
            <charset val="1"/>
          </rPr>
          <t>mbahe.....:</t>
        </r>
        <r>
          <rPr>
            <sz val="8"/>
            <color indexed="81"/>
            <rFont val="Tahoma"/>
            <charset val="1"/>
          </rPr>
          <t xml:space="preserve">
kondisi purnama dimulai...!
</t>
        </r>
      </text>
    </comment>
  </commentList>
</comments>
</file>

<file path=xl/sharedStrings.xml><?xml version="1.0" encoding="utf-8"?>
<sst xmlns="http://schemas.openxmlformats.org/spreadsheetml/2006/main" count="2305" uniqueCount="450">
  <si>
    <t>lintang</t>
  </si>
  <si>
    <t>bujur</t>
  </si>
  <si>
    <t>drajat</t>
  </si>
  <si>
    <t>mnt</t>
  </si>
  <si>
    <t>dtk</t>
  </si>
  <si>
    <t>bulan hijri</t>
  </si>
  <si>
    <t>tahun hijri</t>
  </si>
  <si>
    <t>nilai k</t>
  </si>
  <si>
    <t>bln baru</t>
  </si>
  <si>
    <t>nilai T</t>
  </si>
  <si>
    <t>eksntrts E</t>
  </si>
  <si>
    <t>anml rt2 m(M)</t>
  </si>
  <si>
    <t>anml rt2 b(M')</t>
  </si>
  <si>
    <t>arg lntg &amp; b(F)</t>
  </si>
  <si>
    <t>omega</t>
  </si>
  <si>
    <t>arg plnt A1</t>
  </si>
  <si>
    <t>arg plnt A2</t>
  </si>
  <si>
    <t>arg plnt A3</t>
  </si>
  <si>
    <t>arg plnt A4</t>
  </si>
  <si>
    <t>arg plnt A5</t>
  </si>
  <si>
    <t>arg plnt A6</t>
  </si>
  <si>
    <t>arg plnt A7</t>
  </si>
  <si>
    <t>arg plnt A8</t>
  </si>
  <si>
    <t>arg plnt A9</t>
  </si>
  <si>
    <t>arg plnt A10</t>
  </si>
  <si>
    <t>arg plnt A11</t>
  </si>
  <si>
    <t>arg plnt A12</t>
  </si>
  <si>
    <t>arg plnt A13</t>
  </si>
  <si>
    <t>arg plnt A14</t>
  </si>
  <si>
    <t>JDE blm krksi</t>
  </si>
  <si>
    <t>krksi msg arg plnt</t>
  </si>
  <si>
    <t>krks msg arg fase</t>
  </si>
  <si>
    <t>JDE terkrks (TD)</t>
  </si>
  <si>
    <t>delta T</t>
  </si>
  <si>
    <t>JD terkrksi (UT)</t>
  </si>
  <si>
    <t>Z</t>
  </si>
  <si>
    <t>F</t>
  </si>
  <si>
    <t>alpha</t>
  </si>
  <si>
    <t>A</t>
  </si>
  <si>
    <t>B</t>
  </si>
  <si>
    <t>C</t>
  </si>
  <si>
    <t>D</t>
  </si>
  <si>
    <t>E</t>
  </si>
  <si>
    <t>thun</t>
  </si>
  <si>
    <t>bln</t>
  </si>
  <si>
    <t>tgl</t>
  </si>
  <si>
    <t>day</t>
  </si>
  <si>
    <t>j/m/d(UT)</t>
  </si>
  <si>
    <t>wib</t>
  </si>
  <si>
    <t>tahun</t>
  </si>
  <si>
    <t>thn-500</t>
  </si>
  <si>
    <t>mulai-500 dan 500</t>
  </si>
  <si>
    <t>500 sd 1600</t>
  </si>
  <si>
    <t>1600 sd1700</t>
  </si>
  <si>
    <t>1700sd1800</t>
  </si>
  <si>
    <t>1860sd1900</t>
  </si>
  <si>
    <t>1900sd1920</t>
  </si>
  <si>
    <t>1920sd1941</t>
  </si>
  <si>
    <t>1941sd1961</t>
  </si>
  <si>
    <t>1961sd1986</t>
  </si>
  <si>
    <t>1986sd2005</t>
  </si>
  <si>
    <t>2005sd2050</t>
  </si>
  <si>
    <t>2050sd2150</t>
  </si>
  <si>
    <t>stlh2150</t>
  </si>
  <si>
    <t>radian</t>
  </si>
  <si>
    <t>1800sd1860</t>
  </si>
  <si>
    <t>deltha T</t>
  </si>
  <si>
    <t>detik</t>
  </si>
  <si>
    <t>JD+0,5</t>
  </si>
  <si>
    <t>hari</t>
  </si>
  <si>
    <t>bulan baru</t>
  </si>
  <si>
    <t>bln masehi</t>
  </si>
  <si>
    <t>th mshi</t>
  </si>
  <si>
    <t>jam UT</t>
  </si>
  <si>
    <t>jam WIB</t>
  </si>
  <si>
    <t>jam mkrks</t>
  </si>
  <si>
    <t>isikan pd warna kuning</t>
  </si>
  <si>
    <t>bln prnma</t>
  </si>
  <si>
    <t>radians</t>
  </si>
  <si>
    <t>jammarkas</t>
  </si>
  <si>
    <t>purnama</t>
  </si>
  <si>
    <t>tanggal</t>
  </si>
  <si>
    <t>jam wib</t>
  </si>
  <si>
    <t>blan masei</t>
  </si>
  <si>
    <t>thn</t>
  </si>
  <si>
    <t>jam</t>
  </si>
  <si>
    <t>delta T mthr</t>
  </si>
  <si>
    <t>sblm -500</t>
  </si>
  <si>
    <t>1900 sd 1920</t>
  </si>
  <si>
    <t>1860 sd 1900</t>
  </si>
  <si>
    <t>1800 sd 1860</t>
  </si>
  <si>
    <t>1700 sd 1800</t>
  </si>
  <si>
    <t>1600 sd 1700</t>
  </si>
  <si>
    <t>antr-500 sd 500</t>
  </si>
  <si>
    <t>1920 sd 1941</t>
  </si>
  <si>
    <t>1941 sd 1961</t>
  </si>
  <si>
    <t>1961 sd 1986</t>
  </si>
  <si>
    <t>1986 sd 2005</t>
  </si>
  <si>
    <t>2005 sd 2050</t>
  </si>
  <si>
    <t>2050 sd 2150</t>
  </si>
  <si>
    <t>stlh 2150</t>
  </si>
  <si>
    <t>jamdecimal</t>
  </si>
  <si>
    <t>harga B</t>
  </si>
  <si>
    <t>harga A</t>
  </si>
  <si>
    <t>zona time</t>
  </si>
  <si>
    <t>jd wkt UT</t>
  </si>
  <si>
    <t>Delta T</t>
  </si>
  <si>
    <t>JDE wkt TD</t>
  </si>
  <si>
    <t>T=</t>
  </si>
  <si>
    <t>bujr rt2 LO</t>
  </si>
  <si>
    <t>anmli rt2MO</t>
  </si>
  <si>
    <t>korksi C</t>
  </si>
  <si>
    <t>radian LO</t>
  </si>
  <si>
    <t>radian MO</t>
  </si>
  <si>
    <t>eksentritas</t>
  </si>
  <si>
    <t>orbit bumi(e)</t>
  </si>
  <si>
    <t>bujur ecliptika</t>
  </si>
  <si>
    <t>(L)</t>
  </si>
  <si>
    <t>anomali</t>
  </si>
  <si>
    <t>sesungguhnya</t>
  </si>
  <si>
    <t>rdian omega</t>
  </si>
  <si>
    <t>Epsilon zero</t>
  </si>
  <si>
    <t>Delta</t>
  </si>
  <si>
    <t>Epsilon</t>
  </si>
  <si>
    <t>JD pukul</t>
  </si>
  <si>
    <t>O UT</t>
  </si>
  <si>
    <t>T untuk</t>
  </si>
  <si>
    <t>JD</t>
  </si>
  <si>
    <t>GST pukul</t>
  </si>
  <si>
    <t>GST waktu</t>
  </si>
  <si>
    <t>lokal</t>
  </si>
  <si>
    <t>epsilon</t>
  </si>
  <si>
    <t>LST</t>
  </si>
  <si>
    <t>haour</t>
  </si>
  <si>
    <t>angel</t>
  </si>
  <si>
    <t>HA</t>
  </si>
  <si>
    <t>jark m&amp;b</t>
  </si>
  <si>
    <t>AU</t>
  </si>
  <si>
    <t>drjt</t>
  </si>
  <si>
    <t>menit</t>
  </si>
  <si>
    <t>bujur nampak</t>
  </si>
  <si>
    <t>Alpha</t>
  </si>
  <si>
    <t>jam  H : M : S</t>
  </si>
  <si>
    <t>radian alpha</t>
  </si>
  <si>
    <t>rdn Deltha</t>
  </si>
  <si>
    <t>Azimut dari</t>
  </si>
  <si>
    <t>selatan</t>
  </si>
  <si>
    <t>dari slatan</t>
  </si>
  <si>
    <t>Derajat azimut</t>
  </si>
  <si>
    <t>jam alpha</t>
  </si>
  <si>
    <t>azimut mthr</t>
  </si>
  <si>
    <t>derajat</t>
  </si>
  <si>
    <t>dtj</t>
  </si>
  <si>
    <t>altitude</t>
  </si>
  <si>
    <t xml:space="preserve">posisi </t>
  </si>
  <si>
    <t>hitung delta T</t>
  </si>
  <si>
    <t>posisi bulan</t>
  </si>
  <si>
    <t>julian day</t>
  </si>
  <si>
    <t>waktu UT</t>
  </si>
  <si>
    <t>JDE waktu TD</t>
  </si>
  <si>
    <t>harga</t>
  </si>
  <si>
    <t>T</t>
  </si>
  <si>
    <t>bujr rata2</t>
  </si>
  <si>
    <t>bulan(U)</t>
  </si>
  <si>
    <t>anomali rt2</t>
  </si>
  <si>
    <t>bulan(V)</t>
  </si>
  <si>
    <t>(U)</t>
  </si>
  <si>
    <t>Radian</t>
  </si>
  <si>
    <t>(V)</t>
  </si>
  <si>
    <t>bujur rata2</t>
  </si>
  <si>
    <t>mthr (L)</t>
  </si>
  <si>
    <t>radian (L)</t>
  </si>
  <si>
    <t>anomali rata2</t>
  </si>
  <si>
    <t>matahari (M)</t>
  </si>
  <si>
    <t>radian anomali</t>
  </si>
  <si>
    <t>rata2 mthr (M)</t>
  </si>
  <si>
    <t>koreksi</t>
  </si>
  <si>
    <t>total</t>
  </si>
  <si>
    <t>bujur sggh</t>
  </si>
  <si>
    <t>bulan</t>
  </si>
  <si>
    <t>sesungguhnya bulan</t>
  </si>
  <si>
    <t>M</t>
  </si>
  <si>
    <t>S</t>
  </si>
  <si>
    <t>beta</t>
  </si>
  <si>
    <t>posisi</t>
  </si>
  <si>
    <t>paralak(phi)</t>
  </si>
  <si>
    <t>rdian</t>
  </si>
  <si>
    <t>sudut jari2</t>
  </si>
  <si>
    <t>d;m;s</t>
  </si>
  <si>
    <t>jarak bumi</t>
  </si>
  <si>
    <t>dan bulan</t>
  </si>
  <si>
    <t>km</t>
  </si>
  <si>
    <t>eksentrisitas</t>
  </si>
  <si>
    <t>zero</t>
  </si>
  <si>
    <t xml:space="preserve">delta </t>
  </si>
  <si>
    <t>TO untuk JD</t>
  </si>
  <si>
    <t>GST</t>
  </si>
  <si>
    <t>waktu local</t>
  </si>
  <si>
    <t>Haour -</t>
  </si>
  <si>
    <t>Angel</t>
  </si>
  <si>
    <t>pukul</t>
  </si>
  <si>
    <t>d</t>
  </si>
  <si>
    <t>m</t>
  </si>
  <si>
    <t>h</t>
  </si>
  <si>
    <t>delta</t>
  </si>
  <si>
    <t>azimut dar</t>
  </si>
  <si>
    <t>azimut</t>
  </si>
  <si>
    <t>p0sisi</t>
  </si>
  <si>
    <t>bulan baru hijriyyah=</t>
  </si>
  <si>
    <t>tahun hijriyyah=</t>
  </si>
  <si>
    <t>markas:</t>
  </si>
  <si>
    <t>dr</t>
  </si>
  <si>
    <t>hari/masehi</t>
  </si>
  <si>
    <t>bulan /masehi</t>
  </si>
  <si>
    <t>tanggal/masehi</t>
  </si>
  <si>
    <t>tahun/masehi</t>
  </si>
  <si>
    <t>jamwib</t>
  </si>
  <si>
    <t>jam markas</t>
  </si>
  <si>
    <t>prediksi purnama</t>
  </si>
  <si>
    <t>nama</t>
  </si>
  <si>
    <t>ngawen</t>
  </si>
  <si>
    <t>date</t>
  </si>
  <si>
    <t>bumi - mathri</t>
  </si>
  <si>
    <t>kondisi mthr &amp; bulan</t>
  </si>
  <si>
    <t>bumi - bulan</t>
  </si>
  <si>
    <t>mthr Alpha</t>
  </si>
  <si>
    <t>right ascension</t>
  </si>
  <si>
    <t>bulan Alpha</t>
  </si>
  <si>
    <t>matahari/lmda</t>
  </si>
  <si>
    <t>bulan /Lamda</t>
  </si>
  <si>
    <t>declinasi</t>
  </si>
  <si>
    <t>matahari/Delta</t>
  </si>
  <si>
    <t>lintang eclip</t>
  </si>
  <si>
    <t>bulan/beta</t>
  </si>
  <si>
    <t xml:space="preserve">  declinasi bulan</t>
  </si>
  <si>
    <t>Azimut</t>
  </si>
  <si>
    <t>matahari</t>
  </si>
  <si>
    <t xml:space="preserve">Azimut </t>
  </si>
  <si>
    <t>jarak</t>
  </si>
  <si>
    <t>satua KM</t>
  </si>
  <si>
    <t>satuan KM</t>
  </si>
  <si>
    <t xml:space="preserve">radian </t>
  </si>
  <si>
    <t>epsilonzero</t>
  </si>
  <si>
    <t>angka merah eclips</t>
  </si>
  <si>
    <t>Jumat</t>
  </si>
  <si>
    <t>decml</t>
  </si>
  <si>
    <t>s-n/w-e</t>
  </si>
  <si>
    <t>N</t>
  </si>
  <si>
    <t>posisi bulan=</t>
  </si>
  <si>
    <t>JD - UT</t>
  </si>
  <si>
    <t>wita</t>
  </si>
  <si>
    <t>wit</t>
  </si>
  <si>
    <t>zone time</t>
  </si>
  <si>
    <t>delta t</t>
  </si>
  <si>
    <t>julian day ephemeris waktu TD</t>
  </si>
  <si>
    <t xml:space="preserve">         Bujur rata2 bulan (U)=</t>
  </si>
  <si>
    <t xml:space="preserve">  Anomali rata2 bulan (V) =</t>
  </si>
  <si>
    <t xml:space="preserve">           Omega =</t>
  </si>
  <si>
    <t>Bujur rata-rata matahari (L) =</t>
  </si>
  <si>
    <t>Anomali rt2 mthr(M) =</t>
  </si>
  <si>
    <t>koreksi 1</t>
  </si>
  <si>
    <t>koreksi 2</t>
  </si>
  <si>
    <t>koreksi 3</t>
  </si>
  <si>
    <t>koreksi 4</t>
  </si>
  <si>
    <t>koreksi 5</t>
  </si>
  <si>
    <t>koreksi 6</t>
  </si>
  <si>
    <t>total krksi</t>
  </si>
  <si>
    <t>Bujur sesungguhnya bulan (Lambda) =</t>
  </si>
  <si>
    <t>:</t>
  </si>
  <si>
    <t xml:space="preserve">              Epsilon Zero =</t>
  </si>
  <si>
    <t xml:space="preserve">             Omega =</t>
  </si>
  <si>
    <t xml:space="preserve">        Eksentrisitas orbit bumi (e) =</t>
  </si>
  <si>
    <t xml:space="preserve">      Jarak Bumi-Bulan (R) =</t>
  </si>
  <si>
    <t xml:space="preserve">          Delta Epsilon =</t>
  </si>
  <si>
    <t xml:space="preserve">         Epsilon =</t>
  </si>
  <si>
    <t>T0 untuk JD =</t>
  </si>
  <si>
    <t>LST =</t>
  </si>
  <si>
    <t>Hour Angle (HA) =</t>
  </si>
  <si>
    <t>Alpha =</t>
  </si>
  <si>
    <t>Altitude DMS =</t>
  </si>
  <si>
    <t xml:space="preserve">     Altitude =</t>
  </si>
  <si>
    <t xml:space="preserve">   azimuth DMS=</t>
  </si>
  <si>
    <t xml:space="preserve">     azimuth   =</t>
  </si>
  <si>
    <t xml:space="preserve">      Azimuth dari selatan =</t>
  </si>
  <si>
    <t xml:space="preserve">     alpha HMS=</t>
  </si>
  <si>
    <t>dtk busur</t>
  </si>
  <si>
    <t xml:space="preserve">    Bujur sesungguhnya bulan (D:M:S) =</t>
  </si>
  <si>
    <t xml:space="preserve">  Sudut jari-jari bulan (s) =</t>
  </si>
  <si>
    <t xml:space="preserve"> </t>
  </si>
  <si>
    <t>GST=</t>
  </si>
  <si>
    <t>kilometer</t>
  </si>
  <si>
    <t xml:space="preserve">         delta =</t>
  </si>
  <si>
    <t>delta  DMS=</t>
  </si>
  <si>
    <t>w</t>
  </si>
  <si>
    <t>LO=</t>
  </si>
  <si>
    <t>MO=</t>
  </si>
  <si>
    <t>C=</t>
  </si>
  <si>
    <t>e=</t>
  </si>
  <si>
    <t>L=</t>
  </si>
  <si>
    <t>M=</t>
  </si>
  <si>
    <t>epsilon zero</t>
  </si>
  <si>
    <t>delta epsilon</t>
  </si>
  <si>
    <t>JD pukul o  UT</t>
  </si>
  <si>
    <t>T untuk JD</t>
  </si>
  <si>
    <t>GST pukul o UT</t>
  </si>
  <si>
    <t>GST waktu local</t>
  </si>
  <si>
    <t>hour angle HA</t>
  </si>
  <si>
    <t>mthr bumi R</t>
  </si>
  <si>
    <t>lamda</t>
  </si>
  <si>
    <t>lamda DMS</t>
  </si>
  <si>
    <t>alpha HMS</t>
  </si>
  <si>
    <t>DMS</t>
  </si>
  <si>
    <t>azmt dari sltn</t>
  </si>
  <si>
    <t>mnt bsr</t>
  </si>
  <si>
    <t>dtk bbusur</t>
  </si>
  <si>
    <t xml:space="preserve">                                               Beta =</t>
  </si>
  <si>
    <t xml:space="preserve">                                  beta D:M:S =</t>
  </si>
  <si>
    <t xml:space="preserve">                         Parallaks (Phi) =</t>
  </si>
  <si>
    <t xml:space="preserve">                               paralak  DMS=</t>
  </si>
  <si>
    <t>Bulan</t>
  </si>
  <si>
    <t>Azimut=</t>
  </si>
  <si>
    <t>deklinasi/mail=</t>
  </si>
  <si>
    <t>jarak dgn bumi=</t>
  </si>
  <si>
    <t>altitude=</t>
  </si>
  <si>
    <t>Haur Angle=</t>
  </si>
  <si>
    <t>hasel</t>
  </si>
  <si>
    <t>altitude positif berarti masih diatas ufuk / negatif  maka sudah tenggelam salaam dari bang ALI MUHSIN</t>
  </si>
  <si>
    <t>angka c8-c13</t>
  </si>
  <si>
    <t>yakni prediksi bulan baru</t>
  </si>
  <si>
    <t>markas</t>
  </si>
  <si>
    <t>ngawen blora jateng</t>
  </si>
  <si>
    <t>ELONGASI</t>
  </si>
  <si>
    <t xml:space="preserve">satuan busur rubu' </t>
  </si>
  <si>
    <t>beda samat</t>
  </si>
  <si>
    <t>⁰</t>
  </si>
  <si>
    <t>stn</t>
  </si>
  <si>
    <t>´</t>
  </si>
  <si>
    <t>"</t>
  </si>
  <si>
    <t>bulan baru /ijtima'</t>
  </si>
  <si>
    <t>istiqbal</t>
  </si>
  <si>
    <t>ijtima'</t>
  </si>
  <si>
    <t>bisa di ambil di sheet prediksi saat ijtimak</t>
  </si>
  <si>
    <t>yakni imkan-rukyah pa belum saat ghurub</t>
  </si>
  <si>
    <t>mail-beda</t>
  </si>
  <si>
    <t>mail-sama</t>
  </si>
  <si>
    <t>posi-sama</t>
  </si>
  <si>
    <t>posi-beda</t>
  </si>
  <si>
    <t>jarak mail</t>
  </si>
  <si>
    <t>jarak-irtifa</t>
  </si>
  <si>
    <t>bisa di ambil di sheet prediksi saat istiqbal</t>
  </si>
  <si>
    <t>yakni prediksi bulan purnama</t>
  </si>
  <si>
    <t>beda Azmt</t>
  </si>
  <si>
    <t>harga T</t>
  </si>
  <si>
    <t>dec/mail</t>
  </si>
  <si>
    <t>U</t>
  </si>
  <si>
    <t>LO</t>
  </si>
  <si>
    <t>perata</t>
  </si>
  <si>
    <t>zawal</t>
  </si>
  <si>
    <t>f</t>
  </si>
  <si>
    <t>g</t>
  </si>
  <si>
    <t>irtifa,</t>
  </si>
  <si>
    <t>ghurub</t>
  </si>
  <si>
    <t>elevasi</t>
  </si>
  <si>
    <t>saat</t>
  </si>
  <si>
    <t>mail</t>
  </si>
  <si>
    <t>irtif ghurb</t>
  </si>
  <si>
    <t>saatghurb</t>
  </si>
  <si>
    <t>jd eph</t>
  </si>
  <si>
    <t>Hrg T</t>
  </si>
  <si>
    <t>irtf'</t>
  </si>
  <si>
    <t>thn hijri</t>
  </si>
  <si>
    <t>bln-h</t>
  </si>
  <si>
    <t>S/N</t>
  </si>
  <si>
    <t>E/W</t>
  </si>
  <si>
    <t>W</t>
  </si>
  <si>
    <t>ijtimak</t>
  </si>
  <si>
    <t>mn</t>
  </si>
  <si>
    <t>dt</t>
  </si>
  <si>
    <t>keduanya</t>
  </si>
  <si>
    <t>blan</t>
  </si>
  <si>
    <t>Hour Angle</t>
  </si>
  <si>
    <t>jika ijtima' qobla ghurub</t>
  </si>
  <si>
    <t>1-hari kemudian jika ijtima' ba'da ghurub</t>
  </si>
  <si>
    <t>jarak arde,sun,moon</t>
  </si>
  <si>
    <t>mail sun,moon</t>
  </si>
  <si>
    <t>azimut,sun,moon</t>
  </si>
  <si>
    <t>busur-rubu' HA</t>
  </si>
  <si>
    <t>istiqbal/prediksi purnama</t>
  </si>
  <si>
    <t>azimut/selisih</t>
  </si>
  <si>
    <t>elongasi</t>
  </si>
  <si>
    <t>slisih HA</t>
  </si>
  <si>
    <t>slisih mail-sm</t>
  </si>
  <si>
    <t>slisih mail-bd</t>
  </si>
  <si>
    <t>slish-alt-sama</t>
  </si>
  <si>
    <t>slisih-alt-bd</t>
  </si>
  <si>
    <t>slisih jauh</t>
  </si>
  <si>
    <t>posisi beda</t>
  </si>
  <si>
    <t>sun</t>
  </si>
  <si>
    <t>moon</t>
  </si>
  <si>
    <t>sehari kemudian setelah ijmak</t>
  </si>
  <si>
    <t>mon</t>
  </si>
  <si>
    <t>azimuth</t>
  </si>
  <si>
    <t>istikbal/purnama</t>
  </si>
  <si>
    <t>sun ijtm'alt</t>
  </si>
  <si>
    <t>mon ijtm'alt</t>
  </si>
  <si>
    <t>sun ijtm' azt</t>
  </si>
  <si>
    <t>moon ijtm' azt</t>
  </si>
  <si>
    <t>dec ijtm' sun</t>
  </si>
  <si>
    <t>dec ijtm' moon</t>
  </si>
  <si>
    <t>sun ijtm' HA</t>
  </si>
  <si>
    <t>moon ijtm' HA</t>
  </si>
  <si>
    <t>alt sun +1 hr</t>
  </si>
  <si>
    <t>alt moon+1hr</t>
  </si>
  <si>
    <t>azt sun+1hr</t>
  </si>
  <si>
    <t>aztmoon+1hr</t>
  </si>
  <si>
    <t>dec sun+1hr</t>
  </si>
  <si>
    <t>sun HA purnama</t>
  </si>
  <si>
    <t>moon dec purnama</t>
  </si>
  <si>
    <t>sun dec purnama</t>
  </si>
  <si>
    <t>monn azmt purnama</t>
  </si>
  <si>
    <t>Sun azmt purnama</t>
  </si>
  <si>
    <t>moon alt purnama</t>
  </si>
  <si>
    <t>sun alt purnama</t>
  </si>
  <si>
    <t>moon HA purnama</t>
  </si>
  <si>
    <t>dec mon+1hr</t>
  </si>
  <si>
    <t>HA sun+1hr</t>
  </si>
  <si>
    <t>HA moon+1hr</t>
  </si>
  <si>
    <t>azmt</t>
  </si>
  <si>
    <t xml:space="preserve">dec </t>
  </si>
  <si>
    <t>isikan</t>
  </si>
  <si>
    <t>data markas</t>
  </si>
  <si>
    <t>di sini</t>
  </si>
  <si>
    <t>posisi saat ghurub jika ijimak  barangkali di saat sebelum ghurub</t>
  </si>
  <si>
    <t>selisih</t>
  </si>
  <si>
    <t>tanggal baru di mengikuti para qodhiil qudhotil balad untuk  menyimpolken,,,,WAssalamu'alaikum</t>
  </si>
  <si>
    <t>prediksi</t>
  </si>
  <si>
    <t>pangkreman</t>
  </si>
  <si>
    <t>hijriah</t>
  </si>
  <si>
    <t>masehi</t>
  </si>
  <si>
    <t>kondisi ghurub</t>
  </si>
  <si>
    <t>komparasi masehi</t>
  </si>
  <si>
    <t>1 hari kemudian</t>
  </si>
  <si>
    <t>saat ghurub</t>
  </si>
  <si>
    <t>hijri</t>
  </si>
  <si>
    <t>tinggi matahari</t>
  </si>
  <si>
    <t>tinggi bulan</t>
  </si>
  <si>
    <t>declinasi matahari</t>
  </si>
  <si>
    <t>declinasi bulan</t>
  </si>
  <si>
    <t>azimut matahari</t>
  </si>
  <si>
    <t>azimut bulan</t>
  </si>
</sst>
</file>

<file path=xl/styles.xml><?xml version="1.0" encoding="utf-8"?>
<styleSheet xmlns="http://schemas.openxmlformats.org/spreadsheetml/2006/main">
  <numFmts count="9">
    <numFmt numFmtId="164" formatCode="0.000000"/>
    <numFmt numFmtId="165" formatCode="[$-F400]h:mm:ss\ AM/PM"/>
    <numFmt numFmtId="166" formatCode="0.0"/>
    <numFmt numFmtId="167" formatCode="h:mm:ss;@"/>
    <numFmt numFmtId="168" formatCode="0.000"/>
    <numFmt numFmtId="169" formatCode="[$-421]dd\ mmmm\ yyyy;@"/>
    <numFmt numFmtId="170" formatCode="[h]:mm:ss;@"/>
    <numFmt numFmtId="171" formatCode="0.00000000"/>
    <numFmt numFmtId="172" formatCode="0.0000000000"/>
  </numFmts>
  <fonts count="32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charset val="1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9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charset val="1"/>
      <scheme val="minor"/>
    </font>
    <font>
      <b/>
      <sz val="9"/>
      <color theme="5" tint="-0.249977111117893"/>
      <name val="Calibri"/>
      <family val="2"/>
      <charset val="1"/>
      <scheme val="minor"/>
    </font>
    <font>
      <sz val="8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5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charset val="1"/>
      <scheme val="minor"/>
    </font>
    <font>
      <b/>
      <sz val="10"/>
      <color theme="1"/>
      <name val="Cambria"/>
      <family val="1"/>
      <scheme val="major"/>
    </font>
    <font>
      <b/>
      <sz val="11"/>
      <color rgb="FF9C65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C00000"/>
      <name val="Calibri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charset val="1"/>
      <scheme val="minor"/>
    </font>
    <font>
      <sz val="11"/>
      <color theme="1"/>
      <name val="Calibri"/>
      <family val="2"/>
    </font>
    <font>
      <sz val="9"/>
      <color theme="1"/>
      <name val="Calibri"/>
      <family val="2"/>
      <charset val="1"/>
      <scheme val="minor"/>
    </font>
    <font>
      <sz val="10"/>
      <color theme="1"/>
      <name val="Cambria"/>
      <family val="1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charset val="1"/>
      <scheme val="minor"/>
    </font>
    <font>
      <sz val="8"/>
      <color indexed="81"/>
      <name val="Tahoma"/>
      <charset val="1"/>
    </font>
    <font>
      <b/>
      <sz val="8"/>
      <color indexed="81"/>
      <name val="Tahoma"/>
      <charset val="1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DFB6D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14" fillId="16" borderId="0" applyNumberFormat="0" applyBorder="0" applyAlignment="0" applyProtection="0"/>
  </cellStyleXfs>
  <cellXfs count="317">
    <xf numFmtId="0" fontId="0" fillId="0" borderId="0" xfId="0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21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2" fontId="0" fillId="0" borderId="0" xfId="0" applyNumberFormat="1"/>
    <xf numFmtId="165" fontId="0" fillId="0" borderId="2" xfId="0" applyNumberFormat="1" applyFill="1" applyBorder="1"/>
    <xf numFmtId="0" fontId="0" fillId="4" borderId="1" xfId="0" applyFill="1" applyBorder="1" applyAlignment="1">
      <alignment horizontal="center"/>
    </xf>
    <xf numFmtId="21" fontId="0" fillId="4" borderId="1" xfId="0" applyNumberFormat="1" applyFill="1" applyBorder="1"/>
    <xf numFmtId="0" fontId="1" fillId="0" borderId="0" xfId="0" applyFont="1"/>
    <xf numFmtId="165" fontId="0" fillId="4" borderId="1" xfId="0" applyNumberFormat="1" applyFill="1" applyBorder="1"/>
    <xf numFmtId="0" fontId="1" fillId="4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14" fontId="0" fillId="0" borderId="0" xfId="0" applyNumberFormat="1"/>
    <xf numFmtId="2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6" borderId="1" xfId="0" applyFill="1" applyBorder="1"/>
    <xf numFmtId="21" fontId="0" fillId="6" borderId="1" xfId="0" applyNumberFormat="1" applyFill="1" applyBorder="1" applyAlignment="1">
      <alignment horizontal="center"/>
    </xf>
    <xf numFmtId="21" fontId="0" fillId="3" borderId="1" xfId="0" applyNumberFormat="1" applyFill="1" applyBorder="1"/>
    <xf numFmtId="21" fontId="0" fillId="2" borderId="1" xfId="0" applyNumberFormat="1" applyFill="1" applyBorder="1"/>
    <xf numFmtId="0" fontId="0" fillId="2" borderId="1" xfId="0" applyFill="1" applyBorder="1" applyAlignment="1">
      <alignment horizontal="left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9" fontId="0" fillId="0" borderId="0" xfId="0" applyNumberFormat="1"/>
    <xf numFmtId="0" fontId="5" fillId="0" borderId="0" xfId="0" applyFont="1" applyAlignment="1">
      <alignment horizontal="center"/>
    </xf>
    <xf numFmtId="0" fontId="0" fillId="11" borderId="1" xfId="0" applyFill="1" applyBorder="1" applyProtection="1"/>
    <xf numFmtId="0" fontId="1" fillId="11" borderId="1" xfId="0" applyFont="1" applyFill="1" applyBorder="1" applyProtection="1"/>
    <xf numFmtId="22" fontId="1" fillId="0" borderId="0" xfId="0" applyNumberFormat="1" applyFont="1"/>
    <xf numFmtId="0" fontId="4" fillId="0" borderId="0" xfId="1" applyNumberFormat="1" applyAlignment="1" applyProtection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7" fillId="0" borderId="1" xfId="0" applyFont="1" applyBorder="1"/>
    <xf numFmtId="0" fontId="0" fillId="0" borderId="5" xfId="0" applyBorder="1"/>
    <xf numFmtId="0" fontId="8" fillId="13" borderId="0" xfId="0" applyFont="1" applyFill="1"/>
    <xf numFmtId="0" fontId="9" fillId="13" borderId="0" xfId="0" applyFont="1" applyFill="1" applyBorder="1" applyAlignment="1">
      <alignment horizontal="center"/>
    </xf>
    <xf numFmtId="0" fontId="7" fillId="13" borderId="4" xfId="0" applyFont="1" applyFill="1" applyBorder="1" applyAlignment="1">
      <alignment horizontal="center"/>
    </xf>
    <xf numFmtId="0" fontId="1" fillId="11" borderId="1" xfId="0" applyNumberFormat="1" applyFont="1" applyFill="1" applyBorder="1" applyAlignment="1" applyProtection="1">
      <alignment horizontal="center"/>
      <protection locked="0"/>
    </xf>
    <xf numFmtId="2" fontId="1" fillId="11" borderId="1" xfId="0" applyNumberFormat="1" applyFont="1" applyFill="1" applyBorder="1" applyAlignment="1" applyProtection="1">
      <alignment horizontal="center"/>
      <protection locked="0"/>
    </xf>
    <xf numFmtId="0" fontId="6" fillId="11" borderId="1" xfId="0" applyFont="1" applyFill="1" applyBorder="1" applyAlignment="1" applyProtection="1">
      <alignment horizontal="center"/>
      <protection locked="0"/>
    </xf>
    <xf numFmtId="0" fontId="1" fillId="11" borderId="1" xfId="0" applyFont="1" applyFill="1" applyBorder="1" applyProtection="1">
      <protection locked="0"/>
    </xf>
    <xf numFmtId="0" fontId="1" fillId="11" borderId="1" xfId="0" applyFont="1" applyFill="1" applyBorder="1" applyAlignment="1" applyProtection="1">
      <alignment horizontal="center"/>
      <protection locked="0"/>
    </xf>
    <xf numFmtId="0" fontId="1" fillId="11" borderId="1" xfId="0" applyNumberFormat="1" applyFont="1" applyFill="1" applyBorder="1" applyProtection="1">
      <protection locked="0"/>
    </xf>
    <xf numFmtId="0" fontId="0" fillId="11" borderId="1" xfId="0" applyFill="1" applyBorder="1" applyProtection="1">
      <protection locked="0"/>
    </xf>
    <xf numFmtId="0" fontId="0" fillId="11" borderId="1" xfId="0" applyFill="1" applyBorder="1" applyAlignment="1" applyProtection="1">
      <alignment horizontal="center"/>
      <protection locked="0"/>
    </xf>
    <xf numFmtId="0" fontId="0" fillId="11" borderId="1" xfId="0" quotePrefix="1" applyFill="1" applyBorder="1" applyAlignment="1" applyProtection="1">
      <alignment horizontal="center"/>
      <protection locked="0"/>
    </xf>
    <xf numFmtId="165" fontId="1" fillId="11" borderId="1" xfId="0" applyNumberFormat="1" applyFont="1" applyFill="1" applyBorder="1" applyAlignment="1" applyProtection="1">
      <alignment horizontal="center"/>
      <protection locked="0"/>
    </xf>
    <xf numFmtId="170" fontId="1" fillId="11" borderId="1" xfId="0" applyNumberFormat="1" applyFont="1" applyFill="1" applyBorder="1" applyAlignment="1" applyProtection="1">
      <alignment horizontal="center"/>
      <protection locked="0"/>
    </xf>
    <xf numFmtId="21" fontId="0" fillId="11" borderId="1" xfId="0" applyNumberFormat="1" applyFill="1" applyBorder="1" applyAlignment="1" applyProtection="1">
      <alignment horizontal="center"/>
      <protection locked="0"/>
    </xf>
    <xf numFmtId="0" fontId="1" fillId="0" borderId="1" xfId="0" applyNumberFormat="1" applyFont="1" applyBorder="1" applyAlignment="1" applyProtection="1">
      <alignment horizontal="center"/>
      <protection locked="0"/>
    </xf>
    <xf numFmtId="168" fontId="1" fillId="0" borderId="1" xfId="0" applyNumberFormat="1" applyFont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0" fillId="0" borderId="1" xfId="0" applyNumberFormat="1" applyBorder="1" applyProtection="1">
      <protection locked="0"/>
    </xf>
    <xf numFmtId="172" fontId="0" fillId="0" borderId="1" xfId="0" applyNumberFormat="1" applyBorder="1" applyProtection="1">
      <protection locked="0"/>
    </xf>
    <xf numFmtId="164" fontId="0" fillId="0" borderId="1" xfId="0" applyNumberFormat="1" applyBorder="1" applyProtection="1">
      <protection locked="0"/>
    </xf>
    <xf numFmtId="171" fontId="0" fillId="0" borderId="1" xfId="0" applyNumberFormat="1" applyBorder="1" applyProtection="1"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165" fontId="1" fillId="0" borderId="1" xfId="0" applyNumberFormat="1" applyFont="1" applyBorder="1" applyProtection="1">
      <protection locked="0"/>
    </xf>
    <xf numFmtId="0" fontId="3" fillId="3" borderId="1" xfId="0" applyFont="1" applyFill="1" applyBorder="1" applyAlignment="1">
      <alignment horizontal="center"/>
    </xf>
    <xf numFmtId="0" fontId="11" fillId="9" borderId="1" xfId="0" applyFont="1" applyFill="1" applyBorder="1" applyAlignment="1">
      <alignment horizontal="center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168" fontId="0" fillId="0" borderId="0" xfId="0" applyNumberForma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166" fontId="1" fillId="0" borderId="0" xfId="0" applyNumberFormat="1" applyFont="1" applyProtection="1">
      <protection locked="0"/>
    </xf>
    <xf numFmtId="2" fontId="1" fillId="0" borderId="0" xfId="0" applyNumberFormat="1" applyFont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0" borderId="3" xfId="0" applyFont="1" applyBorder="1" applyProtection="1">
      <protection locked="0"/>
    </xf>
    <xf numFmtId="0" fontId="1" fillId="2" borderId="3" xfId="0" applyFont="1" applyFill="1" applyBorder="1" applyAlignment="1" applyProtection="1">
      <alignment horizontal="center"/>
      <protection locked="0"/>
    </xf>
    <xf numFmtId="1" fontId="1" fillId="5" borderId="1" xfId="0" applyNumberFormat="1" applyFont="1" applyFill="1" applyBorder="1" applyAlignment="1" applyProtection="1">
      <alignment horizontal="center"/>
      <protection locked="0" hidden="1"/>
    </xf>
    <xf numFmtId="1" fontId="2" fillId="5" borderId="1" xfId="0" applyNumberFormat="1" applyFont="1" applyFill="1" applyBorder="1" applyAlignment="1" applyProtection="1">
      <alignment horizontal="center"/>
      <protection locked="0" hidden="1"/>
    </xf>
    <xf numFmtId="166" fontId="1" fillId="0" borderId="1" xfId="0" applyNumberFormat="1" applyFont="1" applyBorder="1" applyProtection="1">
      <protection locked="0"/>
    </xf>
    <xf numFmtId="0" fontId="1" fillId="5" borderId="1" xfId="0" applyNumberFormat="1" applyFont="1" applyFill="1" applyBorder="1" applyAlignment="1" applyProtection="1">
      <alignment horizontal="center"/>
      <protection locked="0" hidden="1"/>
    </xf>
    <xf numFmtId="166" fontId="1" fillId="2" borderId="1" xfId="0" applyNumberFormat="1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Protection="1">
      <protection locked="0"/>
    </xf>
    <xf numFmtId="165" fontId="1" fillId="5" borderId="1" xfId="0" applyNumberFormat="1" applyFont="1" applyFill="1" applyBorder="1" applyAlignment="1" applyProtection="1">
      <alignment horizontal="center"/>
      <protection locked="0" hidden="1"/>
    </xf>
    <xf numFmtId="165" fontId="2" fillId="5" borderId="1" xfId="0" applyNumberFormat="1" applyFont="1" applyFill="1" applyBorder="1" applyAlignment="1" applyProtection="1">
      <alignment horizontal="center"/>
      <protection locked="0" hidden="1"/>
    </xf>
    <xf numFmtId="165" fontId="1" fillId="5" borderId="3" xfId="0" applyNumberFormat="1" applyFont="1" applyFill="1" applyBorder="1" applyAlignment="1" applyProtection="1">
      <alignment horizontal="center"/>
      <protection locked="0" hidden="1"/>
    </xf>
    <xf numFmtId="165" fontId="2" fillId="5" borderId="3" xfId="0" applyNumberFormat="1" applyFont="1" applyFill="1" applyBorder="1" applyAlignment="1" applyProtection="1">
      <alignment horizontal="center"/>
      <protection locked="0" hidden="1"/>
    </xf>
    <xf numFmtId="0" fontId="2" fillId="8" borderId="1" xfId="0" applyFont="1" applyFill="1" applyBorder="1" applyProtection="1">
      <protection locked="0"/>
    </xf>
    <xf numFmtId="166" fontId="2" fillId="8" borderId="1" xfId="0" applyNumberFormat="1" applyFont="1" applyFill="1" applyBorder="1" applyProtection="1">
      <protection locked="0"/>
    </xf>
    <xf numFmtId="168" fontId="2" fillId="8" borderId="1" xfId="0" applyNumberFormat="1" applyFont="1" applyFill="1" applyBorder="1" applyAlignment="1" applyProtection="1">
      <alignment horizontal="center"/>
      <protection locked="0"/>
    </xf>
    <xf numFmtId="2" fontId="2" fillId="8" borderId="1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14" fontId="1" fillId="0" borderId="0" xfId="0" applyNumberFormat="1" applyFont="1" applyProtection="1">
      <protection locked="0"/>
    </xf>
    <xf numFmtId="167" fontId="1" fillId="0" borderId="0" xfId="0" applyNumberFormat="1" applyFont="1" applyProtection="1">
      <protection locked="0"/>
    </xf>
    <xf numFmtId="166" fontId="1" fillId="0" borderId="0" xfId="0" applyNumberFormat="1" applyFont="1" applyAlignment="1" applyProtection="1">
      <alignment horizontal="center"/>
      <protection locked="0"/>
    </xf>
    <xf numFmtId="21" fontId="1" fillId="0" borderId="0" xfId="0" applyNumberFormat="1" applyFont="1" applyAlignment="1" applyProtection="1">
      <alignment horizontal="center"/>
      <protection locked="0"/>
    </xf>
    <xf numFmtId="168" fontId="1" fillId="0" borderId="0" xfId="0" applyNumberFormat="1" applyFont="1" applyAlignment="1" applyProtection="1">
      <alignment horizontal="center"/>
      <protection locked="0"/>
    </xf>
    <xf numFmtId="2" fontId="3" fillId="0" borderId="0" xfId="0" applyNumberFormat="1" applyFont="1" applyAlignment="1" applyProtection="1">
      <alignment horizontal="center"/>
      <protection locked="0"/>
    </xf>
    <xf numFmtId="0" fontId="1" fillId="6" borderId="1" xfId="0" applyFont="1" applyFill="1" applyBorder="1" applyProtection="1">
      <protection locked="0"/>
    </xf>
    <xf numFmtId="14" fontId="1" fillId="6" borderId="1" xfId="0" applyNumberFormat="1" applyFont="1" applyFill="1" applyBorder="1" applyProtection="1">
      <protection locked="0"/>
    </xf>
    <xf numFmtId="167" fontId="1" fillId="6" borderId="1" xfId="0" applyNumberFormat="1" applyFont="1" applyFill="1" applyBorder="1" applyProtection="1">
      <protection locked="0"/>
    </xf>
    <xf numFmtId="0" fontId="1" fillId="6" borderId="1" xfId="0" applyFont="1" applyFill="1" applyBorder="1" applyAlignment="1" applyProtection="1">
      <alignment horizontal="center"/>
      <protection locked="0"/>
    </xf>
    <xf numFmtId="166" fontId="1" fillId="6" borderId="1" xfId="0" applyNumberFormat="1" applyFont="1" applyFill="1" applyBorder="1" applyAlignment="1" applyProtection="1">
      <alignment horizontal="center"/>
      <protection locked="0"/>
    </xf>
    <xf numFmtId="21" fontId="1" fillId="6" borderId="1" xfId="0" applyNumberFormat="1" applyFont="1" applyFill="1" applyBorder="1" applyAlignment="1" applyProtection="1">
      <alignment horizontal="center"/>
      <protection locked="0"/>
    </xf>
    <xf numFmtId="168" fontId="1" fillId="6" borderId="1" xfId="0" applyNumberFormat="1" applyFont="1" applyFill="1" applyBorder="1" applyAlignment="1" applyProtection="1">
      <alignment horizontal="center"/>
      <protection locked="0"/>
    </xf>
    <xf numFmtId="2" fontId="1" fillId="6" borderId="1" xfId="0" applyNumberFormat="1" applyFont="1" applyFill="1" applyBorder="1" applyAlignment="1" applyProtection="1">
      <alignment horizontal="center"/>
      <protection locked="0"/>
    </xf>
    <xf numFmtId="2" fontId="3" fillId="6" borderId="1" xfId="0" applyNumberFormat="1" applyFont="1" applyFill="1" applyBorder="1" applyAlignment="1" applyProtection="1">
      <alignment horizontal="center"/>
      <protection locked="0"/>
    </xf>
    <xf numFmtId="0" fontId="1" fillId="7" borderId="1" xfId="0" applyFont="1" applyFill="1" applyBorder="1" applyProtection="1">
      <protection locked="0"/>
    </xf>
    <xf numFmtId="14" fontId="1" fillId="7" borderId="1" xfId="0" applyNumberFormat="1" applyFont="1" applyFill="1" applyBorder="1" applyProtection="1">
      <protection locked="0"/>
    </xf>
    <xf numFmtId="167" fontId="1" fillId="7" borderId="1" xfId="0" applyNumberFormat="1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center"/>
      <protection locked="0"/>
    </xf>
    <xf numFmtId="166" fontId="1" fillId="7" borderId="1" xfId="0" applyNumberFormat="1" applyFont="1" applyFill="1" applyBorder="1" applyAlignment="1" applyProtection="1">
      <alignment horizontal="center"/>
      <protection locked="0"/>
    </xf>
    <xf numFmtId="21" fontId="1" fillId="7" borderId="1" xfId="0" applyNumberFormat="1" applyFont="1" applyFill="1" applyBorder="1" applyAlignment="1" applyProtection="1">
      <alignment horizontal="center"/>
      <protection locked="0"/>
    </xf>
    <xf numFmtId="168" fontId="1" fillId="7" borderId="1" xfId="0" applyNumberFormat="1" applyFont="1" applyFill="1" applyBorder="1" applyAlignment="1" applyProtection="1">
      <alignment horizontal="center"/>
      <protection locked="0"/>
    </xf>
    <xf numFmtId="2" fontId="1" fillId="7" borderId="1" xfId="0" applyNumberFormat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Protection="1">
      <protection locked="0"/>
    </xf>
    <xf numFmtId="0" fontId="1" fillId="12" borderId="1" xfId="0" applyFont="1" applyFill="1" applyBorder="1" applyAlignment="1" applyProtection="1">
      <alignment horizontal="center"/>
      <protection locked="0"/>
    </xf>
    <xf numFmtId="0" fontId="1" fillId="12" borderId="0" xfId="0" applyFont="1" applyFill="1" applyAlignment="1" applyProtection="1">
      <alignment horizontal="center"/>
      <protection locked="0"/>
    </xf>
    <xf numFmtId="0" fontId="1" fillId="12" borderId="2" xfId="0" applyFont="1" applyFill="1" applyBorder="1" applyProtection="1">
      <protection locked="0"/>
    </xf>
    <xf numFmtId="0" fontId="0" fillId="0" borderId="3" xfId="0" applyFill="1" applyBorder="1"/>
    <xf numFmtId="0" fontId="3" fillId="3" borderId="1" xfId="0" applyNumberFormat="1" applyFont="1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/>
      <protection locked="0"/>
    </xf>
    <xf numFmtId="0" fontId="11" fillId="9" borderId="1" xfId="0" applyFont="1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2" borderId="6" xfId="0" applyFill="1" applyBorder="1"/>
    <xf numFmtId="0" fontId="0" fillId="9" borderId="7" xfId="0" applyFill="1" applyBorder="1"/>
    <xf numFmtId="0" fontId="0" fillId="15" borderId="7" xfId="0" applyFill="1" applyBorder="1"/>
    <xf numFmtId="0" fontId="0" fillId="14" borderId="7" xfId="0" applyFill="1" applyBorder="1"/>
    <xf numFmtId="0" fontId="0" fillId="2" borderId="8" xfId="0" applyFill="1" applyBorder="1"/>
    <xf numFmtId="0" fontId="0" fillId="9" borderId="0" xfId="0" applyFill="1" applyBorder="1"/>
    <xf numFmtId="0" fontId="0" fillId="15" borderId="0" xfId="0" applyFill="1" applyBorder="1"/>
    <xf numFmtId="0" fontId="0" fillId="14" borderId="0" xfId="0" applyFill="1" applyBorder="1"/>
    <xf numFmtId="0" fontId="0" fillId="2" borderId="9" xfId="0" applyFill="1" applyBorder="1"/>
    <xf numFmtId="0" fontId="0" fillId="9" borderId="10" xfId="0" applyFill="1" applyBorder="1"/>
    <xf numFmtId="0" fontId="0" fillId="15" borderId="10" xfId="0" applyFill="1" applyBorder="1"/>
    <xf numFmtId="0" fontId="0" fillId="14" borderId="10" xfId="0" applyFill="1" applyBorder="1"/>
    <xf numFmtId="0" fontId="0" fillId="0" borderId="0" xfId="0" applyFill="1"/>
    <xf numFmtId="0" fontId="10" fillId="0" borderId="1" xfId="0" applyFont="1" applyBorder="1" applyAlignment="1" applyProtection="1">
      <alignment horizontal="center"/>
      <protection locked="0"/>
    </xf>
    <xf numFmtId="169" fontId="1" fillId="0" borderId="1" xfId="0" applyNumberFormat="1" applyFont="1" applyBorder="1" applyAlignment="1" applyProtection="1">
      <alignment horizontal="center"/>
      <protection locked="0"/>
    </xf>
    <xf numFmtId="0" fontId="1" fillId="10" borderId="1" xfId="0" applyFont="1" applyFill="1" applyBorder="1" applyAlignment="1" applyProtection="1">
      <alignment horizontal="center"/>
      <protection locked="0"/>
    </xf>
    <xf numFmtId="168" fontId="1" fillId="10" borderId="1" xfId="0" applyNumberFormat="1" applyFont="1" applyFill="1" applyBorder="1" applyAlignment="1" applyProtection="1">
      <alignment horizontal="center"/>
      <protection locked="0"/>
    </xf>
    <xf numFmtId="0" fontId="1" fillId="9" borderId="1" xfId="0" applyFont="1" applyFill="1" applyBorder="1" applyAlignment="1" applyProtection="1">
      <alignment horizontal="center"/>
      <protection locked="0"/>
    </xf>
    <xf numFmtId="0" fontId="1" fillId="9" borderId="1" xfId="0" applyNumberFormat="1" applyFont="1" applyFill="1" applyBorder="1" applyAlignment="1" applyProtection="1">
      <alignment horizontal="center"/>
      <protection locked="0"/>
    </xf>
    <xf numFmtId="0" fontId="1" fillId="0" borderId="1" xfId="0" applyFont="1" applyFill="1" applyBorder="1"/>
    <xf numFmtId="0" fontId="1" fillId="0" borderId="2" xfId="0" applyFont="1" applyBorder="1"/>
    <xf numFmtId="0" fontId="1" fillId="0" borderId="1" xfId="0" applyFont="1" applyBorder="1"/>
    <xf numFmtId="0" fontId="1" fillId="0" borderId="3" xfId="0" applyFont="1" applyBorder="1"/>
    <xf numFmtId="0" fontId="3" fillId="3" borderId="3" xfId="0" applyFont="1" applyFill="1" applyBorder="1" applyAlignment="1" applyProtection="1">
      <alignment horizontal="center"/>
      <protection locked="0"/>
    </xf>
    <xf numFmtId="0" fontId="11" fillId="9" borderId="3" xfId="0" applyFont="1" applyFill="1" applyBorder="1" applyAlignment="1" applyProtection="1">
      <alignment horizontal="center"/>
      <protection locked="0"/>
    </xf>
    <xf numFmtId="0" fontId="1" fillId="0" borderId="11" xfId="0" applyFont="1" applyBorder="1"/>
    <xf numFmtId="0" fontId="3" fillId="0" borderId="11" xfId="0" applyFont="1" applyBorder="1" applyProtection="1">
      <protection locked="0"/>
    </xf>
    <xf numFmtId="0" fontId="12" fillId="0" borderId="11" xfId="0" applyFont="1" applyBorder="1" applyProtection="1">
      <protection locked="0"/>
    </xf>
    <xf numFmtId="0" fontId="10" fillId="0" borderId="12" xfId="0" applyFont="1" applyBorder="1"/>
    <xf numFmtId="0" fontId="13" fillId="0" borderId="13" xfId="0" applyFont="1" applyBorder="1" applyProtection="1">
      <protection locked="0"/>
    </xf>
    <xf numFmtId="0" fontId="13" fillId="0" borderId="14" xfId="0" applyFont="1" applyBorder="1" applyProtection="1">
      <protection locked="0"/>
    </xf>
    <xf numFmtId="0" fontId="1" fillId="2" borderId="1" xfId="0" applyFont="1" applyFill="1" applyBorder="1"/>
    <xf numFmtId="0" fontId="15" fillId="0" borderId="1" xfId="0" applyFont="1" applyBorder="1" applyProtection="1">
      <protection locked="0"/>
    </xf>
    <xf numFmtId="0" fontId="16" fillId="16" borderId="1" xfId="2" applyFont="1" applyBorder="1" applyAlignment="1" applyProtection="1">
      <alignment horizontal="center"/>
      <protection locked="0"/>
    </xf>
    <xf numFmtId="0" fontId="1" fillId="7" borderId="1" xfId="0" applyFont="1" applyFill="1" applyBorder="1" applyAlignment="1" applyProtection="1">
      <alignment horizontal="center" vertical="center"/>
      <protection locked="0"/>
    </xf>
    <xf numFmtId="0" fontId="17" fillId="2" borderId="1" xfId="0" applyFont="1" applyFill="1" applyBorder="1" applyAlignment="1">
      <alignment horizontal="center"/>
    </xf>
    <xf numFmtId="0" fontId="1" fillId="0" borderId="11" xfId="0" applyFont="1" applyBorder="1" applyAlignment="1" applyProtection="1">
      <alignment horizontal="center"/>
      <protection locked="0"/>
    </xf>
    <xf numFmtId="0" fontId="6" fillId="0" borderId="11" xfId="0" applyFont="1" applyBorder="1" applyAlignment="1" applyProtection="1">
      <alignment horizontal="center"/>
      <protection locked="0"/>
    </xf>
    <xf numFmtId="0" fontId="1" fillId="0" borderId="11" xfId="0" quotePrefix="1" applyFont="1" applyBorder="1" applyAlignment="1" applyProtection="1">
      <alignment horizont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18" fillId="3" borderId="1" xfId="0" applyFont="1" applyFill="1" applyBorder="1" applyAlignment="1" applyProtection="1">
      <alignment horizontal="center"/>
      <protection locked="0"/>
    </xf>
    <xf numFmtId="0" fontId="19" fillId="9" borderId="1" xfId="0" applyFont="1" applyFill="1" applyBorder="1" applyAlignment="1" applyProtection="1">
      <alignment horizontal="center"/>
      <protection locked="0"/>
    </xf>
    <xf numFmtId="1" fontId="1" fillId="2" borderId="1" xfId="0" applyNumberFormat="1" applyFont="1" applyFill="1" applyBorder="1"/>
    <xf numFmtId="0" fontId="1" fillId="0" borderId="2" xfId="0" applyFont="1" applyBorder="1" applyAlignment="1" applyProtection="1">
      <alignment horizontal="center"/>
      <protection locked="0"/>
    </xf>
    <xf numFmtId="0" fontId="1" fillId="0" borderId="5" xfId="0" applyFont="1" applyBorder="1" applyAlignment="1">
      <alignment horizontal="center"/>
    </xf>
    <xf numFmtId="0" fontId="1" fillId="0" borderId="15" xfId="0" applyFont="1" applyBorder="1"/>
    <xf numFmtId="0" fontId="1" fillId="0" borderId="2" xfId="0" applyFont="1" applyBorder="1" applyAlignment="1">
      <alignment horizontal="center"/>
    </xf>
    <xf numFmtId="2" fontId="2" fillId="5" borderId="11" xfId="0" applyNumberFormat="1" applyFont="1" applyFill="1" applyBorder="1" applyAlignment="1" applyProtection="1">
      <alignment horizontal="center"/>
      <protection locked="0"/>
    </xf>
    <xf numFmtId="2" fontId="1" fillId="0" borderId="15" xfId="0" applyNumberFormat="1" applyFont="1" applyBorder="1" applyAlignment="1" applyProtection="1">
      <alignment horizontal="center"/>
      <protection locked="0"/>
    </xf>
    <xf numFmtId="168" fontId="1" fillId="5" borderId="11" xfId="0" applyNumberFormat="1" applyFont="1" applyFill="1" applyBorder="1" applyAlignment="1" applyProtection="1">
      <alignment horizontal="center"/>
      <protection locked="0"/>
    </xf>
    <xf numFmtId="168" fontId="1" fillId="0" borderId="15" xfId="0" applyNumberFormat="1" applyFont="1" applyBorder="1" applyAlignment="1" applyProtection="1">
      <alignment horizontal="center"/>
      <protection locked="0"/>
    </xf>
    <xf numFmtId="1" fontId="1" fillId="0" borderId="2" xfId="0" applyNumberFormat="1" applyFont="1" applyBorder="1" applyAlignment="1" applyProtection="1">
      <alignment horizontal="center"/>
      <protection locked="0"/>
    </xf>
    <xf numFmtId="1" fontId="1" fillId="10" borderId="1" xfId="0" applyNumberFormat="1" applyFont="1" applyFill="1" applyBorder="1" applyAlignment="1" applyProtection="1">
      <alignment horizontal="center"/>
      <protection locked="0"/>
    </xf>
    <xf numFmtId="0" fontId="0" fillId="0" borderId="15" xfId="0" applyBorder="1"/>
    <xf numFmtId="0" fontId="22" fillId="9" borderId="5" xfId="0" applyFont="1" applyFill="1" applyBorder="1" applyAlignment="1">
      <alignment horizontal="center"/>
    </xf>
    <xf numFmtId="0" fontId="22" fillId="9" borderId="1" xfId="0" applyFont="1" applyFill="1" applyBorder="1" applyAlignment="1">
      <alignment horizontal="center"/>
    </xf>
    <xf numFmtId="0" fontId="22" fillId="9" borderId="2" xfId="0" applyFont="1" applyFill="1" applyBorder="1" applyAlignment="1">
      <alignment horizontal="center"/>
    </xf>
    <xf numFmtId="0" fontId="1" fillId="9" borderId="1" xfId="0" applyFont="1" applyFill="1" applyBorder="1" applyProtection="1">
      <protection locked="0"/>
    </xf>
    <xf numFmtId="0" fontId="16" fillId="9" borderId="1" xfId="2" applyFont="1" applyFill="1" applyBorder="1" applyProtection="1">
      <protection locked="0"/>
    </xf>
    <xf numFmtId="0" fontId="16" fillId="9" borderId="1" xfId="2" applyFont="1" applyFill="1" applyBorder="1" applyAlignment="1" applyProtection="1">
      <alignment horizontal="center"/>
      <protection locked="0"/>
    </xf>
    <xf numFmtId="0" fontId="23" fillId="9" borderId="15" xfId="0" applyFont="1" applyFill="1" applyBorder="1"/>
    <xf numFmtId="0" fontId="3" fillId="0" borderId="0" xfId="0" applyFont="1" applyBorder="1"/>
    <xf numFmtId="0" fontId="23" fillId="9" borderId="5" xfId="0" applyFont="1" applyFill="1" applyBorder="1" applyAlignment="1">
      <alignment horizontal="center"/>
    </xf>
    <xf numFmtId="0" fontId="23" fillId="9" borderId="1" xfId="0" applyFont="1" applyFill="1" applyBorder="1" applyAlignment="1">
      <alignment horizontal="center"/>
    </xf>
    <xf numFmtId="0" fontId="23" fillId="9" borderId="2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0" fillId="0" borderId="0" xfId="0" applyFont="1"/>
    <xf numFmtId="0" fontId="24" fillId="0" borderId="0" xfId="0" applyFont="1"/>
    <xf numFmtId="1" fontId="1" fillId="0" borderId="1" xfId="0" applyNumberFormat="1" applyFont="1" applyBorder="1" applyAlignment="1" applyProtection="1">
      <alignment horizontal="center"/>
      <protection locked="0"/>
    </xf>
    <xf numFmtId="0" fontId="21" fillId="9" borderId="1" xfId="2" applyFont="1" applyFill="1" applyBorder="1" applyProtection="1">
      <protection locked="0"/>
    </xf>
    <xf numFmtId="0" fontId="21" fillId="9" borderId="1" xfId="2" applyFont="1" applyFill="1" applyBorder="1" applyAlignment="1" applyProtection="1">
      <alignment horizontal="center"/>
      <protection locked="0"/>
    </xf>
    <xf numFmtId="2" fontId="1" fillId="0" borderId="0" xfId="0" applyNumberFormat="1" applyFont="1"/>
    <xf numFmtId="0" fontId="0" fillId="0" borderId="0" xfId="0" applyNumberFormat="1"/>
    <xf numFmtId="2" fontId="2" fillId="8" borderId="4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Protection="1"/>
    <xf numFmtId="0" fontId="3" fillId="3" borderId="1" xfId="0" applyFont="1" applyFill="1" applyBorder="1" applyAlignment="1" applyProtection="1">
      <alignment horizontal="center"/>
    </xf>
    <xf numFmtId="0" fontId="0" fillId="0" borderId="0" xfId="0" applyProtection="1"/>
    <xf numFmtId="0" fontId="11" fillId="9" borderId="1" xfId="0" applyFont="1" applyFill="1" applyBorder="1" applyAlignment="1" applyProtection="1">
      <alignment horizontal="center"/>
    </xf>
    <xf numFmtId="0" fontId="1" fillId="2" borderId="1" xfId="0" applyFont="1" applyFill="1" applyBorder="1" applyProtection="1"/>
    <xf numFmtId="0" fontId="17" fillId="2" borderId="1" xfId="0" applyFont="1" applyFill="1" applyBorder="1" applyAlignment="1" applyProtection="1">
      <alignment horizontal="center"/>
    </xf>
    <xf numFmtId="0" fontId="1" fillId="0" borderId="1" xfId="0" applyFont="1" applyFill="1" applyBorder="1" applyProtection="1"/>
    <xf numFmtId="0" fontId="3" fillId="3" borderId="1" xfId="0" applyNumberFormat="1" applyFont="1" applyFill="1" applyBorder="1" applyAlignment="1" applyProtection="1">
      <alignment horizontal="center"/>
    </xf>
    <xf numFmtId="0" fontId="1" fillId="0" borderId="2" xfId="0" applyFont="1" applyBorder="1" applyProtection="1"/>
    <xf numFmtId="0" fontId="18" fillId="3" borderId="1" xfId="0" applyFont="1" applyFill="1" applyBorder="1" applyAlignment="1" applyProtection="1">
      <alignment horizontal="center"/>
    </xf>
    <xf numFmtId="0" fontId="19" fillId="9" borderId="1" xfId="0" applyFont="1" applyFill="1" applyBorder="1" applyAlignment="1" applyProtection="1">
      <alignment horizontal="center"/>
    </xf>
    <xf numFmtId="1" fontId="1" fillId="2" borderId="1" xfId="0" applyNumberFormat="1" applyFont="1" applyFill="1" applyBorder="1" applyProtection="1"/>
    <xf numFmtId="2" fontId="1" fillId="0" borderId="0" xfId="0" applyNumberFormat="1" applyFont="1" applyProtection="1"/>
    <xf numFmtId="0" fontId="1" fillId="0" borderId="1" xfId="0" applyFont="1" applyBorder="1" applyProtection="1"/>
    <xf numFmtId="0" fontId="1" fillId="0" borderId="3" xfId="0" applyFont="1" applyBorder="1" applyProtection="1"/>
    <xf numFmtId="0" fontId="3" fillId="3" borderId="3" xfId="0" applyFont="1" applyFill="1" applyBorder="1" applyAlignment="1" applyProtection="1">
      <alignment horizontal="center"/>
    </xf>
    <xf numFmtId="0" fontId="11" fillId="9" borderId="3" xfId="0" applyFont="1" applyFill="1" applyBorder="1" applyAlignment="1" applyProtection="1">
      <alignment horizontal="center"/>
    </xf>
    <xf numFmtId="0" fontId="10" fillId="0" borderId="12" xfId="0" applyFont="1" applyBorder="1" applyProtection="1"/>
    <xf numFmtId="0" fontId="13" fillId="0" borderId="13" xfId="0" applyFont="1" applyBorder="1" applyProtection="1"/>
    <xf numFmtId="0" fontId="13" fillId="0" borderId="14" xfId="0" applyFont="1" applyBorder="1" applyProtection="1"/>
    <xf numFmtId="0" fontId="1" fillId="0" borderId="11" xfId="0" applyFont="1" applyBorder="1" applyProtection="1"/>
    <xf numFmtId="0" fontId="3" fillId="0" borderId="11" xfId="0" applyFont="1" applyBorder="1" applyProtection="1"/>
    <xf numFmtId="0" fontId="6" fillId="0" borderId="11" xfId="0" applyFont="1" applyBorder="1" applyAlignment="1" applyProtection="1">
      <alignment horizontal="center" vertical="center"/>
    </xf>
    <xf numFmtId="0" fontId="1" fillId="0" borderId="11" xfId="0" quotePrefix="1" applyFont="1" applyBorder="1" applyAlignment="1" applyProtection="1">
      <alignment horizontal="center"/>
    </xf>
    <xf numFmtId="0" fontId="1" fillId="0" borderId="11" xfId="0" applyFont="1" applyBorder="1" applyAlignment="1" applyProtection="1">
      <alignment horizontal="center"/>
    </xf>
    <xf numFmtId="0" fontId="0" fillId="0" borderId="0" xfId="0" applyBorder="1" applyProtection="1"/>
    <xf numFmtId="0" fontId="12" fillId="0" borderId="11" xfId="0" applyFont="1" applyBorder="1" applyProtection="1"/>
    <xf numFmtId="0" fontId="6" fillId="0" borderId="11" xfId="0" applyFont="1" applyBorder="1" applyAlignment="1" applyProtection="1">
      <alignment horizontal="center"/>
    </xf>
    <xf numFmtId="0" fontId="15" fillId="0" borderId="1" xfId="0" applyFont="1" applyBorder="1" applyProtection="1"/>
    <xf numFmtId="0" fontId="1" fillId="0" borderId="1" xfId="0" applyFont="1" applyBorder="1" applyAlignment="1" applyProtection="1">
      <alignment horizontal="center"/>
    </xf>
    <xf numFmtId="0" fontId="0" fillId="0" borderId="3" xfId="0" applyFill="1" applyBorder="1" applyProtection="1"/>
    <xf numFmtId="0" fontId="0" fillId="2" borderId="6" xfId="0" applyFill="1" applyBorder="1" applyProtection="1"/>
    <xf numFmtId="0" fontId="0" fillId="9" borderId="7" xfId="0" applyFill="1" applyBorder="1" applyProtection="1"/>
    <xf numFmtId="0" fontId="0" fillId="15" borderId="7" xfId="0" applyFill="1" applyBorder="1" applyProtection="1"/>
    <xf numFmtId="0" fontId="0" fillId="14" borderId="7" xfId="0" applyFill="1" applyBorder="1" applyProtection="1"/>
    <xf numFmtId="0" fontId="1" fillId="7" borderId="1" xfId="0" applyFont="1" applyFill="1" applyBorder="1" applyProtection="1"/>
    <xf numFmtId="0" fontId="1" fillId="7" borderId="1" xfId="0" applyFont="1" applyFill="1" applyBorder="1" applyAlignment="1" applyProtection="1">
      <alignment horizontal="center" vertical="center"/>
    </xf>
    <xf numFmtId="0" fontId="16" fillId="16" borderId="1" xfId="2" applyFont="1" applyBorder="1" applyAlignment="1" applyProtection="1">
      <alignment horizontal="center"/>
    </xf>
    <xf numFmtId="0" fontId="0" fillId="2" borderId="8" xfId="0" applyFill="1" applyBorder="1" applyProtection="1"/>
    <xf numFmtId="0" fontId="0" fillId="9" borderId="0" xfId="0" applyFill="1" applyBorder="1" applyProtection="1"/>
    <xf numFmtId="0" fontId="0" fillId="15" borderId="0" xfId="0" applyFill="1" applyBorder="1" applyProtection="1"/>
    <xf numFmtId="0" fontId="0" fillId="14" borderId="0" xfId="0" applyFill="1" applyBorder="1" applyProtection="1"/>
    <xf numFmtId="0" fontId="1" fillId="9" borderId="1" xfId="0" applyFont="1" applyFill="1" applyBorder="1" applyProtection="1"/>
    <xf numFmtId="0" fontId="1" fillId="9" borderId="1" xfId="0" applyFont="1" applyFill="1" applyBorder="1" applyAlignment="1" applyProtection="1">
      <alignment horizontal="center"/>
    </xf>
    <xf numFmtId="0" fontId="21" fillId="9" borderId="1" xfId="2" applyFont="1" applyFill="1" applyBorder="1" applyProtection="1"/>
    <xf numFmtId="0" fontId="21" fillId="9" borderId="1" xfId="2" applyFont="1" applyFill="1" applyBorder="1" applyAlignment="1" applyProtection="1">
      <alignment horizontal="center"/>
    </xf>
    <xf numFmtId="0" fontId="0" fillId="2" borderId="9" xfId="0" applyFill="1" applyBorder="1" applyProtection="1"/>
    <xf numFmtId="0" fontId="0" fillId="9" borderId="10" xfId="0" applyFill="1" applyBorder="1" applyProtection="1"/>
    <xf numFmtId="0" fontId="0" fillId="15" borderId="10" xfId="0" applyFill="1" applyBorder="1" applyProtection="1"/>
    <xf numFmtId="0" fontId="0" fillId="14" borderId="10" xfId="0" applyFill="1" applyBorder="1" applyProtection="1"/>
    <xf numFmtId="1" fontId="1" fillId="0" borderId="2" xfId="0" applyNumberFormat="1" applyFont="1" applyBorder="1" applyAlignment="1" applyProtection="1">
      <alignment horizontal="center"/>
    </xf>
    <xf numFmtId="0" fontId="1" fillId="0" borderId="15" xfId="0" applyFont="1" applyBorder="1" applyProtection="1"/>
    <xf numFmtId="0" fontId="1" fillId="0" borderId="5" xfId="0" applyFont="1" applyBorder="1" applyAlignment="1" applyProtection="1">
      <alignment horizontal="center"/>
    </xf>
    <xf numFmtId="0" fontId="1" fillId="0" borderId="2" xfId="0" applyFont="1" applyBorder="1" applyAlignment="1" applyProtection="1">
      <alignment horizontal="center"/>
    </xf>
    <xf numFmtId="0" fontId="3" fillId="0" borderId="0" xfId="0" applyFont="1" applyBorder="1" applyProtection="1"/>
    <xf numFmtId="0" fontId="0" fillId="0" borderId="15" xfId="0" applyBorder="1" applyProtection="1"/>
    <xf numFmtId="0" fontId="22" fillId="9" borderId="5" xfId="0" applyFont="1" applyFill="1" applyBorder="1" applyAlignment="1" applyProtection="1">
      <alignment horizontal="center"/>
    </xf>
    <xf numFmtId="0" fontId="22" fillId="9" borderId="1" xfId="0" applyFont="1" applyFill="1" applyBorder="1" applyAlignment="1" applyProtection="1">
      <alignment horizontal="center"/>
    </xf>
    <xf numFmtId="0" fontId="22" fillId="9" borderId="2" xfId="0" applyFont="1" applyFill="1" applyBorder="1" applyAlignment="1" applyProtection="1">
      <alignment horizontal="center"/>
    </xf>
    <xf numFmtId="0" fontId="23" fillId="9" borderId="15" xfId="0" applyFont="1" applyFill="1" applyBorder="1" applyProtection="1"/>
    <xf numFmtId="0" fontId="1" fillId="0" borderId="5" xfId="0" applyFont="1" applyBorder="1" applyAlignment="1" applyProtection="1">
      <alignment horizontal="center"/>
      <protection locked="0"/>
    </xf>
    <xf numFmtId="0" fontId="22" fillId="9" borderId="5" xfId="0" applyFont="1" applyFill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0" fontId="25" fillId="0" borderId="11" xfId="0" applyFont="1" applyBorder="1" applyAlignment="1" applyProtection="1">
      <alignment horizontal="center" vertical="center"/>
      <protection locked="0"/>
    </xf>
    <xf numFmtId="0" fontId="13" fillId="0" borderId="11" xfId="0" quotePrefix="1" applyFont="1" applyBorder="1" applyAlignment="1" applyProtection="1">
      <alignment horizontal="center"/>
      <protection locked="0"/>
    </xf>
    <xf numFmtId="0" fontId="13" fillId="0" borderId="11" xfId="0" applyFont="1" applyBorder="1" applyAlignment="1" applyProtection="1">
      <alignment horizontal="center"/>
      <protection locked="0"/>
    </xf>
    <xf numFmtId="0" fontId="5" fillId="11" borderId="1" xfId="0" applyFont="1" applyFill="1" applyBorder="1" applyAlignment="1" applyProtection="1">
      <alignment horizontal="center"/>
      <protection locked="0"/>
    </xf>
    <xf numFmtId="0" fontId="5" fillId="11" borderId="1" xfId="0" applyFont="1" applyFill="1" applyBorder="1" applyAlignment="1">
      <alignment horizontal="center"/>
    </xf>
    <xf numFmtId="0" fontId="5" fillId="7" borderId="1" xfId="0" applyFont="1" applyFill="1" applyBorder="1" applyAlignment="1" applyProtection="1">
      <alignment horizontal="center"/>
      <protection locked="0"/>
    </xf>
    <xf numFmtId="0" fontId="5" fillId="7" borderId="1" xfId="0" applyFont="1" applyFill="1" applyBorder="1" applyAlignment="1">
      <alignment horizontal="center"/>
    </xf>
    <xf numFmtId="0" fontId="5" fillId="3" borderId="1" xfId="0" applyFont="1" applyFill="1" applyBorder="1" applyAlignment="1" applyProtection="1">
      <alignment horizontal="center"/>
      <protection locked="0"/>
    </xf>
    <xf numFmtId="0" fontId="5" fillId="3" borderId="1" xfId="0" applyFont="1" applyFill="1" applyBorder="1" applyAlignment="1">
      <alignment horizontal="center"/>
    </xf>
    <xf numFmtId="0" fontId="5" fillId="17" borderId="1" xfId="0" applyFont="1" applyFill="1" applyBorder="1" applyAlignment="1" applyProtection="1">
      <alignment horizontal="center"/>
      <protection locked="0"/>
    </xf>
    <xf numFmtId="0" fontId="5" fillId="17" borderId="1" xfId="0" applyFont="1" applyFill="1" applyBorder="1" applyAlignment="1">
      <alignment horizontal="center"/>
    </xf>
    <xf numFmtId="1" fontId="5" fillId="17" borderId="1" xfId="0" applyNumberFormat="1" applyFont="1" applyFill="1" applyBorder="1" applyAlignment="1" applyProtection="1">
      <alignment horizontal="center"/>
      <protection locked="0"/>
    </xf>
    <xf numFmtId="0" fontId="5" fillId="3" borderId="15" xfId="0" applyFont="1" applyFill="1" applyBorder="1" applyAlignment="1" applyProtection="1">
      <alignment horizontal="center"/>
      <protection locked="0"/>
    </xf>
    <xf numFmtId="0" fontId="11" fillId="0" borderId="0" xfId="0" applyFont="1"/>
    <xf numFmtId="0" fontId="5" fillId="0" borderId="0" xfId="0" applyFont="1" applyFill="1" applyAlignment="1">
      <alignment horizontal="center"/>
    </xf>
    <xf numFmtId="0" fontId="5" fillId="0" borderId="1" xfId="0" applyFont="1" applyFill="1" applyBorder="1" applyAlignment="1" applyProtection="1">
      <alignment horizontal="center"/>
      <protection locked="0"/>
    </xf>
    <xf numFmtId="0" fontId="5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Fill="1" applyBorder="1" applyAlignment="1" applyProtection="1">
      <alignment horizontal="center"/>
      <protection locked="0"/>
    </xf>
    <xf numFmtId="0" fontId="0" fillId="0" borderId="0" xfId="0" applyBorder="1"/>
    <xf numFmtId="0" fontId="5" fillId="3" borderId="16" xfId="0" applyFont="1" applyFill="1" applyBorder="1" applyAlignment="1">
      <alignment horizontal="center"/>
    </xf>
    <xf numFmtId="0" fontId="5" fillId="17" borderId="16" xfId="0" applyFont="1" applyFill="1" applyBorder="1" applyAlignment="1" applyProtection="1">
      <alignment horizontal="center"/>
      <protection locked="0"/>
    </xf>
    <xf numFmtId="0" fontId="5" fillId="11" borderId="16" xfId="0" applyFont="1" applyFill="1" applyBorder="1" applyAlignment="1" applyProtection="1">
      <alignment horizontal="center"/>
      <protection locked="0"/>
    </xf>
    <xf numFmtId="0" fontId="5" fillId="7" borderId="16" xfId="0" applyFont="1" applyFill="1" applyBorder="1" applyAlignment="1" applyProtection="1">
      <alignment horizontal="center"/>
      <protection locked="0"/>
    </xf>
    <xf numFmtId="0" fontId="5" fillId="0" borderId="11" xfId="0" applyFont="1" applyFill="1" applyBorder="1" applyAlignment="1">
      <alignment horizontal="center"/>
    </xf>
    <xf numFmtId="0" fontId="5" fillId="0" borderId="11" xfId="0" applyFont="1" applyFill="1" applyBorder="1" applyAlignment="1" applyProtection="1">
      <alignment horizontal="center"/>
      <protection locked="0"/>
    </xf>
    <xf numFmtId="0" fontId="5" fillId="17" borderId="16" xfId="0" applyFont="1" applyFill="1" applyBorder="1" applyAlignment="1">
      <alignment horizontal="center"/>
    </xf>
    <xf numFmtId="0" fontId="5" fillId="11" borderId="16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/>
    </xf>
    <xf numFmtId="0" fontId="5" fillId="3" borderId="16" xfId="0" applyFont="1" applyFill="1" applyBorder="1" applyAlignment="1" applyProtection="1">
      <alignment horizontal="center"/>
      <protection locked="0"/>
    </xf>
    <xf numFmtId="0" fontId="5" fillId="3" borderId="11" xfId="0" applyFont="1" applyFill="1" applyBorder="1" applyAlignment="1" applyProtection="1">
      <alignment horizontal="center"/>
      <protection locked="0"/>
    </xf>
    <xf numFmtId="0" fontId="5" fillId="17" borderId="11" xfId="0" applyFont="1" applyFill="1" applyBorder="1" applyAlignment="1" applyProtection="1">
      <alignment horizontal="center"/>
      <protection locked="0"/>
    </xf>
    <xf numFmtId="0" fontId="5" fillId="11" borderId="11" xfId="0" applyFont="1" applyFill="1" applyBorder="1" applyAlignment="1" applyProtection="1">
      <alignment horizontal="center"/>
      <protection locked="0"/>
    </xf>
    <xf numFmtId="0" fontId="5" fillId="3" borderId="17" xfId="0" applyFont="1" applyFill="1" applyBorder="1" applyAlignment="1" applyProtection="1">
      <alignment horizontal="center"/>
      <protection locked="0"/>
    </xf>
    <xf numFmtId="0" fontId="5" fillId="17" borderId="18" xfId="0" applyFont="1" applyFill="1" applyBorder="1" applyAlignment="1" applyProtection="1">
      <alignment horizontal="center"/>
      <protection locked="0"/>
    </xf>
    <xf numFmtId="0" fontId="5" fillId="11" borderId="18" xfId="0" applyFont="1" applyFill="1" applyBorder="1" applyAlignment="1" applyProtection="1">
      <alignment horizontal="center"/>
      <protection locked="0"/>
    </xf>
    <xf numFmtId="0" fontId="5" fillId="7" borderId="18" xfId="0" applyFont="1" applyFill="1" applyBorder="1" applyAlignment="1" applyProtection="1">
      <alignment horizontal="center"/>
      <protection locked="0"/>
    </xf>
    <xf numFmtId="0" fontId="5" fillId="0" borderId="18" xfId="0" applyFont="1" applyFill="1" applyBorder="1" applyAlignment="1" applyProtection="1">
      <alignment horizontal="center"/>
      <protection locked="0"/>
    </xf>
    <xf numFmtId="0" fontId="5" fillId="17" borderId="19" xfId="0" applyFont="1" applyFill="1" applyBorder="1" applyAlignment="1" applyProtection="1">
      <alignment horizontal="center"/>
      <protection locked="0"/>
    </xf>
    <xf numFmtId="0" fontId="0" fillId="5" borderId="1" xfId="0" applyFill="1" applyBorder="1" applyAlignment="1" applyProtection="1">
      <alignment horizontal="center"/>
      <protection locked="0"/>
    </xf>
    <xf numFmtId="14" fontId="29" fillId="5" borderId="1" xfId="0" applyNumberFormat="1" applyFont="1" applyFill="1" applyBorder="1" applyAlignment="1" applyProtection="1">
      <alignment horizontal="center"/>
      <protection locked="0"/>
    </xf>
    <xf numFmtId="165" fontId="29" fillId="5" borderId="1" xfId="0" applyNumberFormat="1" applyFont="1" applyFill="1" applyBorder="1" applyAlignment="1" applyProtection="1">
      <alignment horizontal="center"/>
      <protection locked="0"/>
    </xf>
    <xf numFmtId="0" fontId="28" fillId="19" borderId="1" xfId="0" applyFont="1" applyFill="1" applyBorder="1" applyProtection="1">
      <protection locked="0"/>
    </xf>
    <xf numFmtId="0" fontId="0" fillId="17" borderId="1" xfId="0" applyFill="1" applyBorder="1" applyProtection="1">
      <protection locked="0"/>
    </xf>
    <xf numFmtId="14" fontId="28" fillId="19" borderId="1" xfId="0" applyNumberFormat="1" applyFont="1" applyFill="1" applyBorder="1" applyProtection="1">
      <protection locked="0"/>
    </xf>
    <xf numFmtId="18" fontId="28" fillId="19" borderId="1" xfId="0" applyNumberFormat="1" applyFont="1" applyFill="1" applyBorder="1" applyProtection="1">
      <protection locked="0"/>
    </xf>
    <xf numFmtId="0" fontId="0" fillId="7" borderId="1" xfId="0" applyFill="1" applyBorder="1" applyProtection="1">
      <protection locked="0"/>
    </xf>
    <xf numFmtId="0" fontId="26" fillId="7" borderId="1" xfId="0" applyFont="1" applyFill="1" applyBorder="1" applyProtection="1">
      <protection locked="0"/>
    </xf>
    <xf numFmtId="14" fontId="26" fillId="7" borderId="1" xfId="0" applyNumberFormat="1" applyFont="1" applyFill="1" applyBorder="1" applyProtection="1">
      <protection locked="0"/>
    </xf>
    <xf numFmtId="18" fontId="0" fillId="7" borderId="1" xfId="0" applyNumberFormat="1" applyFill="1" applyBorder="1" applyProtection="1">
      <protection locked="0"/>
    </xf>
    <xf numFmtId="0" fontId="27" fillId="7" borderId="1" xfId="0" applyFont="1" applyFill="1" applyBorder="1" applyProtection="1">
      <protection locked="0"/>
    </xf>
    <xf numFmtId="0" fontId="0" fillId="18" borderId="1" xfId="0" applyFill="1" applyBorder="1" applyProtection="1">
      <protection locked="0"/>
    </xf>
    <xf numFmtId="14" fontId="26" fillId="18" borderId="1" xfId="0" applyNumberFormat="1" applyFont="1" applyFill="1" applyBorder="1" applyProtection="1">
      <protection locked="0"/>
    </xf>
    <xf numFmtId="18" fontId="0" fillId="18" borderId="1" xfId="0" applyNumberFormat="1" applyFill="1" applyBorder="1" applyProtection="1">
      <protection locked="0"/>
    </xf>
    <xf numFmtId="0" fontId="5" fillId="3" borderId="1" xfId="0" applyNumberFormat="1" applyFont="1" applyFill="1" applyBorder="1" applyAlignment="1" applyProtection="1">
      <alignment horizontal="center"/>
      <protection locked="0"/>
    </xf>
    <xf numFmtId="0" fontId="5" fillId="3" borderId="1" xfId="0" applyNumberFormat="1" applyFont="1" applyFill="1" applyBorder="1" applyAlignment="1">
      <alignment horizontal="center"/>
    </xf>
    <xf numFmtId="0" fontId="0" fillId="0" borderId="0" xfId="0" applyAlignment="1">
      <alignment textRotation="75"/>
    </xf>
  </cellXfs>
  <cellStyles count="3">
    <cellStyle name="Hyperlink" xfId="1" builtinId="8"/>
    <cellStyle name="Neutral" xfId="2" builtinId="28"/>
    <cellStyle name="Normal" xfId="0" builtinId="0"/>
  </cellStyles>
  <dxfs count="0"/>
  <tableStyles count="0" defaultTableStyle="TableStyleMedium9" defaultPivotStyle="PivotStyleLight16"/>
  <colors>
    <mruColors>
      <color rgb="FFEDFB6D"/>
      <color rgb="FFFFFFCC"/>
      <color rgb="FFCCFF66"/>
      <color rgb="FF99FF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'diagram convert nampak'!$F$3</c:f>
              <c:strCache>
                <c:ptCount val="1"/>
                <c:pt idx="0">
                  <c:v>sun</c:v>
                </c:pt>
              </c:strCache>
            </c:strRef>
          </c:tx>
          <c:trendline>
            <c:trendlineType val="linear"/>
          </c:trendline>
          <c:trendline>
            <c:trendlineType val="exp"/>
          </c:trendline>
          <c:trendline>
            <c:trendlineType val="linear"/>
          </c:trendline>
          <c:trendline>
            <c:trendlineType val="linear"/>
            <c:forward val="2"/>
          </c:trendline>
          <c:yVal>
            <c:numRef>
              <c:f>'diagram convert nampak'!$G$3</c:f>
              <c:numCache>
                <c:formatCode>General</c:formatCode>
                <c:ptCount val="1"/>
                <c:pt idx="0">
                  <c:v>-41.415352122701869</c:v>
                </c:pt>
              </c:numCache>
            </c:numRef>
          </c:yVal>
        </c:ser>
        <c:axId val="71721728"/>
        <c:axId val="71723264"/>
      </c:scatterChart>
      <c:valAx>
        <c:axId val="71721728"/>
        <c:scaling>
          <c:orientation val="minMax"/>
        </c:scaling>
        <c:axPos val="b"/>
        <c:majorGridlines/>
        <c:minorGridlines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1723264"/>
        <c:crosses val="autoZero"/>
        <c:crossBetween val="midCat"/>
      </c:valAx>
      <c:valAx>
        <c:axId val="71723264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1721728"/>
        <c:crosses val="autoZero"/>
        <c:crossBetween val="midCat"/>
      </c:valAx>
    </c:plotArea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'diagram convert nampak'!$J$3</c:f>
              <c:strCache>
                <c:ptCount val="1"/>
                <c:pt idx="0">
                  <c:v>sun</c:v>
                </c:pt>
              </c:strCache>
            </c:strRef>
          </c:tx>
          <c:spPr>
            <a:ln w="28575">
              <a:noFill/>
            </a:ln>
          </c:spPr>
          <c:yVal>
            <c:numRef>
              <c:f>'diagram convert nampak'!$K$3</c:f>
              <c:numCache>
                <c:formatCode>General</c:formatCode>
                <c:ptCount val="1"/>
                <c:pt idx="0">
                  <c:v>68.213775046057847</c:v>
                </c:pt>
              </c:numCache>
            </c:numRef>
          </c:yVal>
        </c:ser>
        <c:axId val="71750784"/>
        <c:axId val="71752320"/>
      </c:scatterChart>
      <c:valAx>
        <c:axId val="71750784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1752320"/>
        <c:crosses val="autoZero"/>
        <c:crossBetween val="midCat"/>
      </c:valAx>
      <c:valAx>
        <c:axId val="71752320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1750784"/>
        <c:crosses val="autoZero"/>
        <c:crossBetween val="midCat"/>
      </c:valAx>
    </c:plotArea>
    <c:legend>
      <c:legendPos val="b"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'diagram convert nampak'!$N$3</c:f>
              <c:strCache>
                <c:ptCount val="1"/>
                <c:pt idx="0">
                  <c:v>sun</c:v>
                </c:pt>
              </c:strCache>
            </c:strRef>
          </c:tx>
          <c:spPr>
            <a:ln w="28575">
              <a:noFill/>
            </a:ln>
          </c:spPr>
          <c:yVal>
            <c:numRef>
              <c:f>'diagram convert nampak'!$O$3</c:f>
              <c:numCache>
                <c:formatCode>General</c:formatCode>
                <c:ptCount val="1"/>
                <c:pt idx="0">
                  <c:v>20.910399657026641</c:v>
                </c:pt>
              </c:numCache>
            </c:numRef>
          </c:yVal>
        </c:ser>
        <c:axId val="71640960"/>
        <c:axId val="71642496"/>
      </c:scatterChart>
      <c:valAx>
        <c:axId val="71640960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1642496"/>
        <c:crosses val="autoZero"/>
        <c:crossBetween val="midCat"/>
      </c:valAx>
      <c:valAx>
        <c:axId val="71642496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1640960"/>
        <c:crosses val="autoZero"/>
        <c:crossBetween val="midCat"/>
      </c:valAx>
    </c:plotArea>
    <c:legend>
      <c:legendPos val="b"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chart>
    <c:autoTitleDeleted val="1"/>
    <c:plotArea>
      <c:layout>
        <c:manualLayout>
          <c:layoutTarget val="inner"/>
          <c:xMode val="edge"/>
          <c:yMode val="edge"/>
          <c:x val="0.20357644747715209"/>
          <c:y val="9.3692149240838726E-2"/>
          <c:w val="0.6901024528311227"/>
          <c:h val="0.66888534502807651"/>
        </c:manualLayout>
      </c:layout>
      <c:scatterChart>
        <c:scatterStyle val="lineMarker"/>
        <c:ser>
          <c:idx val="0"/>
          <c:order val="0"/>
          <c:tx>
            <c:strRef>
              <c:f>'diagram convert nampak'!$R$3</c:f>
              <c:strCache>
                <c:ptCount val="1"/>
                <c:pt idx="0">
                  <c:v>sun</c:v>
                </c:pt>
              </c:strCache>
            </c:strRef>
          </c:tx>
          <c:spPr>
            <a:ln w="28575">
              <a:noFill/>
            </a:ln>
          </c:spPr>
          <c:yVal>
            <c:numRef>
              <c:f>'diagram convert nampak'!$S$3</c:f>
              <c:numCache>
                <c:formatCode>General</c:formatCode>
                <c:ptCount val="1"/>
                <c:pt idx="0">
                  <c:v>228.19918588142036</c:v>
                </c:pt>
              </c:numCache>
            </c:numRef>
          </c:yVal>
        </c:ser>
        <c:axId val="71670400"/>
        <c:axId val="71688576"/>
      </c:scatterChart>
      <c:valAx>
        <c:axId val="71670400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1688576"/>
        <c:crosses val="autoZero"/>
        <c:crossBetween val="midCat"/>
      </c:valAx>
      <c:valAx>
        <c:axId val="71688576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1670400"/>
        <c:crosses val="autoZero"/>
        <c:crossBetween val="midCat"/>
      </c:valAx>
    </c:plotArea>
    <c:legend>
      <c:legendPos val="b"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'diagram convert nampak'!$E$15</c:f>
              <c:strCache>
                <c:ptCount val="1"/>
                <c:pt idx="0">
                  <c:v>sun</c:v>
                </c:pt>
              </c:strCache>
            </c:strRef>
          </c:tx>
          <c:spPr>
            <a:ln w="28575">
              <a:noFill/>
            </a:ln>
          </c:spPr>
          <c:yVal>
            <c:numRef>
              <c:f>'diagram convert nampak'!$F$15</c:f>
              <c:numCache>
                <c:formatCode>General</c:formatCode>
                <c:ptCount val="1"/>
                <c:pt idx="0">
                  <c:v>-2.0588227636446739</c:v>
                </c:pt>
              </c:numCache>
            </c:numRef>
          </c:yVal>
        </c:ser>
        <c:axId val="72166784"/>
        <c:axId val="72176768"/>
      </c:scatterChart>
      <c:valAx>
        <c:axId val="72166784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176768"/>
        <c:crosses val="autoZero"/>
        <c:crossBetween val="midCat"/>
      </c:valAx>
      <c:valAx>
        <c:axId val="72176768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166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34945465150189581"/>
          <c:y val="0.84820510882972966"/>
          <c:w val="0.20232448721687571"/>
          <c:h val="9.8480252943674698E-2"/>
        </c:manualLayout>
      </c:layout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chart>
    <c:autoTitleDeleted val="1"/>
    <c:plotArea>
      <c:layout>
        <c:manualLayout>
          <c:layoutTarget val="inner"/>
          <c:xMode val="edge"/>
          <c:yMode val="edge"/>
          <c:x val="0.25992554683970381"/>
          <c:y val="0.10220343123220108"/>
          <c:w val="0.6265360257653354"/>
          <c:h val="0.6664221550701247"/>
        </c:manualLayout>
      </c:layout>
      <c:scatterChart>
        <c:scatterStyle val="lineMarker"/>
        <c:ser>
          <c:idx val="0"/>
          <c:order val="0"/>
          <c:tx>
            <c:strRef>
              <c:f>'diagram convert nampak'!$H$15</c:f>
              <c:strCache>
                <c:ptCount val="1"/>
                <c:pt idx="0">
                  <c:v>sun</c:v>
                </c:pt>
              </c:strCache>
            </c:strRef>
          </c:tx>
          <c:spPr>
            <a:ln w="28575">
              <a:noFill/>
            </a:ln>
          </c:spPr>
          <c:yVal>
            <c:numRef>
              <c:f>'diagram convert nampak'!$I$15</c:f>
              <c:numCache>
                <c:formatCode>General</c:formatCode>
                <c:ptCount val="1"/>
                <c:pt idx="0">
                  <c:v>290.92896378954924</c:v>
                </c:pt>
              </c:numCache>
            </c:numRef>
          </c:yVal>
        </c:ser>
        <c:axId val="72196480"/>
        <c:axId val="72198016"/>
      </c:scatterChart>
      <c:valAx>
        <c:axId val="72196480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198016"/>
        <c:crosses val="autoZero"/>
        <c:crossBetween val="midCat"/>
      </c:valAx>
      <c:valAx>
        <c:axId val="72198016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196480"/>
        <c:crosses val="autoZero"/>
        <c:crossBetween val="midCat"/>
      </c:valAx>
    </c:plotArea>
    <c:legend>
      <c:legendPos val="b"/>
      <c:layout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'diagram convert nampak'!$L$15</c:f>
              <c:strCache>
                <c:ptCount val="1"/>
                <c:pt idx="0">
                  <c:v>sun</c:v>
                </c:pt>
              </c:strCache>
            </c:strRef>
          </c:tx>
          <c:spPr>
            <a:ln w="28575">
              <a:noFill/>
            </a:ln>
          </c:spPr>
          <c:yVal>
            <c:numRef>
              <c:f>'diagram convert nampak'!$M$15</c:f>
              <c:numCache>
                <c:formatCode>General</c:formatCode>
                <c:ptCount val="1"/>
                <c:pt idx="0">
                  <c:v>21.020170209919229</c:v>
                </c:pt>
              </c:numCache>
            </c:numRef>
          </c:yVal>
        </c:ser>
        <c:axId val="72230016"/>
        <c:axId val="72231552"/>
      </c:scatterChart>
      <c:valAx>
        <c:axId val="72230016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231552"/>
        <c:crosses val="autoZero"/>
        <c:crossBetween val="midCat"/>
      </c:valAx>
      <c:valAx>
        <c:axId val="72231552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230016"/>
        <c:crosses val="autoZero"/>
        <c:crossBetween val="midCat"/>
      </c:valAx>
    </c:plotArea>
    <c:legend>
      <c:legendPos val="b"/>
      <c:layout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'diagram convert nampak'!$Q$15</c:f>
              <c:strCache>
                <c:ptCount val="1"/>
                <c:pt idx="0">
                  <c:v>sun</c:v>
                </c:pt>
              </c:strCache>
            </c:strRef>
          </c:tx>
          <c:spPr>
            <a:ln w="28575">
              <a:noFill/>
            </a:ln>
          </c:spPr>
          <c:yVal>
            <c:numRef>
              <c:f>'diagram convert nampak'!$R$15</c:f>
              <c:numCache>
                <c:formatCode>General</c:formatCode>
                <c:ptCount val="1"/>
                <c:pt idx="0">
                  <c:v>89.494612959496948</c:v>
                </c:pt>
              </c:numCache>
            </c:numRef>
          </c:yVal>
        </c:ser>
        <c:axId val="72255360"/>
        <c:axId val="72256896"/>
      </c:scatterChart>
      <c:valAx>
        <c:axId val="72255360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256896"/>
        <c:crosses val="autoZero"/>
        <c:crossBetween val="midCat"/>
      </c:valAx>
      <c:valAx>
        <c:axId val="72256896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255360"/>
        <c:crosses val="autoZero"/>
        <c:crossBetween val="midCat"/>
      </c:valAx>
    </c:plotArea>
    <c:legend>
      <c:legendPos val="b"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chart>
    <c:title>
      <c:txPr>
        <a:bodyPr/>
        <a:lstStyle/>
        <a:p>
          <a:pPr>
            <a:defRPr lang="en-GB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0382935188247342"/>
          <c:y val="6.946499900484214E-2"/>
          <c:w val="0.63157545931758785"/>
          <c:h val="0.623115357557391"/>
        </c:manualLayout>
      </c:layout>
      <c:scatterChart>
        <c:scatterStyle val="lineMarker"/>
        <c:ser>
          <c:idx val="0"/>
          <c:order val="0"/>
          <c:tx>
            <c:strRef>
              <c:f>'diagram convert nampak'!$E$27</c:f>
              <c:strCache>
                <c:ptCount val="1"/>
                <c:pt idx="0">
                  <c:v>sun</c:v>
                </c:pt>
              </c:strCache>
            </c:strRef>
          </c:tx>
          <c:spPr>
            <a:ln w="28575">
              <a:noFill/>
            </a:ln>
          </c:spPr>
          <c:yVal>
            <c:numRef>
              <c:f>'diagram convert nampak'!$F$27</c:f>
              <c:numCache>
                <c:formatCode>General</c:formatCode>
                <c:ptCount val="1"/>
                <c:pt idx="0">
                  <c:v>-38.397915772130887</c:v>
                </c:pt>
              </c:numCache>
            </c:numRef>
          </c:yVal>
        </c:ser>
        <c:axId val="72276608"/>
        <c:axId val="72286592"/>
      </c:scatterChart>
      <c:valAx>
        <c:axId val="72276608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286592"/>
        <c:crosses val="autoZero"/>
        <c:crossBetween val="midCat"/>
      </c:valAx>
      <c:valAx>
        <c:axId val="72286592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276608"/>
        <c:crosses val="autoZero"/>
        <c:crossBetween val="midCat"/>
      </c:valAx>
    </c:plotArea>
    <c:legend>
      <c:legendPos val="b"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chart>
    <c:autoTitleDeleted val="1"/>
    <c:plotArea>
      <c:layout>
        <c:manualLayout>
          <c:layoutTarget val="inner"/>
          <c:xMode val="edge"/>
          <c:yMode val="edge"/>
          <c:x val="0.31831877985351043"/>
          <c:y val="0.14300039768173781"/>
          <c:w val="0.54263596617175403"/>
          <c:h val="0.54519037246831281"/>
        </c:manualLayout>
      </c:layout>
      <c:scatterChart>
        <c:scatterStyle val="lineMarker"/>
        <c:ser>
          <c:idx val="0"/>
          <c:order val="0"/>
          <c:tx>
            <c:strRef>
              <c:f>'diagram convert nampak'!$H$27</c:f>
              <c:strCache>
                <c:ptCount val="1"/>
                <c:pt idx="0">
                  <c:v>sun</c:v>
                </c:pt>
              </c:strCache>
            </c:strRef>
          </c:tx>
          <c:spPr>
            <a:ln w="28575">
              <a:noFill/>
            </a:ln>
          </c:spPr>
          <c:yVal>
            <c:numRef>
              <c:f>'diagram convert nampak'!$I$27</c:f>
              <c:numCache>
                <c:formatCode>General</c:formatCode>
                <c:ptCount val="1"/>
                <c:pt idx="0">
                  <c:v>293.85007742603455</c:v>
                </c:pt>
              </c:numCache>
            </c:numRef>
          </c:yVal>
        </c:ser>
        <c:axId val="72327168"/>
        <c:axId val="72328704"/>
      </c:scatterChart>
      <c:valAx>
        <c:axId val="72327168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328704"/>
        <c:crosses val="autoZero"/>
        <c:crossBetween val="midCat"/>
      </c:valAx>
      <c:valAx>
        <c:axId val="72328704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327168"/>
        <c:crosses val="autoZero"/>
        <c:crossBetween val="midCat"/>
      </c:valAx>
    </c:plotArea>
    <c:legend>
      <c:legendPos val="b"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'diagram convert nampak'!$M$27</c:f>
              <c:strCache>
                <c:ptCount val="1"/>
                <c:pt idx="0">
                  <c:v>sun</c:v>
                </c:pt>
              </c:strCache>
            </c:strRef>
          </c:tx>
          <c:spPr>
            <a:ln w="28575">
              <a:noFill/>
            </a:ln>
          </c:spPr>
          <c:yVal>
            <c:numRef>
              <c:f>'diagram convert nampak'!$N$27</c:f>
              <c:numCache>
                <c:formatCode>General</c:formatCode>
                <c:ptCount val="1"/>
                <c:pt idx="0">
                  <c:v>22.970235672553844</c:v>
                </c:pt>
              </c:numCache>
            </c:numRef>
          </c:yVal>
        </c:ser>
        <c:axId val="72348416"/>
        <c:axId val="72349952"/>
      </c:scatterChart>
      <c:valAx>
        <c:axId val="72348416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349952"/>
        <c:crosses val="autoZero"/>
        <c:crossBetween val="midCat"/>
      </c:valAx>
      <c:valAx>
        <c:axId val="72349952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348416"/>
        <c:crosses val="autoZero"/>
        <c:crossBetween val="midCat"/>
      </c:valAx>
    </c:plotArea>
    <c:legend>
      <c:legendPos val="b"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'diagram convert nampak'!$R$27</c:f>
              <c:strCache>
                <c:ptCount val="1"/>
                <c:pt idx="0">
                  <c:v>sun</c:v>
                </c:pt>
              </c:strCache>
            </c:strRef>
          </c:tx>
          <c:yVal>
            <c:numRef>
              <c:f>'diagram convert nampak'!$S$27</c:f>
              <c:numCache>
                <c:formatCode>General</c:formatCode>
                <c:ptCount val="1"/>
                <c:pt idx="0">
                  <c:v>128.87448319963318</c:v>
                </c:pt>
              </c:numCache>
            </c:numRef>
          </c:yVal>
          <c:smooth val="1"/>
        </c:ser>
        <c:axId val="72365568"/>
        <c:axId val="72367104"/>
      </c:scatterChart>
      <c:valAx>
        <c:axId val="72365568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367104"/>
        <c:crosses val="autoZero"/>
        <c:crossBetween val="midCat"/>
      </c:valAx>
      <c:valAx>
        <c:axId val="72367104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365568"/>
        <c:crosses val="autoZero"/>
        <c:crossBetween val="midCat"/>
      </c:valAx>
    </c:plotArea>
    <c:legend>
      <c:legendPos val="b"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26165815683664384"/>
          <c:y val="0.11268640564392086"/>
          <c:w val="0.62404659206740665"/>
          <c:h val="0.71453297409742556"/>
        </c:manualLayout>
      </c:layout>
      <c:scatterChart>
        <c:scatterStyle val="smoothMarker"/>
        <c:ser>
          <c:idx val="0"/>
          <c:order val="0"/>
          <c:tx>
            <c:strRef>
              <c:f>'diagram convert nampak'!$F$4</c:f>
              <c:strCache>
                <c:ptCount val="1"/>
                <c:pt idx="0">
                  <c:v>moon</c:v>
                </c:pt>
              </c:strCache>
            </c:strRef>
          </c:tx>
          <c:trendline>
            <c:trendlineType val="exp"/>
          </c:trendline>
          <c:yVal>
            <c:numRef>
              <c:f>'diagram convert nampak'!$G$4</c:f>
              <c:numCache>
                <c:formatCode>General</c:formatCode>
                <c:ptCount val="1"/>
                <c:pt idx="0">
                  <c:v>-29.299130983439554</c:v>
                </c:pt>
              </c:numCache>
            </c:numRef>
          </c:yVal>
          <c:smooth val="1"/>
        </c:ser>
        <c:axId val="72395776"/>
        <c:axId val="72413952"/>
      </c:scatterChart>
      <c:valAx>
        <c:axId val="72395776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413952"/>
        <c:crosses val="autoZero"/>
        <c:crossBetween val="midCat"/>
      </c:valAx>
      <c:valAx>
        <c:axId val="72413952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395776"/>
        <c:crosses val="autoZero"/>
        <c:crossBetween val="midCat"/>
      </c:valAx>
    </c:plotArea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'diagram convert nampak'!$J$4</c:f>
              <c:strCache>
                <c:ptCount val="1"/>
                <c:pt idx="0">
                  <c:v>moon</c:v>
                </c:pt>
              </c:strCache>
            </c:strRef>
          </c:tx>
          <c:spPr>
            <a:ln w="28575">
              <a:noFill/>
            </a:ln>
          </c:spPr>
          <c:yVal>
            <c:numRef>
              <c:f>'diagram convert nampak'!$K$4</c:f>
              <c:numCache>
                <c:formatCode>General</c:formatCode>
                <c:ptCount val="1"/>
                <c:pt idx="0">
                  <c:v>79.188735620465138</c:v>
                </c:pt>
              </c:numCache>
            </c:numRef>
          </c:yVal>
        </c:ser>
        <c:axId val="72424832"/>
        <c:axId val="72443008"/>
      </c:scatterChart>
      <c:valAx>
        <c:axId val="72424832"/>
        <c:scaling>
          <c:orientation val="minMax"/>
        </c:scaling>
        <c:axPos val="b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443008"/>
        <c:crosses val="autoZero"/>
        <c:crossBetween val="midCat"/>
      </c:valAx>
      <c:valAx>
        <c:axId val="72443008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424832"/>
        <c:crosses val="autoZero"/>
        <c:crossBetween val="midCat"/>
      </c:valAx>
    </c:plotArea>
    <c:legend>
      <c:legendPos val="b"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'diagram convert nampak'!$N$4</c:f>
              <c:strCache>
                <c:ptCount val="1"/>
                <c:pt idx="0">
                  <c:v>moon</c:v>
                </c:pt>
              </c:strCache>
            </c:strRef>
          </c:tx>
          <c:spPr>
            <a:ln w="28575">
              <a:noFill/>
            </a:ln>
          </c:spPr>
          <c:yVal>
            <c:numRef>
              <c:f>'diagram convert nampak'!$O$4</c:f>
              <c:numCache>
                <c:formatCode>General</c:formatCode>
                <c:ptCount val="1"/>
                <c:pt idx="0">
                  <c:v>12.82780383867688</c:v>
                </c:pt>
              </c:numCache>
            </c:numRef>
          </c:yVal>
        </c:ser>
        <c:axId val="72466816"/>
        <c:axId val="72468352"/>
      </c:scatterChart>
      <c:valAx>
        <c:axId val="72466816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468352"/>
        <c:crosses val="autoZero"/>
        <c:crossBetween val="midCat"/>
      </c:valAx>
      <c:valAx>
        <c:axId val="72468352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466816"/>
        <c:crosses val="autoZero"/>
        <c:crossBetween val="midCat"/>
      </c:valAx>
    </c:plotArea>
    <c:legend>
      <c:legendPos val="b"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20908742665000571"/>
          <c:y val="9.4383839573846273E-2"/>
          <c:w val="0.68171327545166149"/>
          <c:h val="0.71744757587583252"/>
        </c:manualLayout>
      </c:layout>
      <c:scatterChart>
        <c:scatterStyle val="lineMarker"/>
        <c:ser>
          <c:idx val="0"/>
          <c:order val="0"/>
          <c:tx>
            <c:strRef>
              <c:f>'diagram convert nampak'!$R$4</c:f>
              <c:strCache>
                <c:ptCount val="1"/>
                <c:pt idx="0">
                  <c:v>moon</c:v>
                </c:pt>
              </c:strCache>
            </c:strRef>
          </c:tx>
          <c:spPr>
            <a:ln w="28575">
              <a:noFill/>
            </a:ln>
          </c:spPr>
          <c:yVal>
            <c:numRef>
              <c:f>'diagram convert nampak'!$S$4</c:f>
              <c:numCache>
                <c:formatCode>General</c:formatCode>
                <c:ptCount val="1"/>
                <c:pt idx="0">
                  <c:v>241.46483806422708</c:v>
                </c:pt>
              </c:numCache>
            </c:numRef>
          </c:yVal>
        </c:ser>
        <c:axId val="72569984"/>
        <c:axId val="72571520"/>
      </c:scatterChart>
      <c:valAx>
        <c:axId val="72569984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571520"/>
        <c:crosses val="autoZero"/>
        <c:crossBetween val="midCat"/>
      </c:valAx>
      <c:valAx>
        <c:axId val="72571520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569984"/>
        <c:crosses val="autoZero"/>
        <c:crossBetween val="midCat"/>
      </c:valAx>
    </c:plotArea>
    <c:legend>
      <c:legendPos val="b"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9894991419544186"/>
          <c:y val="9.903654958745968E-2"/>
          <c:w val="0.69714526811582578"/>
          <c:h val="0.62323729733792121"/>
        </c:manualLayout>
      </c:layout>
      <c:scatterChart>
        <c:scatterStyle val="lineMarker"/>
        <c:ser>
          <c:idx val="0"/>
          <c:order val="0"/>
          <c:tx>
            <c:strRef>
              <c:f>'diagram convert nampak'!$E$16</c:f>
              <c:strCache>
                <c:ptCount val="1"/>
                <c:pt idx="0">
                  <c:v>mon</c:v>
                </c:pt>
              </c:strCache>
            </c:strRef>
          </c:tx>
          <c:spPr>
            <a:ln w="28575">
              <a:noFill/>
            </a:ln>
          </c:spPr>
          <c:yVal>
            <c:numRef>
              <c:f>'diagram convert nampak'!$F$16</c:f>
              <c:numCache>
                <c:formatCode>General</c:formatCode>
                <c:ptCount val="1"/>
                <c:pt idx="0">
                  <c:v>7.9197732985679821</c:v>
                </c:pt>
              </c:numCache>
            </c:numRef>
          </c:yVal>
        </c:ser>
        <c:axId val="72583040"/>
        <c:axId val="72584576"/>
      </c:scatterChart>
      <c:valAx>
        <c:axId val="72583040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584576"/>
        <c:crosses val="autoZero"/>
        <c:crossBetween val="midCat"/>
      </c:valAx>
      <c:valAx>
        <c:axId val="72584576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58304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36410026711542676"/>
          <c:y val="0.83869703463491085"/>
          <c:w val="0.14129372360353737"/>
          <c:h val="8.9941470931780246E-2"/>
        </c:manualLayout>
      </c:layout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189" l="0.70000000000000062" r="0.70000000000000062" t="0.75000000000000189" header="0.30000000000000032" footer="0.30000000000000032"/>
    <c:pageSetup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24999158266804691"/>
          <c:y val="0.10045131208212646"/>
          <c:w val="0.64080925817577483"/>
          <c:h val="0.59071230368636607"/>
        </c:manualLayout>
      </c:layout>
      <c:scatterChart>
        <c:scatterStyle val="lineMarker"/>
        <c:ser>
          <c:idx val="0"/>
          <c:order val="0"/>
          <c:tx>
            <c:strRef>
              <c:f>'diagram convert nampak'!$H$16</c:f>
              <c:strCache>
                <c:ptCount val="1"/>
                <c:pt idx="0">
                  <c:v>mon</c:v>
                </c:pt>
              </c:strCache>
            </c:strRef>
          </c:tx>
          <c:spPr>
            <a:ln w="28575">
              <a:noFill/>
            </a:ln>
          </c:spPr>
          <c:yVal>
            <c:numRef>
              <c:f>'diagram convert nampak'!$I$16</c:f>
              <c:numCache>
                <c:formatCode>General</c:formatCode>
                <c:ptCount val="1"/>
                <c:pt idx="0">
                  <c:v>284.47949087476098</c:v>
                </c:pt>
              </c:numCache>
            </c:numRef>
          </c:yVal>
        </c:ser>
        <c:axId val="72616576"/>
        <c:axId val="72634752"/>
      </c:scatterChart>
      <c:valAx>
        <c:axId val="72616576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634752"/>
        <c:crosses val="autoZero"/>
        <c:crossBetween val="midCat"/>
      </c:valAx>
      <c:valAx>
        <c:axId val="72634752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616576"/>
        <c:crosses val="autoZero"/>
        <c:crossBetween val="midCat"/>
      </c:valAx>
    </c:plotArea>
    <c:legend>
      <c:legendPos val="b"/>
      <c:layout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"/>
  <c:chart>
    <c:autoTitleDeleted val="1"/>
    <c:plotArea>
      <c:layout>
        <c:manualLayout>
          <c:layoutTarget val="inner"/>
          <c:xMode val="edge"/>
          <c:yMode val="edge"/>
          <c:x val="0.21629115426428494"/>
          <c:y val="0.10045138364475165"/>
          <c:w val="0.54363025243609631"/>
          <c:h val="0.41834700687619153"/>
        </c:manualLayout>
      </c:layout>
      <c:scatterChart>
        <c:scatterStyle val="lineMarker"/>
        <c:ser>
          <c:idx val="0"/>
          <c:order val="0"/>
          <c:tx>
            <c:strRef>
              <c:f>'diagram convert nampak'!$L$16</c:f>
              <c:strCache>
                <c:ptCount val="1"/>
                <c:pt idx="0">
                  <c:v>moon</c:v>
                </c:pt>
              </c:strCache>
            </c:strRef>
          </c:tx>
          <c:spPr>
            <a:ln w="28575">
              <a:noFill/>
            </a:ln>
          </c:spPr>
          <c:yVal>
            <c:numRef>
              <c:f>'diagram convert nampak'!$M$16</c:f>
              <c:numCache>
                <c:formatCode>General</c:formatCode>
                <c:ptCount val="1"/>
                <c:pt idx="0">
                  <c:v>15.007096294364024</c:v>
                </c:pt>
              </c:numCache>
            </c:numRef>
          </c:yVal>
        </c:ser>
        <c:axId val="72658304"/>
        <c:axId val="72660096"/>
      </c:scatterChart>
      <c:valAx>
        <c:axId val="72658304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660096"/>
        <c:crosses val="autoZero"/>
        <c:crossBetween val="midCat"/>
      </c:valAx>
      <c:valAx>
        <c:axId val="72660096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658304"/>
        <c:crosses val="autoZero"/>
        <c:crossBetween val="midCat"/>
      </c:valAx>
    </c:plotArea>
    <c:legend>
      <c:legendPos val="b"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'diagram convert nampak'!$Q$16</c:f>
              <c:strCache>
                <c:ptCount val="1"/>
                <c:pt idx="0">
                  <c:v>moon</c:v>
                </c:pt>
              </c:strCache>
            </c:strRef>
          </c:tx>
          <c:spPr>
            <a:ln w="28575">
              <a:noFill/>
            </a:ln>
          </c:spPr>
          <c:yVal>
            <c:numRef>
              <c:f>'diagram convert nampak'!$R$16</c:f>
              <c:numCache>
                <c:formatCode>General</c:formatCode>
                <c:ptCount val="1"/>
                <c:pt idx="0">
                  <c:v>79.342935786052095</c:v>
                </c:pt>
              </c:numCache>
            </c:numRef>
          </c:yVal>
        </c:ser>
        <c:axId val="72499584"/>
        <c:axId val="72501120"/>
      </c:scatterChart>
      <c:valAx>
        <c:axId val="72499584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501120"/>
        <c:crosses val="autoZero"/>
        <c:crossBetween val="midCat"/>
      </c:valAx>
      <c:valAx>
        <c:axId val="72501120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499584"/>
        <c:crosses val="autoZero"/>
        <c:crossBetween val="midCat"/>
      </c:valAx>
    </c:plotArea>
    <c:legend>
      <c:legendPos val="b"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21215449291805608"/>
          <c:y val="6.8937227921821775E-2"/>
          <c:w val="0.55955649616267888"/>
          <c:h val="0.71259108385385905"/>
        </c:manualLayout>
      </c:layout>
      <c:scatterChart>
        <c:scatterStyle val="smoothMarker"/>
        <c:ser>
          <c:idx val="0"/>
          <c:order val="0"/>
          <c:tx>
            <c:strRef>
              <c:f>'diagram convert nampak'!$E$28</c:f>
              <c:strCache>
                <c:ptCount val="1"/>
                <c:pt idx="0">
                  <c:v>moon</c:v>
                </c:pt>
              </c:strCache>
            </c:strRef>
          </c:tx>
          <c:yVal>
            <c:numRef>
              <c:f>'diagram convert nampak'!$F$28</c:f>
              <c:numCache>
                <c:formatCode>General</c:formatCode>
                <c:ptCount val="1"/>
                <c:pt idx="0">
                  <c:v>38.516529832073317</c:v>
                </c:pt>
              </c:numCache>
            </c:numRef>
          </c:yVal>
          <c:smooth val="1"/>
        </c:ser>
        <c:axId val="72521216"/>
        <c:axId val="72522752"/>
      </c:scatterChart>
      <c:valAx>
        <c:axId val="72521216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522752"/>
        <c:crosses val="autoZero"/>
        <c:crossBetween val="midCat"/>
      </c:valAx>
      <c:valAx>
        <c:axId val="72522752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521216"/>
        <c:crosses val="autoZero"/>
        <c:crossBetween val="midCat"/>
      </c:valAx>
    </c:plotArea>
    <c:legend>
      <c:legendPos val="b"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'diagram convert nampak'!$H$28</c:f>
              <c:strCache>
                <c:ptCount val="1"/>
                <c:pt idx="0">
                  <c:v>moon</c:v>
                </c:pt>
              </c:strCache>
            </c:strRef>
          </c:tx>
          <c:yVal>
            <c:numRef>
              <c:f>'diagram convert nampak'!$I$28</c:f>
              <c:numCache>
                <c:formatCode>General</c:formatCode>
                <c:ptCount val="1"/>
                <c:pt idx="0">
                  <c:v>107.90066171637342</c:v>
                </c:pt>
              </c:numCache>
            </c:numRef>
          </c:yVal>
          <c:smooth val="1"/>
        </c:ser>
        <c:axId val="72689920"/>
        <c:axId val="72712192"/>
      </c:scatterChart>
      <c:valAx>
        <c:axId val="72689920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712192"/>
        <c:crosses val="autoZero"/>
        <c:crossBetween val="midCat"/>
      </c:valAx>
      <c:valAx>
        <c:axId val="72712192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689920"/>
        <c:crosses val="autoZero"/>
        <c:crossBetween val="midCat"/>
      </c:valAx>
    </c:plotArea>
    <c:legend>
      <c:legendPos val="b"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'diagram convert nampak'!$M$28</c:f>
              <c:strCache>
                <c:ptCount val="1"/>
                <c:pt idx="0">
                  <c:v>moon</c:v>
                </c:pt>
              </c:strCache>
            </c:strRef>
          </c:tx>
          <c:yVal>
            <c:numRef>
              <c:f>'diagram convert nampak'!$N$28</c:f>
              <c:numCache>
                <c:formatCode>General</c:formatCode>
                <c:ptCount val="1"/>
                <c:pt idx="0">
                  <c:v>-18.338001424758875</c:v>
                </c:pt>
              </c:numCache>
            </c:numRef>
          </c:yVal>
          <c:smooth val="1"/>
        </c:ser>
        <c:axId val="72719360"/>
        <c:axId val="72721152"/>
      </c:scatterChart>
      <c:valAx>
        <c:axId val="72719360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721152"/>
        <c:crosses val="autoZero"/>
        <c:crossBetween val="midCat"/>
      </c:valAx>
      <c:valAx>
        <c:axId val="72721152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719360"/>
        <c:crosses val="autoZero"/>
        <c:crossBetween val="midCat"/>
      </c:valAx>
    </c:plotArea>
    <c:legend>
      <c:legendPos val="b"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21215525848739714"/>
          <c:y val="0.42286817281880218"/>
          <c:w val="0.6692918310090028"/>
          <c:h val="0.26749450451299811"/>
        </c:manualLayout>
      </c:layout>
      <c:scatterChart>
        <c:scatterStyle val="smoothMarker"/>
        <c:ser>
          <c:idx val="0"/>
          <c:order val="0"/>
          <c:tx>
            <c:strRef>
              <c:f>'diagram convert nampak'!$R$28</c:f>
              <c:strCache>
                <c:ptCount val="1"/>
                <c:pt idx="0">
                  <c:v>moon</c:v>
                </c:pt>
              </c:strCache>
            </c:strRef>
          </c:tx>
          <c:yVal>
            <c:numRef>
              <c:f>'diagram convert nampak'!$S$28</c:f>
              <c:numCache>
                <c:formatCode>General</c:formatCode>
                <c:ptCount val="1"/>
                <c:pt idx="0">
                  <c:v>308.33614214921352</c:v>
                </c:pt>
              </c:numCache>
            </c:numRef>
          </c:yVal>
          <c:smooth val="1"/>
        </c:ser>
        <c:axId val="72753152"/>
        <c:axId val="72754688"/>
      </c:scatterChart>
      <c:valAx>
        <c:axId val="72753152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754688"/>
        <c:crosses val="autoZero"/>
        <c:crossBetween val="midCat"/>
      </c:valAx>
      <c:valAx>
        <c:axId val="72754688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753152"/>
        <c:crosses val="autoZero"/>
        <c:crossBetween val="midCat"/>
      </c:valAx>
    </c:plotArea>
    <c:legend>
      <c:legendPos val="b"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'diagram convert nampak'!$D$44</c:f>
              <c:strCache>
                <c:ptCount val="1"/>
                <c:pt idx="0">
                  <c:v>sun</c:v>
                </c:pt>
              </c:strCache>
            </c:strRef>
          </c:tx>
          <c:spPr>
            <a:ln w="28575">
              <a:noFill/>
            </a:ln>
          </c:spPr>
          <c:yVal>
            <c:numRef>
              <c:f>'diagram convert nampak'!$E$44</c:f>
              <c:numCache>
                <c:formatCode>General</c:formatCode>
                <c:ptCount val="1"/>
                <c:pt idx="0">
                  <c:v>-2.0588227636446739</c:v>
                </c:pt>
              </c:numCache>
            </c:numRef>
          </c:yVal>
        </c:ser>
        <c:axId val="72769920"/>
        <c:axId val="72771456"/>
      </c:scatterChart>
      <c:valAx>
        <c:axId val="72769920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771456"/>
        <c:crosses val="autoZero"/>
        <c:crossBetween val="midCat"/>
      </c:valAx>
      <c:valAx>
        <c:axId val="72771456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769920"/>
        <c:crosses val="autoZero"/>
        <c:crossBetween val="midCat"/>
      </c:valAx>
    </c:plotArea>
    <c:legend>
      <c:legendPos val="b"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2153351302304423"/>
          <c:y val="4.0470447675150269E-2"/>
          <c:w val="0.7407026029262278"/>
          <c:h val="0.37470489972204213"/>
        </c:manualLayout>
      </c:layout>
      <c:scatterChart>
        <c:scatterStyle val="lineMarker"/>
        <c:ser>
          <c:idx val="0"/>
          <c:order val="0"/>
          <c:tx>
            <c:strRef>
              <c:f>'diagram convert nampak'!$D$45</c:f>
              <c:strCache>
                <c:ptCount val="1"/>
                <c:pt idx="0">
                  <c:v>moon</c:v>
                </c:pt>
              </c:strCache>
            </c:strRef>
          </c:tx>
          <c:spPr>
            <a:ln w="28575">
              <a:noFill/>
            </a:ln>
          </c:spPr>
          <c:yVal>
            <c:numRef>
              <c:f>'diagram convert nampak'!$E$45</c:f>
              <c:numCache>
                <c:formatCode>General</c:formatCode>
                <c:ptCount val="1"/>
                <c:pt idx="0">
                  <c:v>-5.6341123188591133</c:v>
                </c:pt>
              </c:numCache>
            </c:numRef>
          </c:yVal>
        </c:ser>
        <c:axId val="72815744"/>
        <c:axId val="72817280"/>
      </c:scatterChart>
      <c:valAx>
        <c:axId val="72815744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817280"/>
        <c:crosses val="autoZero"/>
        <c:crossBetween val="midCat"/>
      </c:valAx>
      <c:valAx>
        <c:axId val="72817280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815744"/>
        <c:crosses val="autoZero"/>
        <c:crossBetween val="midCat"/>
      </c:valAx>
    </c:plotArea>
    <c:legend>
      <c:legendPos val="b"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'diagram convert nampak'!$I$44</c:f>
              <c:strCache>
                <c:ptCount val="1"/>
                <c:pt idx="0">
                  <c:v>sun</c:v>
                </c:pt>
              </c:strCache>
            </c:strRef>
          </c:tx>
          <c:spPr>
            <a:ln w="28575">
              <a:noFill/>
            </a:ln>
          </c:spPr>
          <c:yVal>
            <c:numRef>
              <c:f>'diagram convert nampak'!$J$44</c:f>
              <c:numCache>
                <c:formatCode>General</c:formatCode>
                <c:ptCount val="1"/>
                <c:pt idx="0">
                  <c:v>290.92896378954924</c:v>
                </c:pt>
              </c:numCache>
            </c:numRef>
          </c:yVal>
        </c:ser>
        <c:axId val="72832896"/>
        <c:axId val="72834432"/>
      </c:scatterChart>
      <c:valAx>
        <c:axId val="72832896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834432"/>
        <c:crosses val="autoZero"/>
        <c:crossBetween val="midCat"/>
      </c:valAx>
      <c:valAx>
        <c:axId val="72834432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832896"/>
        <c:crosses val="autoZero"/>
        <c:crossBetween val="midCat"/>
      </c:valAx>
    </c:plotArea>
    <c:legend>
      <c:legendPos val="b"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'diagram convert nampak'!$I$45</c:f>
              <c:strCache>
                <c:ptCount val="1"/>
                <c:pt idx="0">
                  <c:v>moon</c:v>
                </c:pt>
              </c:strCache>
            </c:strRef>
          </c:tx>
          <c:spPr>
            <a:ln w="28575">
              <a:noFill/>
            </a:ln>
          </c:spPr>
          <c:yVal>
            <c:numRef>
              <c:f>'diagram convert nampak'!$J$45</c:f>
              <c:numCache>
                <c:formatCode>General</c:formatCode>
                <c:ptCount val="1"/>
                <c:pt idx="0">
                  <c:v>284.47949087476098</c:v>
                </c:pt>
              </c:numCache>
            </c:numRef>
          </c:yVal>
        </c:ser>
        <c:axId val="72866432"/>
        <c:axId val="72872320"/>
      </c:scatterChart>
      <c:valAx>
        <c:axId val="72866432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872320"/>
        <c:crosses val="autoZero"/>
        <c:crossBetween val="midCat"/>
      </c:valAx>
      <c:valAx>
        <c:axId val="72872320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866432"/>
        <c:crosses val="autoZero"/>
        <c:crossBetween val="midCat"/>
      </c:valAx>
    </c:plotArea>
    <c:legend>
      <c:legendPos val="b"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'diagram convert nampak'!$N$44</c:f>
              <c:strCache>
                <c:ptCount val="1"/>
                <c:pt idx="0">
                  <c:v>sun</c:v>
                </c:pt>
              </c:strCache>
            </c:strRef>
          </c:tx>
          <c:spPr>
            <a:ln w="28575">
              <a:noFill/>
            </a:ln>
          </c:spPr>
          <c:yVal>
            <c:numRef>
              <c:f>'diagram convert nampak'!$O$44</c:f>
              <c:numCache>
                <c:formatCode>General</c:formatCode>
                <c:ptCount val="1"/>
                <c:pt idx="0">
                  <c:v>21.020170209919229</c:v>
                </c:pt>
              </c:numCache>
            </c:numRef>
          </c:yVal>
        </c:ser>
        <c:axId val="72883584"/>
        <c:axId val="72905856"/>
      </c:scatterChart>
      <c:valAx>
        <c:axId val="72883584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905856"/>
        <c:crosses val="autoZero"/>
        <c:crossBetween val="midCat"/>
      </c:valAx>
      <c:valAx>
        <c:axId val="72905856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883584"/>
        <c:crosses val="autoZero"/>
        <c:crossBetween val="midCat"/>
      </c:valAx>
    </c:plotArea>
    <c:legend>
      <c:legendPos val="b"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'diagram convert nampak'!$N$45</c:f>
              <c:strCache>
                <c:ptCount val="1"/>
                <c:pt idx="0">
                  <c:v>moon</c:v>
                </c:pt>
              </c:strCache>
            </c:strRef>
          </c:tx>
          <c:spPr>
            <a:ln w="28575">
              <a:noFill/>
            </a:ln>
          </c:spPr>
          <c:yVal>
            <c:numRef>
              <c:f>'diagram convert nampak'!$O$45</c:f>
              <c:numCache>
                <c:formatCode>General</c:formatCode>
                <c:ptCount val="1"/>
                <c:pt idx="0">
                  <c:v>15.007096294364024</c:v>
                </c:pt>
              </c:numCache>
            </c:numRef>
          </c:yVal>
        </c:ser>
        <c:axId val="72933760"/>
        <c:axId val="72935296"/>
      </c:scatterChart>
      <c:valAx>
        <c:axId val="72933760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935296"/>
        <c:crosses val="autoZero"/>
        <c:crossBetween val="midCat"/>
      </c:valAx>
      <c:valAx>
        <c:axId val="72935296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933760"/>
        <c:crosses val="autoZero"/>
        <c:crossBetween val="midCat"/>
      </c:valAx>
    </c:plotArea>
    <c:legend>
      <c:legendPos val="b"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chart>
    <c:autoTitleDeleted val="1"/>
    <c:plotArea>
      <c:layout>
        <c:manualLayout>
          <c:layoutTarget val="inner"/>
          <c:xMode val="edge"/>
          <c:yMode val="edge"/>
          <c:x val="9.2857300463651218E-2"/>
          <c:y val="7.89716376494186E-2"/>
          <c:w val="0.83917317981271566"/>
          <c:h val="0.41294074087230731"/>
        </c:manualLayout>
      </c:layout>
      <c:scatterChart>
        <c:scatterStyle val="lineMarker"/>
        <c:ser>
          <c:idx val="0"/>
          <c:order val="0"/>
          <c:tx>
            <c:strRef>
              <c:f>'diagram convert nampak'!$S$44</c:f>
              <c:strCache>
                <c:ptCount val="1"/>
                <c:pt idx="0">
                  <c:v>sun</c:v>
                </c:pt>
              </c:strCache>
            </c:strRef>
          </c:tx>
          <c:spPr>
            <a:ln w="28575">
              <a:noFill/>
            </a:ln>
          </c:spPr>
          <c:yVal>
            <c:numRef>
              <c:f>'diagram convert nampak'!$T$44</c:f>
              <c:numCache>
                <c:formatCode>General</c:formatCode>
                <c:ptCount val="1"/>
                <c:pt idx="0">
                  <c:v>89.517265711001187</c:v>
                </c:pt>
              </c:numCache>
            </c:numRef>
          </c:yVal>
        </c:ser>
        <c:axId val="72955008"/>
        <c:axId val="72956544"/>
      </c:scatterChart>
      <c:valAx>
        <c:axId val="72955008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956544"/>
        <c:crosses val="autoZero"/>
        <c:crossBetween val="midCat"/>
      </c:valAx>
      <c:valAx>
        <c:axId val="72956544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955008"/>
        <c:crosses val="autoZero"/>
        <c:crossBetween val="midCat"/>
      </c:valAx>
    </c:plotArea>
    <c:legend>
      <c:legendPos val="b"/>
      <c:txPr>
        <a:bodyPr/>
        <a:lstStyle/>
        <a:p>
          <a:pPr rtl="0">
            <a:defRPr lang="en-GB"/>
          </a:pPr>
          <a:endParaRPr lang="en-US"/>
        </a:p>
      </c:txPr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9.4858274883290059E-2"/>
          <c:y val="0.12360778921478439"/>
          <c:w val="0.85221982247202266"/>
          <c:h val="0.62960995826514976"/>
        </c:manualLayout>
      </c:layout>
      <c:scatterChart>
        <c:scatterStyle val="lineMarker"/>
        <c:ser>
          <c:idx val="0"/>
          <c:order val="0"/>
          <c:tx>
            <c:strRef>
              <c:f>'diagram convert nampak'!$S$45</c:f>
              <c:strCache>
                <c:ptCount val="1"/>
                <c:pt idx="0">
                  <c:v>moon</c:v>
                </c:pt>
              </c:strCache>
            </c:strRef>
          </c:tx>
          <c:spPr>
            <a:ln w="28575">
              <a:noFill/>
            </a:ln>
          </c:spPr>
          <c:yVal>
            <c:numRef>
              <c:f>'diagram convert nampak'!$T$45</c:f>
              <c:numCache>
                <c:formatCode>General</c:formatCode>
                <c:ptCount val="1"/>
                <c:pt idx="0">
                  <c:v>93.983916675097007</c:v>
                </c:pt>
              </c:numCache>
            </c:numRef>
          </c:yVal>
        </c:ser>
        <c:axId val="72980352"/>
        <c:axId val="72981888"/>
      </c:scatterChart>
      <c:valAx>
        <c:axId val="72980352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981888"/>
        <c:crosses val="autoZero"/>
        <c:crossBetween val="midCat"/>
      </c:valAx>
      <c:valAx>
        <c:axId val="72981888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lang="en-GB"/>
            </a:pPr>
            <a:endParaRPr lang="en-US"/>
          </a:p>
        </c:txPr>
        <c:crossAx val="72980352"/>
        <c:crosses val="autoZero"/>
        <c:crossBetween val="midCat"/>
      </c:valAx>
    </c:plotArea>
    <c:legend>
      <c:legendPos val="b"/>
      <c:txPr>
        <a:bodyPr/>
        <a:lstStyle/>
        <a:p>
          <a:pPr>
            <a:defRPr lang="en-GB"/>
          </a:pPr>
          <a:endParaRPr lang="en-US"/>
        </a:p>
      </c:txPr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57153</xdr:colOff>
      <xdr:row>4</xdr:row>
      <xdr:rowOff>10026</xdr:rowOff>
    </xdr:from>
    <xdr:to>
      <xdr:col>3</xdr:col>
      <xdr:colOff>290763</xdr:colOff>
      <xdr:row>11</xdr:row>
      <xdr:rowOff>160421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290763</xdr:colOff>
      <xdr:row>4</xdr:row>
      <xdr:rowOff>30079</xdr:rowOff>
    </xdr:from>
    <xdr:to>
      <xdr:col>8</xdr:col>
      <xdr:colOff>561475</xdr:colOff>
      <xdr:row>11</xdr:row>
      <xdr:rowOff>150395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300790</xdr:colOff>
      <xdr:row>4</xdr:row>
      <xdr:rowOff>16042</xdr:rowOff>
    </xdr:from>
    <xdr:to>
      <xdr:col>13</xdr:col>
      <xdr:colOff>451184</xdr:colOff>
      <xdr:row>11</xdr:row>
      <xdr:rowOff>150395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57650</xdr:colOff>
      <xdr:row>4</xdr:row>
      <xdr:rowOff>45620</xdr:rowOff>
    </xdr:from>
    <xdr:to>
      <xdr:col>18</xdr:col>
      <xdr:colOff>451184</xdr:colOff>
      <xdr:row>12</xdr:row>
      <xdr:rowOff>26570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57652</xdr:colOff>
      <xdr:row>16</xdr:row>
      <xdr:rowOff>54644</xdr:rowOff>
    </xdr:from>
    <xdr:to>
      <xdr:col>3</xdr:col>
      <xdr:colOff>30079</xdr:colOff>
      <xdr:row>24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461210</xdr:colOff>
      <xdr:row>16</xdr:row>
      <xdr:rowOff>114300</xdr:rowOff>
    </xdr:from>
    <xdr:to>
      <xdr:col>8</xdr:col>
      <xdr:colOff>310816</xdr:colOff>
      <xdr:row>23</xdr:row>
      <xdr:rowOff>160421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280737</xdr:colOff>
      <xdr:row>16</xdr:row>
      <xdr:rowOff>140368</xdr:rowOff>
    </xdr:from>
    <xdr:to>
      <xdr:col>13</xdr:col>
      <xdr:colOff>250658</xdr:colOff>
      <xdr:row>23</xdr:row>
      <xdr:rowOff>170447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95251</xdr:colOff>
      <xdr:row>16</xdr:row>
      <xdr:rowOff>142875</xdr:rowOff>
    </xdr:from>
    <xdr:to>
      <xdr:col>18</xdr:col>
      <xdr:colOff>290763</xdr:colOff>
      <xdr:row>24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100263</xdr:colOff>
      <xdr:row>28</xdr:row>
      <xdr:rowOff>170447</xdr:rowOff>
    </xdr:from>
    <xdr:to>
      <xdr:col>3</xdr:col>
      <xdr:colOff>200526</xdr:colOff>
      <xdr:row>39</xdr:row>
      <xdr:rowOff>104775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300790</xdr:colOff>
      <xdr:row>28</xdr:row>
      <xdr:rowOff>170447</xdr:rowOff>
    </xdr:from>
    <xdr:to>
      <xdr:col>8</xdr:col>
      <xdr:colOff>551448</xdr:colOff>
      <xdr:row>39</xdr:row>
      <xdr:rowOff>76200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310817</xdr:colOff>
      <xdr:row>28</xdr:row>
      <xdr:rowOff>170447</xdr:rowOff>
    </xdr:from>
    <xdr:to>
      <xdr:col>13</xdr:col>
      <xdr:colOff>401052</xdr:colOff>
      <xdr:row>39</xdr:row>
      <xdr:rowOff>130342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16545</xdr:colOff>
      <xdr:row>29</xdr:row>
      <xdr:rowOff>10027</xdr:rowOff>
    </xdr:from>
    <xdr:to>
      <xdr:col>18</xdr:col>
      <xdr:colOff>431133</xdr:colOff>
      <xdr:row>39</xdr:row>
      <xdr:rowOff>150395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370974</xdr:colOff>
      <xdr:row>4</xdr:row>
      <xdr:rowOff>20053</xdr:rowOff>
    </xdr:from>
    <xdr:to>
      <xdr:col>6</xdr:col>
      <xdr:colOff>40105</xdr:colOff>
      <xdr:row>11</xdr:row>
      <xdr:rowOff>160422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60157</xdr:colOff>
      <xdr:row>4</xdr:row>
      <xdr:rowOff>30080</xdr:rowOff>
    </xdr:from>
    <xdr:to>
      <xdr:col>11</xdr:col>
      <xdr:colOff>170448</xdr:colOff>
      <xdr:row>11</xdr:row>
      <xdr:rowOff>150396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561473</xdr:colOff>
      <xdr:row>4</xdr:row>
      <xdr:rowOff>40105</xdr:rowOff>
    </xdr:from>
    <xdr:to>
      <xdr:col>15</xdr:col>
      <xdr:colOff>551447</xdr:colOff>
      <xdr:row>11</xdr:row>
      <xdr:rowOff>180475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581527</xdr:colOff>
      <xdr:row>4</xdr:row>
      <xdr:rowOff>40105</xdr:rowOff>
    </xdr:from>
    <xdr:to>
      <xdr:col>21</xdr:col>
      <xdr:colOff>320842</xdr:colOff>
      <xdr:row>12</xdr:row>
      <xdr:rowOff>10026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130342</xdr:colOff>
      <xdr:row>16</xdr:row>
      <xdr:rowOff>70184</xdr:rowOff>
    </xdr:from>
    <xdr:to>
      <xdr:col>5</xdr:col>
      <xdr:colOff>381000</xdr:colOff>
      <xdr:row>23</xdr:row>
      <xdr:rowOff>160421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8</xdr:col>
      <xdr:colOff>401052</xdr:colOff>
      <xdr:row>16</xdr:row>
      <xdr:rowOff>120316</xdr:rowOff>
    </xdr:from>
    <xdr:to>
      <xdr:col>11</xdr:col>
      <xdr:colOff>140369</xdr:colOff>
      <xdr:row>23</xdr:row>
      <xdr:rowOff>160422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360948</xdr:colOff>
      <xdr:row>16</xdr:row>
      <xdr:rowOff>120316</xdr:rowOff>
    </xdr:from>
    <xdr:to>
      <xdr:col>15</xdr:col>
      <xdr:colOff>541420</xdr:colOff>
      <xdr:row>24</xdr:row>
      <xdr:rowOff>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18</xdr:col>
      <xdr:colOff>431133</xdr:colOff>
      <xdr:row>16</xdr:row>
      <xdr:rowOff>150395</xdr:rowOff>
    </xdr:from>
    <xdr:to>
      <xdr:col>21</xdr:col>
      <xdr:colOff>200526</xdr:colOff>
      <xdr:row>24</xdr:row>
      <xdr:rowOff>10026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431131</xdr:colOff>
      <xdr:row>28</xdr:row>
      <xdr:rowOff>160421</xdr:rowOff>
    </xdr:from>
    <xdr:to>
      <xdr:col>6</xdr:col>
      <xdr:colOff>150394</xdr:colOff>
      <xdr:row>39</xdr:row>
      <xdr:rowOff>110289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70184</xdr:colOff>
      <xdr:row>29</xdr:row>
      <xdr:rowOff>10026</xdr:rowOff>
    </xdr:from>
    <xdr:to>
      <xdr:col>11</xdr:col>
      <xdr:colOff>240632</xdr:colOff>
      <xdr:row>39</xdr:row>
      <xdr:rowOff>120316</xdr:rowOff>
    </xdr:to>
    <xdr:graphicFrame macro="">
      <xdr:nvGraphicFramePr>
        <xdr:cNvPr id="26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441158</xdr:colOff>
      <xdr:row>28</xdr:row>
      <xdr:rowOff>180474</xdr:rowOff>
    </xdr:from>
    <xdr:to>
      <xdr:col>15</xdr:col>
      <xdr:colOff>551446</xdr:colOff>
      <xdr:row>39</xdr:row>
      <xdr:rowOff>160421</xdr:rowOff>
    </xdr:to>
    <xdr:graphicFrame macro="">
      <xdr:nvGraphicFramePr>
        <xdr:cNvPr id="27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19</xdr:col>
      <xdr:colOff>67321</xdr:colOff>
      <xdr:row>28</xdr:row>
      <xdr:rowOff>179040</xdr:rowOff>
    </xdr:from>
    <xdr:to>
      <xdr:col>22</xdr:col>
      <xdr:colOff>87373</xdr:colOff>
      <xdr:row>40</xdr:row>
      <xdr:rowOff>27213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200527</xdr:colOff>
      <xdr:row>45</xdr:row>
      <xdr:rowOff>40105</xdr:rowOff>
    </xdr:from>
    <xdr:to>
      <xdr:col>5</xdr:col>
      <xdr:colOff>176893</xdr:colOff>
      <xdr:row>52</xdr:row>
      <xdr:rowOff>170447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</xdr:col>
      <xdr:colOff>200527</xdr:colOff>
      <xdr:row>53</xdr:row>
      <xdr:rowOff>30080</xdr:rowOff>
    </xdr:from>
    <xdr:to>
      <xdr:col>5</xdr:col>
      <xdr:colOff>204108</xdr:colOff>
      <xdr:row>64</xdr:row>
      <xdr:rowOff>40106</xdr:rowOff>
    </xdr:to>
    <xdr:graphicFrame macro="">
      <xdr:nvGraphicFramePr>
        <xdr:cNvPr id="31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6</xdr:col>
      <xdr:colOff>160421</xdr:colOff>
      <xdr:row>45</xdr:row>
      <xdr:rowOff>20054</xdr:rowOff>
    </xdr:from>
    <xdr:to>
      <xdr:col>11</xdr:col>
      <xdr:colOff>0</xdr:colOff>
      <xdr:row>52</xdr:row>
      <xdr:rowOff>170448</xdr:rowOff>
    </xdr:to>
    <xdr:graphicFrame macro="">
      <xdr:nvGraphicFramePr>
        <xdr:cNvPr id="32" name="Chart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6</xdr:col>
      <xdr:colOff>150394</xdr:colOff>
      <xdr:row>53</xdr:row>
      <xdr:rowOff>30079</xdr:rowOff>
    </xdr:from>
    <xdr:to>
      <xdr:col>11</xdr:col>
      <xdr:colOff>0</xdr:colOff>
      <xdr:row>64</xdr:row>
      <xdr:rowOff>30078</xdr:rowOff>
    </xdr:to>
    <xdr:graphicFrame macro="">
      <xdr:nvGraphicFramePr>
        <xdr:cNvPr id="33" name="Chart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11</xdr:col>
      <xdr:colOff>150395</xdr:colOff>
      <xdr:row>45</xdr:row>
      <xdr:rowOff>40105</xdr:rowOff>
    </xdr:from>
    <xdr:to>
      <xdr:col>15</xdr:col>
      <xdr:colOff>40821</xdr:colOff>
      <xdr:row>52</xdr:row>
      <xdr:rowOff>180474</xdr:rowOff>
    </xdr:to>
    <xdr:graphicFrame macro="">
      <xdr:nvGraphicFramePr>
        <xdr:cNvPr id="34" name="Chart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11</xdr:col>
      <xdr:colOff>150395</xdr:colOff>
      <xdr:row>53</xdr:row>
      <xdr:rowOff>20054</xdr:rowOff>
    </xdr:from>
    <xdr:to>
      <xdr:col>15</xdr:col>
      <xdr:colOff>68035</xdr:colOff>
      <xdr:row>64</xdr:row>
      <xdr:rowOff>40104</xdr:rowOff>
    </xdr:to>
    <xdr:graphicFrame macro="">
      <xdr:nvGraphicFramePr>
        <xdr:cNvPr id="35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16</xdr:col>
      <xdr:colOff>163286</xdr:colOff>
      <xdr:row>45</xdr:row>
      <xdr:rowOff>100979</xdr:rowOff>
    </xdr:from>
    <xdr:to>
      <xdr:col>23</xdr:col>
      <xdr:colOff>32945</xdr:colOff>
      <xdr:row>53</xdr:row>
      <xdr:rowOff>40821</xdr:rowOff>
    </xdr:to>
    <xdr:graphicFrame macro="">
      <xdr:nvGraphicFramePr>
        <xdr:cNvPr id="36" name="Chart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16</xdr:col>
      <xdr:colOff>164002</xdr:colOff>
      <xdr:row>53</xdr:row>
      <xdr:rowOff>121748</xdr:rowOff>
    </xdr:from>
    <xdr:to>
      <xdr:col>23</xdr:col>
      <xdr:colOff>33660</xdr:colOff>
      <xdr:row>64</xdr:row>
      <xdr:rowOff>91668</xdr:rowOff>
    </xdr:to>
    <xdr:graphicFrame macro="">
      <xdr:nvGraphicFramePr>
        <xdr:cNvPr id="37" name="Chart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A2703"/>
  <sheetViews>
    <sheetView topLeftCell="E67" workbookViewId="0">
      <selection activeCell="F3" sqref="F3"/>
    </sheetView>
  </sheetViews>
  <sheetFormatPr defaultRowHeight="15"/>
  <cols>
    <col min="2" max="2" width="6.7109375" customWidth="1"/>
    <col min="3" max="3" width="7.42578125" customWidth="1"/>
    <col min="4" max="4" width="6.42578125" customWidth="1"/>
    <col min="5" max="5" width="6" customWidth="1"/>
    <col min="6" max="6" width="9.5703125" customWidth="1"/>
    <col min="8" max="8" width="15.28515625" customWidth="1"/>
    <col min="9" max="9" width="13.28515625" customWidth="1"/>
    <col min="10" max="10" width="4.140625" customWidth="1"/>
    <col min="11" max="11" width="3.85546875" customWidth="1"/>
    <col min="12" max="12" width="4" customWidth="1"/>
    <col min="13" max="13" width="12" customWidth="1"/>
    <col min="14" max="14" width="4" customWidth="1"/>
    <col min="15" max="15" width="4.140625" customWidth="1"/>
    <col min="16" max="16" width="3.7109375" customWidth="1"/>
    <col min="17" max="17" width="13.140625" customWidth="1"/>
    <col min="18" max="18" width="4.85546875" customWidth="1"/>
    <col min="19" max="19" width="4.5703125" customWidth="1"/>
    <col min="20" max="20" width="4.28515625" customWidth="1"/>
    <col min="22" max="27" width="0" hidden="1" customWidth="1"/>
  </cols>
  <sheetData>
    <row r="1" spans="1:27" ht="15.75" thickBot="1">
      <c r="B1" s="29"/>
      <c r="C1" s="259" t="s">
        <v>372</v>
      </c>
      <c r="D1" s="259" t="s">
        <v>373</v>
      </c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259"/>
      <c r="S1" s="259"/>
      <c r="T1" s="259"/>
    </row>
    <row r="2" spans="1:27" ht="15.75" thickBot="1">
      <c r="A2" s="273" t="s">
        <v>429</v>
      </c>
      <c r="B2" s="29"/>
      <c r="C2" s="272" t="s">
        <v>247</v>
      </c>
      <c r="D2" s="272" t="s">
        <v>42</v>
      </c>
      <c r="E2" s="259" t="s">
        <v>371</v>
      </c>
      <c r="F2" s="259" t="s">
        <v>370</v>
      </c>
      <c r="G2" s="259"/>
      <c r="H2" s="259" t="s">
        <v>435</v>
      </c>
      <c r="I2" s="259"/>
      <c r="J2" s="259"/>
      <c r="K2" s="259"/>
      <c r="L2" s="259"/>
      <c r="M2" s="259"/>
      <c r="N2" s="259"/>
      <c r="O2" s="259"/>
      <c r="P2" s="259"/>
      <c r="Q2" s="259"/>
      <c r="R2" s="259"/>
      <c r="S2" s="259"/>
      <c r="T2" s="259"/>
    </row>
    <row r="3" spans="1:27" ht="15.75" thickBot="1">
      <c r="A3" s="273" t="s">
        <v>430</v>
      </c>
      <c r="B3" s="29"/>
      <c r="C3" s="259" t="s">
        <v>0</v>
      </c>
      <c r="D3" s="259" t="s">
        <v>1</v>
      </c>
      <c r="E3" s="272">
        <v>9</v>
      </c>
      <c r="F3" s="272">
        <v>1438</v>
      </c>
      <c r="G3" s="259"/>
      <c r="H3" s="259" t="str">
        <f>IF(E3=4,"robi'utsani",IF(E3=5,"jamadilula",IF(E3=6,"jamadilakhir",IF(E3=7,"rojab",IF(E3=8,"sya'ban",IF(E3=9,"ramadhan",IF(E3=10,"syawal",IF(E3=11,"dzulqo'dah",IF(E3=12,"dzulhijjah",IF(E3=1,"muharram",IF(E3=2,"shofar",IF(E3=3,"robi'ulawwal"))))))))))))</f>
        <v>ramadhan</v>
      </c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V3">
        <v>0</v>
      </c>
      <c r="X3">
        <v>0</v>
      </c>
      <c r="Y3">
        <v>0</v>
      </c>
    </row>
    <row r="4" spans="1:27" ht="15.75" thickBot="1">
      <c r="A4" s="273" t="s">
        <v>431</v>
      </c>
      <c r="B4" s="29" t="s">
        <v>211</v>
      </c>
      <c r="C4" s="272">
        <v>7</v>
      </c>
      <c r="D4" s="272">
        <v>111</v>
      </c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V4">
        <v>1</v>
      </c>
      <c r="W4">
        <v>500</v>
      </c>
      <c r="X4">
        <v>1</v>
      </c>
      <c r="Y4">
        <v>1</v>
      </c>
      <c r="Z4" t="s">
        <v>182</v>
      </c>
      <c r="AA4" t="s">
        <v>42</v>
      </c>
    </row>
    <row r="5" spans="1:27" ht="15.75" thickBot="1">
      <c r="B5" s="29" t="s">
        <v>3</v>
      </c>
      <c r="C5" s="272">
        <v>0</v>
      </c>
      <c r="D5" s="272">
        <v>18</v>
      </c>
      <c r="E5" s="259"/>
      <c r="F5" s="259"/>
      <c r="G5" s="259"/>
      <c r="H5" s="259"/>
      <c r="I5" s="259"/>
      <c r="J5" s="259"/>
      <c r="K5" s="259"/>
      <c r="L5" s="259"/>
      <c r="M5" s="259"/>
      <c r="N5" s="259"/>
      <c r="O5" s="259"/>
      <c r="P5" s="259"/>
      <c r="Q5" s="259"/>
      <c r="R5" s="259"/>
      <c r="S5" s="259"/>
      <c r="T5" s="259"/>
      <c r="V5">
        <v>2</v>
      </c>
      <c r="W5">
        <v>501</v>
      </c>
      <c r="X5">
        <v>2</v>
      </c>
      <c r="Y5">
        <v>2</v>
      </c>
      <c r="Z5" t="s">
        <v>247</v>
      </c>
      <c r="AA5" t="s">
        <v>374</v>
      </c>
    </row>
    <row r="6" spans="1:27" ht="15.75" thickBot="1">
      <c r="B6" s="29" t="s">
        <v>4</v>
      </c>
      <c r="C6" s="272">
        <v>10</v>
      </c>
      <c r="D6" s="272">
        <v>54</v>
      </c>
      <c r="E6" s="259"/>
      <c r="F6" s="293"/>
      <c r="G6" s="294"/>
      <c r="H6" s="295" t="s">
        <v>436</v>
      </c>
      <c r="I6" s="296"/>
      <c r="J6" s="294" t="s">
        <v>211</v>
      </c>
      <c r="K6" s="294" t="s">
        <v>376</v>
      </c>
      <c r="L6" s="294" t="s">
        <v>377</v>
      </c>
      <c r="M6" s="296"/>
      <c r="N6" s="294" t="s">
        <v>211</v>
      </c>
      <c r="O6" s="294" t="s">
        <v>376</v>
      </c>
      <c r="P6" s="294" t="s">
        <v>377</v>
      </c>
      <c r="Q6" s="297" t="s">
        <v>433</v>
      </c>
      <c r="R6" s="294" t="s">
        <v>211</v>
      </c>
      <c r="S6" s="294" t="s">
        <v>376</v>
      </c>
      <c r="T6" s="298" t="s">
        <v>377</v>
      </c>
      <c r="V6">
        <v>3</v>
      </c>
      <c r="W6">
        <v>502</v>
      </c>
      <c r="X6">
        <v>3</v>
      </c>
      <c r="Y6">
        <v>3</v>
      </c>
    </row>
    <row r="7" spans="1:27">
      <c r="B7" s="29"/>
      <c r="C7" s="259"/>
      <c r="D7" s="259"/>
      <c r="E7" s="259"/>
      <c r="F7" s="290"/>
      <c r="G7" s="291"/>
      <c r="H7" s="292"/>
      <c r="I7" s="285" t="s">
        <v>236</v>
      </c>
      <c r="J7" s="291"/>
      <c r="K7" s="291"/>
      <c r="L7" s="291"/>
      <c r="M7" s="285" t="s">
        <v>179</v>
      </c>
      <c r="N7" s="291"/>
      <c r="O7" s="291"/>
      <c r="P7" s="291"/>
      <c r="Q7" s="285" t="s">
        <v>238</v>
      </c>
      <c r="R7" s="291"/>
      <c r="S7" s="291"/>
      <c r="T7" s="291"/>
      <c r="V7">
        <v>4</v>
      </c>
      <c r="W7">
        <v>503</v>
      </c>
      <c r="X7">
        <v>4</v>
      </c>
      <c r="Y7">
        <v>4</v>
      </c>
    </row>
    <row r="8" spans="1:27">
      <c r="B8" s="29"/>
      <c r="C8" s="259"/>
      <c r="D8" s="259"/>
      <c r="E8" s="259"/>
      <c r="F8" s="275"/>
      <c r="G8" s="275" t="s">
        <v>375</v>
      </c>
      <c r="H8" s="275" t="s">
        <v>383</v>
      </c>
      <c r="I8" s="275">
        <f>'posisi sun,mon,arde saat ijtima'!H3</f>
        <v>151355771.89082003</v>
      </c>
      <c r="J8" s="275" t="s">
        <v>191</v>
      </c>
      <c r="K8" s="275"/>
      <c r="L8" s="275"/>
      <c r="M8" s="275">
        <f>'sun,mon,arde ijtima'!L35</f>
        <v>358456.30987239123</v>
      </c>
      <c r="N8" s="275" t="str">
        <f>J8</f>
        <v>km</v>
      </c>
      <c r="O8" s="275"/>
      <c r="P8" s="275"/>
      <c r="Q8" s="275" t="s">
        <v>378</v>
      </c>
      <c r="R8" s="275"/>
      <c r="S8" s="275"/>
      <c r="T8" s="275"/>
      <c r="V8">
        <v>5</v>
      </c>
      <c r="W8">
        <v>504</v>
      </c>
      <c r="X8">
        <v>5</v>
      </c>
      <c r="Y8">
        <v>5</v>
      </c>
    </row>
    <row r="9" spans="1:27">
      <c r="B9" s="29"/>
      <c r="C9" s="259"/>
      <c r="D9" s="259"/>
      <c r="E9" s="259"/>
      <c r="F9" s="267" t="s">
        <v>45</v>
      </c>
      <c r="G9" s="271">
        <f>'posisi sun,mon,arde saat ijtima'!D8</f>
        <v>25</v>
      </c>
      <c r="H9" s="263"/>
      <c r="I9" s="265"/>
      <c r="J9" s="269"/>
      <c r="K9" s="269"/>
      <c r="L9" s="269"/>
      <c r="M9" s="265"/>
      <c r="N9" s="269"/>
      <c r="O9" s="269"/>
      <c r="P9" s="269"/>
      <c r="Q9" s="265">
        <f>I8-M8</f>
        <v>150997315.58094764</v>
      </c>
      <c r="R9" s="269" t="str">
        <f>N8</f>
        <v>km</v>
      </c>
      <c r="S9" s="269"/>
      <c r="T9" s="269"/>
      <c r="V9">
        <v>6</v>
      </c>
      <c r="W9">
        <v>505</v>
      </c>
      <c r="X9">
        <v>6</v>
      </c>
      <c r="Y9">
        <v>6</v>
      </c>
    </row>
    <row r="10" spans="1:27">
      <c r="B10" s="29"/>
      <c r="C10" s="259"/>
      <c r="D10" s="259"/>
      <c r="E10" s="259"/>
      <c r="F10" s="267" t="s">
        <v>44</v>
      </c>
      <c r="G10" s="269">
        <f>'posisi sun,mon,arde saat ijtima'!D9</f>
        <v>5</v>
      </c>
      <c r="H10" s="263"/>
      <c r="I10" s="265" t="str">
        <f>'posisi sun,mon,arde saat ijtima'!H6</f>
        <v>POSITIF</v>
      </c>
      <c r="J10" s="269" t="str">
        <f>'posi sun,mon,arde istiqbal'!I12</f>
        <v>⁰</v>
      </c>
      <c r="K10" s="269" t="str">
        <f>'posi sun,mon,arde istiqbal'!J12</f>
        <v>'</v>
      </c>
      <c r="L10" s="269" t="str">
        <f>'posi sun,mon,arde istiqbal'!K12</f>
        <v>"</v>
      </c>
      <c r="M10" s="265" t="str">
        <f>'posisi sun,mon,arde saat ijtima'!M6</f>
        <v>POSITIF</v>
      </c>
      <c r="N10" s="269" t="str">
        <f>J10</f>
        <v>⁰</v>
      </c>
      <c r="O10" s="269" t="str">
        <f>K10</f>
        <v>'</v>
      </c>
      <c r="P10" s="269" t="str">
        <f>L10</f>
        <v>"</v>
      </c>
      <c r="Q10" s="265"/>
      <c r="R10" s="269" t="str">
        <f>N10</f>
        <v>⁰</v>
      </c>
      <c r="S10" s="269" t="str">
        <f>O10</f>
        <v>'</v>
      </c>
      <c r="T10" s="269" t="str">
        <f>P10</f>
        <v>"</v>
      </c>
      <c r="V10">
        <v>7</v>
      </c>
      <c r="W10">
        <v>506</v>
      </c>
      <c r="X10">
        <v>7</v>
      </c>
      <c r="Y10">
        <v>7</v>
      </c>
    </row>
    <row r="11" spans="1:27">
      <c r="B11" s="29"/>
      <c r="C11" s="259"/>
      <c r="D11" s="259"/>
      <c r="E11" s="259"/>
      <c r="F11" s="267" t="s">
        <v>84</v>
      </c>
      <c r="G11" s="269">
        <f>'posisi sun,mon,arde saat ijtima'!D10</f>
        <v>2017</v>
      </c>
      <c r="H11" s="263" t="s">
        <v>384</v>
      </c>
      <c r="I11" s="265">
        <f>'sun,mon,arde ijtima'!Q35</f>
        <v>20.910399657026641</v>
      </c>
      <c r="J11" s="269">
        <f>'posisi sun,mon,arde saat ijtima'!I6</f>
        <v>20</v>
      </c>
      <c r="K11" s="269">
        <f>'posisi sun,mon,arde saat ijtima'!J6</f>
        <v>54</v>
      </c>
      <c r="L11" s="269">
        <f>'posisi sun,mon,arde saat ijtima'!K6</f>
        <v>37</v>
      </c>
      <c r="M11" s="265">
        <f>'sun,mon,arde ijtima'!L50</f>
        <v>12.82780383867688</v>
      </c>
      <c r="N11" s="269">
        <f>'posisi sun,mon,arde saat ijtima'!N6</f>
        <v>12</v>
      </c>
      <c r="O11" s="269">
        <f>'posisi sun,mon,arde saat ijtima'!O6</f>
        <v>49</v>
      </c>
      <c r="P11" s="269">
        <f>'posisi sun,mon,arde saat ijtima'!P6</f>
        <v>40</v>
      </c>
      <c r="Q11" s="265" t="s">
        <v>391</v>
      </c>
      <c r="R11" s="269">
        <f>'posisi sun,mon,arde saat ijtima'!I18</f>
        <v>8</v>
      </c>
      <c r="S11" s="271">
        <f>'posisi sun,mon,arde saat ijtima'!J18</f>
        <v>4</v>
      </c>
      <c r="T11" s="271">
        <f>'posisi sun,mon,arde saat ijtima'!K18</f>
        <v>57</v>
      </c>
      <c r="V11">
        <v>8</v>
      </c>
      <c r="W11">
        <v>507</v>
      </c>
      <c r="X11">
        <v>8</v>
      </c>
      <c r="Y11">
        <v>8</v>
      </c>
    </row>
    <row r="12" spans="1:27">
      <c r="B12" s="29"/>
      <c r="C12" s="259"/>
      <c r="D12" s="259"/>
      <c r="E12" s="259"/>
      <c r="F12" s="267" t="s">
        <v>82</v>
      </c>
      <c r="G12" s="269">
        <f>'posisi sun,mon,arde saat ijtima'!D11</f>
        <v>2</v>
      </c>
      <c r="H12" s="263"/>
      <c r="I12" s="265"/>
      <c r="J12" s="269" t="str">
        <f>J10</f>
        <v>⁰</v>
      </c>
      <c r="K12" s="269" t="str">
        <f>K10</f>
        <v>'</v>
      </c>
      <c r="L12" s="269" t="str">
        <f>L10</f>
        <v>"</v>
      </c>
      <c r="M12" s="265" t="str">
        <f>'posisi sun,mon,arde saat ijtima'!M6</f>
        <v>POSITIF</v>
      </c>
      <c r="N12" s="269" t="str">
        <f>N10</f>
        <v>⁰</v>
      </c>
      <c r="O12" s="269" t="str">
        <f>O10</f>
        <v>'</v>
      </c>
      <c r="P12" s="269" t="str">
        <f>P10</f>
        <v>"</v>
      </c>
      <c r="Q12" s="265" t="s">
        <v>392</v>
      </c>
      <c r="R12" s="269">
        <f>'posisi sun,mon,arde saat ijtima'!I19</f>
        <v>33</v>
      </c>
      <c r="S12" s="269">
        <f>'posisi sun,mon,arde saat ijtima'!J19</f>
        <v>44</v>
      </c>
      <c r="T12" s="269">
        <f>'posisi sun,mon,arde saat ijtima'!K19</f>
        <v>17</v>
      </c>
      <c r="V12">
        <v>9</v>
      </c>
      <c r="W12">
        <v>508</v>
      </c>
      <c r="X12">
        <v>9</v>
      </c>
      <c r="Y12">
        <v>9</v>
      </c>
    </row>
    <row r="13" spans="1:27">
      <c r="B13" s="29"/>
      <c r="C13" s="259"/>
      <c r="D13" s="259"/>
      <c r="E13" s="259"/>
      <c r="F13" s="267" t="s">
        <v>139</v>
      </c>
      <c r="G13" s="269">
        <f>'posisi sun,mon,arde saat ijtima'!D12</f>
        <v>44</v>
      </c>
      <c r="H13" s="263" t="s">
        <v>385</v>
      </c>
      <c r="I13" s="265">
        <f>'sun,mon,arde ijtima'!Q39</f>
        <v>68.213775046057847</v>
      </c>
      <c r="J13" s="269">
        <f>'posisi sun,mon,arde saat ijtima'!I8</f>
        <v>68</v>
      </c>
      <c r="K13" s="269">
        <f>'posisi sun,mon,arde saat ijtima'!J8</f>
        <v>12</v>
      </c>
      <c r="L13" s="269">
        <f>'posisi sun,mon,arde saat ijtima'!K8</f>
        <v>49</v>
      </c>
      <c r="M13" s="265">
        <f>'sun,mon,arde ijtima'!L54</f>
        <v>79.188735620465138</v>
      </c>
      <c r="N13" s="269">
        <f>'posisi sun,mon,arde saat ijtima'!N8</f>
        <v>79</v>
      </c>
      <c r="O13" s="269">
        <f>'posisi sun,mon,arde saat ijtima'!O8</f>
        <v>11</v>
      </c>
      <c r="P13" s="269">
        <f>'posisi sun,mon,arde saat ijtima'!P8</f>
        <v>19</v>
      </c>
      <c r="Q13" s="265" t="s">
        <v>388</v>
      </c>
      <c r="R13" s="269">
        <f>'posisi sun,mon,arde saat ijtima'!N16</f>
        <v>10</v>
      </c>
      <c r="S13" s="269">
        <f>'posisi sun,mon,arde saat ijtima'!O16</f>
        <v>58</v>
      </c>
      <c r="T13" s="269">
        <f>'posisi sun,mon,arde saat ijtima'!P16</f>
        <v>29</v>
      </c>
      <c r="V13">
        <v>10</v>
      </c>
      <c r="W13">
        <v>509</v>
      </c>
      <c r="X13">
        <v>10</v>
      </c>
      <c r="Y13">
        <v>10</v>
      </c>
    </row>
    <row r="14" spans="1:27">
      <c r="B14" s="29"/>
      <c r="C14" s="259"/>
      <c r="D14" s="259"/>
      <c r="E14" s="259"/>
      <c r="F14" s="267" t="s">
        <v>67</v>
      </c>
      <c r="G14" s="269">
        <f>'posisi sun,mon,arde saat ijtima'!D13</f>
        <v>25</v>
      </c>
      <c r="H14" s="263"/>
      <c r="I14" s="265" t="str">
        <f>'posisi sun,mon,arde saat ijtima'!H10</f>
        <v>NEGATIF</v>
      </c>
      <c r="J14" s="269" t="str">
        <f>J12</f>
        <v>⁰</v>
      </c>
      <c r="K14" s="269" t="str">
        <f>K12</f>
        <v>'</v>
      </c>
      <c r="L14" s="269" t="str">
        <f>L12</f>
        <v>"</v>
      </c>
      <c r="M14" s="265" t="str">
        <f>'posisi sun,mon,arde saat ijtima'!M10</f>
        <v>NEGATIF</v>
      </c>
      <c r="N14" s="269" t="str">
        <f>N12</f>
        <v>⁰</v>
      </c>
      <c r="O14" s="269" t="str">
        <f>O12</f>
        <v>'</v>
      </c>
      <c r="P14" s="269" t="str">
        <f>P12</f>
        <v>"</v>
      </c>
      <c r="Q14" s="265" t="s">
        <v>393</v>
      </c>
      <c r="R14" s="269">
        <f>'posisi sun,mon,arde saat ijtima'!N18</f>
        <v>12</v>
      </c>
      <c r="S14" s="269">
        <f>'posisi sun,mon,arde saat ijtima'!O18</f>
        <v>6</v>
      </c>
      <c r="T14" s="269">
        <f>'posisi sun,mon,arde saat ijtima'!P18</f>
        <v>58</v>
      </c>
      <c r="V14">
        <v>11</v>
      </c>
      <c r="W14">
        <v>510</v>
      </c>
      <c r="X14">
        <v>11</v>
      </c>
      <c r="Y14">
        <v>11</v>
      </c>
    </row>
    <row r="15" spans="1:27">
      <c r="B15" s="29"/>
      <c r="C15" s="259"/>
      <c r="D15" s="259"/>
      <c r="E15" s="259"/>
      <c r="F15" s="314">
        <f>DATE(G11,G10,G9)</f>
        <v>42880</v>
      </c>
      <c r="G15" s="269"/>
      <c r="H15" s="263" t="s">
        <v>153</v>
      </c>
      <c r="I15" s="265">
        <f>'sun,mon,arde ijtima'!Q42</f>
        <v>-41.415352122701869</v>
      </c>
      <c r="J15" s="269">
        <f>'posisi sun,mon,arde saat ijtima'!I10</f>
        <v>41</v>
      </c>
      <c r="K15" s="269">
        <f>'posisi sun,mon,arde saat ijtima'!J10</f>
        <v>24</v>
      </c>
      <c r="L15" s="269">
        <f>'posisi sun,mon,arde saat ijtima'!K10</f>
        <v>55</v>
      </c>
      <c r="M15" s="265">
        <f>'sun,mon,arde ijtima'!L57</f>
        <v>-29.299130983439554</v>
      </c>
      <c r="N15" s="269">
        <f>'posisi sun,mon,arde saat ijtima'!N10</f>
        <v>29</v>
      </c>
      <c r="O15" s="269">
        <f>'posisi sun,mon,arde saat ijtima'!O10</f>
        <v>17</v>
      </c>
      <c r="P15" s="269">
        <f>'posisi sun,mon,arde saat ijtima'!P10</f>
        <v>56</v>
      </c>
      <c r="Q15" s="265" t="s">
        <v>394</v>
      </c>
      <c r="R15" s="269">
        <f>'posisi sun,mon,arde saat ijtima'!N19</f>
        <v>70</v>
      </c>
      <c r="S15" s="269">
        <f>'posisi sun,mon,arde saat ijtima'!O19</f>
        <v>42</v>
      </c>
      <c r="T15" s="269">
        <f>'posisi sun,mon,arde saat ijtima'!P19</f>
        <v>52</v>
      </c>
      <c r="V15">
        <v>12</v>
      </c>
      <c r="W15">
        <v>511</v>
      </c>
      <c r="X15">
        <v>12</v>
      </c>
      <c r="Y15">
        <v>12</v>
      </c>
    </row>
    <row r="16" spans="1:27">
      <c r="B16" s="29"/>
      <c r="C16" s="259"/>
      <c r="D16" s="259"/>
      <c r="E16" s="259"/>
      <c r="F16" s="267" t="s">
        <v>69</v>
      </c>
      <c r="G16" s="269" t="str">
        <f>TEXT(F15,"dddd")</f>
        <v>Thursday</v>
      </c>
      <c r="H16" s="263" t="s">
        <v>380</v>
      </c>
      <c r="I16" s="265">
        <f>'sun,mon,arde ijtima'!Q28</f>
        <v>228.19918588142036</v>
      </c>
      <c r="J16" s="269" t="str">
        <f>J14</f>
        <v>⁰</v>
      </c>
      <c r="K16" s="269" t="str">
        <f>K14</f>
        <v>'</v>
      </c>
      <c r="L16" s="269" t="str">
        <f>L14</f>
        <v>"</v>
      </c>
      <c r="M16" s="265">
        <f>'sun,mon,arde ijtima'!L46</f>
        <v>241.46483806422708</v>
      </c>
      <c r="N16" s="269" t="str">
        <f>N14</f>
        <v>⁰</v>
      </c>
      <c r="O16" s="269" t="str">
        <f>O14</f>
        <v>'</v>
      </c>
      <c r="P16" s="269" t="str">
        <f>P14</f>
        <v>"</v>
      </c>
      <c r="Q16" s="265" t="s">
        <v>389</v>
      </c>
      <c r="R16" s="269">
        <f>'posisi sun,mon,arde saat ijtima'!I16</f>
        <v>13</v>
      </c>
      <c r="S16" s="269">
        <f>'posisi sun,mon,arde saat ijtima'!J16</f>
        <v>15</v>
      </c>
      <c r="T16" s="269">
        <f>'posisi sun,mon,arde saat ijtima'!K16</f>
        <v>56</v>
      </c>
      <c r="W16">
        <v>512</v>
      </c>
      <c r="X16">
        <v>13</v>
      </c>
      <c r="Y16">
        <v>13</v>
      </c>
    </row>
    <row r="17" spans="2:25">
      <c r="B17" s="29"/>
      <c r="C17" s="259"/>
      <c r="D17" s="259"/>
      <c r="E17" s="259"/>
      <c r="F17" s="267" t="s">
        <v>179</v>
      </c>
      <c r="G17" s="269" t="str">
        <f>TEXT(F15,"mmmm")</f>
        <v>May</v>
      </c>
      <c r="H17" s="263" t="s">
        <v>386</v>
      </c>
      <c r="I17" s="265">
        <f>'posisi sun,mon,arde saat ijtima'!H13</f>
        <v>15.213279058761357</v>
      </c>
      <c r="J17" s="269">
        <f>'posisi sun,mon,arde saat ijtima'!I13</f>
        <v>15</v>
      </c>
      <c r="K17" s="269">
        <f>'posisi sun,mon,arde saat ijtima'!J13</f>
        <v>12</v>
      </c>
      <c r="L17" s="269">
        <f>'posisi sun,mon,arde saat ijtima'!K13</f>
        <v>47</v>
      </c>
      <c r="M17" s="265">
        <f>'posisi sun,mon,arde saat ijtima'!M13</f>
        <v>16.097655870948472</v>
      </c>
      <c r="N17" s="269">
        <f>'posisi sun,mon,arde saat ijtima'!N13</f>
        <v>16</v>
      </c>
      <c r="O17" s="269">
        <f>'posisi sun,mon,arde saat ijtima'!O13</f>
        <v>5</v>
      </c>
      <c r="P17" s="269">
        <f>'posisi sun,mon,arde saat ijtima'!P13</f>
        <v>51</v>
      </c>
      <c r="Q17" s="265" t="s">
        <v>390</v>
      </c>
      <c r="R17" s="269">
        <f>J17-N17</f>
        <v>-1</v>
      </c>
      <c r="S17" s="269">
        <f>K17-O17</f>
        <v>7</v>
      </c>
      <c r="T17" s="269">
        <f>ABS(L17-P17)</f>
        <v>4</v>
      </c>
      <c r="W17">
        <v>513</v>
      </c>
      <c r="X17">
        <v>14</v>
      </c>
      <c r="Y17">
        <v>14</v>
      </c>
    </row>
    <row r="18" spans="2:25" ht="15.75" thickBot="1">
      <c r="B18" s="29"/>
      <c r="C18" s="259"/>
      <c r="D18" s="259"/>
      <c r="E18" s="259"/>
      <c r="F18" s="289"/>
      <c r="G18" s="281"/>
      <c r="H18" s="282"/>
      <c r="I18" s="283"/>
      <c r="J18" s="281"/>
      <c r="K18" s="281"/>
      <c r="L18" s="281"/>
      <c r="M18" s="283"/>
      <c r="N18" s="281"/>
      <c r="O18" s="281"/>
      <c r="P18" s="281"/>
      <c r="Q18" s="283"/>
      <c r="R18" s="281"/>
      <c r="S18" s="281"/>
      <c r="T18" s="281"/>
      <c r="W18">
        <v>514</v>
      </c>
      <c r="X18">
        <v>15</v>
      </c>
      <c r="Y18">
        <v>15</v>
      </c>
    </row>
    <row r="19" spans="2:25" ht="15.75" thickTop="1">
      <c r="B19" s="29"/>
      <c r="C19" s="29"/>
      <c r="D19" s="29"/>
      <c r="E19" s="274"/>
      <c r="F19" s="284"/>
      <c r="G19" s="285" t="s">
        <v>381</v>
      </c>
      <c r="H19" s="285"/>
      <c r="I19" s="285"/>
      <c r="J19" s="285" t="str">
        <f>J6</f>
        <v>dr</v>
      </c>
      <c r="K19" s="285" t="str">
        <f>K6</f>
        <v>mn</v>
      </c>
      <c r="L19" s="285" t="str">
        <f>L6</f>
        <v>dt</v>
      </c>
      <c r="M19" s="285"/>
      <c r="N19" s="285" t="str">
        <f>N6</f>
        <v>dr</v>
      </c>
      <c r="O19" s="285" t="str">
        <f>O6</f>
        <v>mn</v>
      </c>
      <c r="P19" s="285" t="str">
        <f>P6</f>
        <v>dt</v>
      </c>
      <c r="Q19" s="285"/>
      <c r="R19" s="285" t="str">
        <f>R6</f>
        <v>dr</v>
      </c>
      <c r="S19" s="285" t="str">
        <f>S6</f>
        <v>mn</v>
      </c>
      <c r="T19" s="285" t="str">
        <f>T6</f>
        <v>dt</v>
      </c>
      <c r="W19">
        <v>515</v>
      </c>
      <c r="X19">
        <v>16</v>
      </c>
      <c r="Y19">
        <v>16</v>
      </c>
    </row>
    <row r="20" spans="2:25">
      <c r="B20" s="29"/>
      <c r="C20" s="29"/>
      <c r="D20" s="29"/>
      <c r="E20" s="29"/>
      <c r="F20" s="268" t="s">
        <v>45</v>
      </c>
      <c r="G20" s="271">
        <f>'pos,s;m;a jika ijma'' qobl grb'!D8</f>
        <v>25</v>
      </c>
      <c r="H20" s="263" t="str">
        <f>H8</f>
        <v>jarak arde,sun,moon</v>
      </c>
      <c r="I20" s="265">
        <f>'pos,s;m;a jika ijma'' qobl grb'!H3</f>
        <v>152050967.05236876</v>
      </c>
      <c r="J20" s="269"/>
      <c r="K20" s="269"/>
      <c r="L20" s="269"/>
      <c r="M20" s="265">
        <f>'pos,s;m;a jika ijma'' qobl grb'!M3</f>
        <v>357457.95297754451</v>
      </c>
      <c r="N20" s="269"/>
      <c r="O20" s="269"/>
      <c r="P20" s="269"/>
      <c r="Q20" s="265">
        <f>I20-M20</f>
        <v>151693509.09939122</v>
      </c>
      <c r="R20" s="269" t="str">
        <f>R10</f>
        <v>⁰</v>
      </c>
      <c r="S20" s="269" t="str">
        <f>S10</f>
        <v>'</v>
      </c>
      <c r="T20" s="269" t="str">
        <f>T10</f>
        <v>"</v>
      </c>
      <c r="W20">
        <v>516</v>
      </c>
      <c r="X20">
        <v>17</v>
      </c>
      <c r="Y20">
        <v>17</v>
      </c>
    </row>
    <row r="21" spans="2:25">
      <c r="B21" s="29"/>
      <c r="C21" s="29"/>
      <c r="D21" s="29"/>
      <c r="E21" s="29"/>
      <c r="F21" s="268" t="s">
        <v>44</v>
      </c>
      <c r="G21" s="271">
        <f>'pos,s;m;a jika ijma'' qobl grb'!D9</f>
        <v>5</v>
      </c>
      <c r="H21" s="263"/>
      <c r="I21" s="265" t="str">
        <f>'pos,s;m;a jika ijma'' qobl grb'!H6</f>
        <v>POSITIF</v>
      </c>
      <c r="J21" s="269" t="str">
        <f>J16</f>
        <v>⁰</v>
      </c>
      <c r="K21" s="269" t="str">
        <f>K16</f>
        <v>'</v>
      </c>
      <c r="L21" s="269" t="str">
        <f>L16</f>
        <v>"</v>
      </c>
      <c r="M21" s="265" t="str">
        <f>'pos,s;m;a jika ijma'' qobl grb'!M6</f>
        <v>POSITIF</v>
      </c>
      <c r="N21" s="269" t="str">
        <f>N16</f>
        <v>⁰</v>
      </c>
      <c r="O21" s="269" t="str">
        <f>O16</f>
        <v>'</v>
      </c>
      <c r="P21" s="269" t="str">
        <f>P16</f>
        <v>"</v>
      </c>
      <c r="Q21" s="265" t="str">
        <f>Q11</f>
        <v>slisih mail-sm</v>
      </c>
      <c r="R21" s="269">
        <f>'pos,s;m;a jika ijma'' qobl grb'!I18</f>
        <v>-7</v>
      </c>
      <c r="S21" s="269">
        <f>'pos,s;m;a jika ijma'' qobl grb'!J18</f>
        <v>59</v>
      </c>
      <c r="T21" s="271">
        <f ca="1">'pos,s;m;a jika ijma'' qobl grb'!K18</f>
        <v>0</v>
      </c>
      <c r="W21">
        <v>517</v>
      </c>
      <c r="X21">
        <v>18</v>
      </c>
      <c r="Y21">
        <v>18</v>
      </c>
    </row>
    <row r="22" spans="2:25">
      <c r="B22" s="29"/>
      <c r="C22" s="29"/>
      <c r="D22" s="29"/>
      <c r="E22" s="29"/>
      <c r="F22" s="268" t="s">
        <v>84</v>
      </c>
      <c r="G22" s="271">
        <f>'pos,s;m;a jika ijma'' qobl grb'!D10</f>
        <v>2017</v>
      </c>
      <c r="H22" s="263" t="str">
        <f>H11</f>
        <v>mail sun,moon</v>
      </c>
      <c r="I22" s="265">
        <f>'s,m,a ghurb bila ijma''qobla grb'!Q35</f>
        <v>21.020170209919229</v>
      </c>
      <c r="J22" s="269">
        <f>'pos,s;m;a jika ijma'' qobl grb'!I6</f>
        <v>21</v>
      </c>
      <c r="K22" s="269">
        <f>'pos,s;m;a jika ijma'' qobl grb'!J6</f>
        <v>1</v>
      </c>
      <c r="L22" s="269">
        <f>'pos,s;m;a jika ijma'' qobl grb'!K6</f>
        <v>12</v>
      </c>
      <c r="M22" s="265">
        <f>'s,m,a ghurb bila ijma''qobla grb'!L50</f>
        <v>15.007096294364024</v>
      </c>
      <c r="N22" s="269">
        <f>'pos,s;m;a jika ijma'' qobl grb'!N6</f>
        <v>15</v>
      </c>
      <c r="O22" s="269">
        <f>'pos,s;m;a jika ijma'' qobl grb'!O6</f>
        <v>0</v>
      </c>
      <c r="P22" s="269">
        <f>'pos,s;m;a jika ijma'' qobl grb'!P6</f>
        <v>25</v>
      </c>
      <c r="Q22" s="265" t="str">
        <f>Q12</f>
        <v>slisih mail-bd</v>
      </c>
      <c r="R22" s="269">
        <f>'pos,s;m;a jika ijma'' qobl grb'!I19</f>
        <v>33</v>
      </c>
      <c r="S22" s="269">
        <f>'pos,s;m;a jika ijma'' qobl grb'!J19</f>
        <v>44</v>
      </c>
      <c r="T22" s="269">
        <f>'pos,s;m;a jika ijma'' qobl grb'!K19</f>
        <v>17</v>
      </c>
      <c r="W22">
        <v>518</v>
      </c>
      <c r="X22">
        <v>19</v>
      </c>
      <c r="Y22">
        <v>19</v>
      </c>
    </row>
    <row r="23" spans="2:25">
      <c r="B23" s="29"/>
      <c r="C23" s="29"/>
      <c r="D23" s="29"/>
      <c r="E23" s="29"/>
      <c r="F23" s="268" t="s">
        <v>85</v>
      </c>
      <c r="G23" s="269">
        <f>'pos,s;m;a jika ijma'' qobl grb'!D11</f>
        <v>17</v>
      </c>
      <c r="H23" s="263"/>
      <c r="I23" s="265"/>
      <c r="J23" s="269"/>
      <c r="K23" s="269"/>
      <c r="L23" s="269"/>
      <c r="M23" s="265"/>
      <c r="N23" s="269"/>
      <c r="O23" s="269"/>
      <c r="P23" s="269"/>
      <c r="Q23" s="265"/>
      <c r="R23" s="269"/>
      <c r="S23" s="269"/>
      <c r="T23" s="269"/>
      <c r="W23">
        <v>519</v>
      </c>
      <c r="X23">
        <v>20</v>
      </c>
      <c r="Y23">
        <v>20</v>
      </c>
    </row>
    <row r="24" spans="2:25">
      <c r="B24" s="29"/>
      <c r="C24" s="29"/>
      <c r="D24" s="29"/>
      <c r="E24" s="29"/>
      <c r="F24" s="268" t="s">
        <v>3</v>
      </c>
      <c r="G24" s="269">
        <f>'pos,s;m;a jika ijma'' qobl grb'!D12</f>
        <v>29</v>
      </c>
      <c r="H24" s="263"/>
      <c r="I24" s="265"/>
      <c r="J24" s="269" t="str">
        <f>J21</f>
        <v>⁰</v>
      </c>
      <c r="K24" s="269" t="str">
        <f>K21</f>
        <v>'</v>
      </c>
      <c r="L24" s="269" t="str">
        <f>L21</f>
        <v>"</v>
      </c>
      <c r="M24" s="265"/>
      <c r="N24" s="269" t="str">
        <f>N21</f>
        <v>⁰</v>
      </c>
      <c r="O24" s="269" t="str">
        <f>O21</f>
        <v>'</v>
      </c>
      <c r="P24" s="269" t="str">
        <f>P21</f>
        <v>"</v>
      </c>
      <c r="Q24" s="265"/>
      <c r="R24" s="269" t="str">
        <f>R20</f>
        <v>⁰</v>
      </c>
      <c r="S24" s="269" t="str">
        <f>S20</f>
        <v>'</v>
      </c>
      <c r="T24" s="269" t="str">
        <f>T20</f>
        <v>"</v>
      </c>
      <c r="W24">
        <v>520</v>
      </c>
      <c r="X24">
        <v>21</v>
      </c>
      <c r="Y24">
        <v>21</v>
      </c>
    </row>
    <row r="25" spans="2:25">
      <c r="B25" s="29"/>
      <c r="C25" s="29"/>
      <c r="D25" s="29"/>
      <c r="E25" s="29"/>
      <c r="F25" s="268" t="s">
        <v>4</v>
      </c>
      <c r="G25" s="269">
        <f>'pos,s;m;a jika ijma'' qobl grb'!D13</f>
        <v>45</v>
      </c>
      <c r="H25" s="263" t="str">
        <f>H13</f>
        <v>azimut,sun,moon</v>
      </c>
      <c r="I25" s="265">
        <f>'s,m,a ghurb bila ijma''qobla grb'!Q39</f>
        <v>290.92896378954924</v>
      </c>
      <c r="J25" s="269">
        <f>'pos,s;m;a jika ijma'' qobl grb'!I8</f>
        <v>290</v>
      </c>
      <c r="K25" s="269">
        <f>'pos,s;m;a jika ijma'' qobl grb'!J8</f>
        <v>55</v>
      </c>
      <c r="L25" s="269">
        <f>'pos,s;m;a jika ijma'' qobl grb'!K8</f>
        <v>44</v>
      </c>
      <c r="M25" s="265">
        <f>'s,m,a ghurb bila ijma''qobla grb'!L54</f>
        <v>284.47949087476098</v>
      </c>
      <c r="N25" s="269">
        <f>'pos,s;m;a jika ijma'' qobl grb'!N8</f>
        <v>284</v>
      </c>
      <c r="O25" s="269">
        <f>'pos,s;m;a jika ijma'' qobl grb'!O8</f>
        <v>28</v>
      </c>
      <c r="P25" s="269">
        <f>'pos,s;m;a jika ijma'' qobl grb'!P8</f>
        <v>46</v>
      </c>
      <c r="Q25" s="265" t="str">
        <f>Q13</f>
        <v>azimut/selisih</v>
      </c>
      <c r="R25" s="269">
        <f>'pos,s;m;a jika ijma'' qobl grb'!N16</f>
        <v>10</v>
      </c>
      <c r="S25" s="269">
        <f>'pos,s;m;a jika ijma'' qobl grb'!O16</f>
        <v>58</v>
      </c>
      <c r="T25" s="269">
        <f>'pos,s;m;a jika ijma'' qobl grb'!P16</f>
        <v>29</v>
      </c>
      <c r="W25">
        <v>521</v>
      </c>
      <c r="X25">
        <v>22</v>
      </c>
      <c r="Y25">
        <v>22</v>
      </c>
    </row>
    <row r="26" spans="2:25">
      <c r="B26" s="29"/>
      <c r="C26" s="29"/>
      <c r="D26" s="29"/>
      <c r="E26" s="29"/>
      <c r="F26" s="268"/>
      <c r="G26" s="269"/>
      <c r="H26" s="263"/>
      <c r="I26" s="265" t="str">
        <f>'pos,s;m;a jika ijma'' qobl grb'!H10</f>
        <v>NEGATIF</v>
      </c>
      <c r="J26" s="269"/>
      <c r="K26" s="269"/>
      <c r="L26" s="269"/>
      <c r="M26" s="265" t="str">
        <f>'pos,s;m;a jika ijma'' qobl grb'!M10</f>
        <v>NEGATIF</v>
      </c>
      <c r="N26" s="269"/>
      <c r="O26" s="269"/>
      <c r="P26" s="269"/>
      <c r="Q26" s="265" t="str">
        <f>Q14</f>
        <v>slish-alt-sama</v>
      </c>
      <c r="R26" s="269">
        <f>'pos,s;m;a jika ijma'' qobl grb'!N18</f>
        <v>3</v>
      </c>
      <c r="S26" s="269">
        <f>'pos,s;m;a jika ijma'' qobl grb'!O18</f>
        <v>34</v>
      </c>
      <c r="T26" s="269">
        <f>'pos,s;m;a jika ijma'' qobl grb'!P18</f>
        <v>31</v>
      </c>
      <c r="W26">
        <v>522</v>
      </c>
      <c r="X26">
        <v>23</v>
      </c>
      <c r="Y26">
        <v>23</v>
      </c>
    </row>
    <row r="27" spans="2:25">
      <c r="B27" s="29"/>
      <c r="C27" s="29"/>
      <c r="D27" s="29"/>
      <c r="E27" s="29"/>
      <c r="F27" s="315">
        <f>DATE(G22,G21,G20)</f>
        <v>42880</v>
      </c>
      <c r="G27" s="269"/>
      <c r="H27" s="263" t="str">
        <f>H15</f>
        <v>altitude</v>
      </c>
      <c r="I27" s="265">
        <f>'s,m,a ghurb bila ijma''qobla grb'!Q42</f>
        <v>-2.0588227636446739</v>
      </c>
      <c r="J27" s="269">
        <f>'pos,s;m;a jika ijma'' qobl grb'!I10</f>
        <v>2</v>
      </c>
      <c r="K27" s="269">
        <f>'pos,s;m;a jika ijma'' qobl grb'!J10</f>
        <v>3</v>
      </c>
      <c r="L27" s="269">
        <f>'pos,s;m;a jika ijma'' qobl grb'!K10</f>
        <v>31</v>
      </c>
      <c r="M27" s="265">
        <f>'s,m,a ghurb bila ijma''qobla grb'!L57</f>
        <v>-5.6341123188591133</v>
      </c>
      <c r="N27" s="269">
        <f>'pos,s;m;a jika ijma'' qobl grb'!N10</f>
        <v>5</v>
      </c>
      <c r="O27" s="269">
        <f>'pos,s;m;a jika ijma'' qobl grb'!O10</f>
        <v>38</v>
      </c>
      <c r="P27" s="269">
        <f>'pos,s;m;a jika ijma'' qobl grb'!P10</f>
        <v>2</v>
      </c>
      <c r="Q27" s="265" t="str">
        <f>Q15</f>
        <v>slisih-alt-bd</v>
      </c>
      <c r="R27" s="269">
        <f>'pos,s;m;a jika ijma'' qobl grb'!N19</f>
        <v>7</v>
      </c>
      <c r="S27" s="269">
        <f>'pos,s;m;a jika ijma'' qobl grb'!O19</f>
        <v>41</v>
      </c>
      <c r="T27" s="269">
        <f>'pos,s;m;a jika ijma'' qobl grb'!P19</f>
        <v>34</v>
      </c>
      <c r="W27">
        <v>523</v>
      </c>
      <c r="X27">
        <v>24</v>
      </c>
      <c r="Y27">
        <v>24</v>
      </c>
    </row>
    <row r="28" spans="2:25">
      <c r="B28" s="29"/>
      <c r="C28" s="29"/>
      <c r="D28" s="29"/>
      <c r="E28" s="29"/>
      <c r="F28" s="268" t="s">
        <v>69</v>
      </c>
      <c r="G28" s="269" t="str">
        <f>TEXT(F27,"dddd")</f>
        <v>Thursday</v>
      </c>
      <c r="H28" s="263" t="str">
        <f>H16</f>
        <v>Hour Angle</v>
      </c>
      <c r="I28" s="265">
        <f>'pos,s;m;a jika ijma'' qobl grb'!H12</f>
        <v>89.517265711001187</v>
      </c>
      <c r="J28" s="269"/>
      <c r="K28" s="269"/>
      <c r="L28" s="269"/>
      <c r="M28" s="265">
        <f>'pos,s;m;a jika ijma'' qobl grb'!M12</f>
        <v>93.983916675097007</v>
      </c>
      <c r="N28" s="269"/>
      <c r="O28" s="269"/>
      <c r="P28" s="269"/>
      <c r="Q28" s="265" t="str">
        <f>Q16</f>
        <v>elongasi</v>
      </c>
      <c r="R28" s="269">
        <f>'pos,s;m;a jika ijma'' qobl grb'!I16</f>
        <v>4</v>
      </c>
      <c r="S28" s="269">
        <f>'pos,s;m;a jika ijma'' qobl grb'!J16</f>
        <v>27</v>
      </c>
      <c r="T28" s="269">
        <f>'pos,s;m;a jika ijma'' qobl grb'!K16</f>
        <v>59</v>
      </c>
      <c r="W28">
        <v>524</v>
      </c>
      <c r="X28">
        <v>25</v>
      </c>
      <c r="Y28">
        <v>25</v>
      </c>
    </row>
    <row r="29" spans="2:25">
      <c r="B29" s="29"/>
      <c r="C29" s="29"/>
      <c r="D29" s="29"/>
      <c r="E29" s="29"/>
      <c r="F29" s="268" t="s">
        <v>179</v>
      </c>
      <c r="G29" s="269" t="str">
        <f>TEXT(F27,"mmmm")</f>
        <v>May</v>
      </c>
      <c r="H29" s="263" t="str">
        <f>H17</f>
        <v>busur-rubu' HA</v>
      </c>
      <c r="I29" s="265">
        <f>'pos,s;m;a jika ijma'' qobl grb'!H13</f>
        <v>5.9678177140667454</v>
      </c>
      <c r="J29" s="269">
        <f>'pos,s;m;a jika ijma'' qobl grb'!I13</f>
        <v>5</v>
      </c>
      <c r="K29" s="269">
        <f>'pos,s;m;a jika ijma'' qobl grb'!J13</f>
        <v>58</v>
      </c>
      <c r="L29" s="269">
        <f>'pos,s;m;a jika ijma'' qobl grb'!K13</f>
        <v>4</v>
      </c>
      <c r="M29" s="265">
        <f>'pos,s;m;a jika ijma'' qobl grb'!M13</f>
        <v>6.2655944450064673</v>
      </c>
      <c r="N29" s="269">
        <f>'pos,s;m;a jika ijma'' qobl grb'!N13</f>
        <v>6</v>
      </c>
      <c r="O29" s="269">
        <f>'pos,s;m;a jika ijma'' qobl grb'!O13</f>
        <v>15</v>
      </c>
      <c r="P29" s="269">
        <f>'pos,s;m;a jika ijma'' qobl grb'!P13</f>
        <v>56</v>
      </c>
      <c r="Q29" s="265" t="str">
        <f>Q17</f>
        <v>slisih HA</v>
      </c>
      <c r="R29" s="269">
        <f>ABS(J29-N29)</f>
        <v>1</v>
      </c>
      <c r="S29" s="269">
        <f>ABS(K29-O29)</f>
        <v>43</v>
      </c>
      <c r="T29" s="269">
        <f>ABS(L29-P29)</f>
        <v>52</v>
      </c>
      <c r="W29">
        <v>525</v>
      </c>
      <c r="X29">
        <v>26</v>
      </c>
      <c r="Y29">
        <v>26</v>
      </c>
    </row>
    <row r="30" spans="2:25">
      <c r="B30" s="29"/>
      <c r="C30" s="29"/>
      <c r="D30" s="29"/>
      <c r="E30" s="29"/>
      <c r="F30" s="268"/>
      <c r="G30" s="270"/>
      <c r="H30" s="264"/>
      <c r="I30" s="266"/>
      <c r="J30" s="270"/>
      <c r="K30" s="270"/>
      <c r="L30" s="270"/>
      <c r="M30" s="266"/>
      <c r="N30" s="270"/>
      <c r="O30" s="270"/>
      <c r="P30" s="270"/>
      <c r="Q30" s="266"/>
      <c r="R30" s="270"/>
      <c r="S30" s="270"/>
      <c r="T30" s="270"/>
      <c r="W30">
        <v>526</v>
      </c>
      <c r="X30">
        <v>27</v>
      </c>
      <c r="Y30">
        <v>27</v>
      </c>
    </row>
    <row r="31" spans="2:25" ht="15.75" thickBot="1">
      <c r="B31" s="29"/>
      <c r="C31" s="29"/>
      <c r="D31" s="29"/>
      <c r="E31" s="29"/>
      <c r="F31" s="280"/>
      <c r="G31" s="286"/>
      <c r="H31" s="287"/>
      <c r="I31" s="288"/>
      <c r="J31" s="286"/>
      <c r="K31" s="286"/>
      <c r="L31" s="286"/>
      <c r="M31" s="288"/>
      <c r="N31" s="286"/>
      <c r="O31" s="286"/>
      <c r="P31" s="286"/>
      <c r="Q31" s="288"/>
      <c r="R31" s="286"/>
      <c r="S31" s="286"/>
      <c r="T31" s="286"/>
      <c r="W31">
        <v>527</v>
      </c>
      <c r="X31">
        <v>28</v>
      </c>
      <c r="Y31">
        <v>28</v>
      </c>
    </row>
    <row r="32" spans="2:25" ht="15.75" thickTop="1">
      <c r="B32" s="29"/>
      <c r="C32" s="29"/>
      <c r="D32" s="29"/>
      <c r="E32" s="274"/>
      <c r="F32" s="284"/>
      <c r="G32" s="285" t="s">
        <v>382</v>
      </c>
      <c r="H32" s="285"/>
      <c r="I32" s="285"/>
      <c r="J32" s="285" t="str">
        <f>J19</f>
        <v>dr</v>
      </c>
      <c r="K32" s="285" t="str">
        <f>K19</f>
        <v>mn</v>
      </c>
      <c r="L32" s="285" t="str">
        <f>L19</f>
        <v>dt</v>
      </c>
      <c r="M32" s="285"/>
      <c r="N32" s="285" t="str">
        <f>N19</f>
        <v>dr</v>
      </c>
      <c r="O32" s="285" t="str">
        <f>O19</f>
        <v>mn</v>
      </c>
      <c r="P32" s="285" t="str">
        <f>P19</f>
        <v>dt</v>
      </c>
      <c r="Q32" s="285" t="s">
        <v>395</v>
      </c>
      <c r="R32" s="285" t="str">
        <f>R19</f>
        <v>dr</v>
      </c>
      <c r="S32" s="285" t="str">
        <f>S19</f>
        <v>mn</v>
      </c>
      <c r="T32" s="285" t="str">
        <f>T19</f>
        <v>dt</v>
      </c>
      <c r="W32">
        <v>528</v>
      </c>
      <c r="X32">
        <v>29</v>
      </c>
      <c r="Y32">
        <v>29</v>
      </c>
    </row>
    <row r="33" spans="2:25">
      <c r="B33" s="29"/>
      <c r="C33" s="29"/>
      <c r="D33" s="29"/>
      <c r="E33" s="29"/>
      <c r="F33" s="268" t="s">
        <v>45</v>
      </c>
      <c r="G33" s="271">
        <f>'pos,s;m;a sehari kemudian'!D8</f>
        <v>26</v>
      </c>
      <c r="H33" s="263" t="str">
        <f>H20</f>
        <v>jarak arde,sun,moon</v>
      </c>
      <c r="I33" s="265">
        <f>'pos,s;m;a sehari kemudian'!H3</f>
        <v>151367786.25192085</v>
      </c>
      <c r="J33" s="269"/>
      <c r="K33" s="269"/>
      <c r="L33" s="269"/>
      <c r="M33" s="265">
        <f>'pos,s;m;a sehari kemudian'!M3</f>
        <v>357333.43795431103</v>
      </c>
      <c r="N33" s="269"/>
      <c r="O33" s="269"/>
      <c r="P33" s="269"/>
      <c r="Q33" s="265">
        <f>I33-M33</f>
        <v>151010452.81396654</v>
      </c>
      <c r="R33" s="269" t="str">
        <f>R24</f>
        <v>⁰</v>
      </c>
      <c r="S33" s="269" t="str">
        <f>S24</f>
        <v>'</v>
      </c>
      <c r="T33" s="269" t="str">
        <f>T24</f>
        <v>"</v>
      </c>
      <c r="W33">
        <v>529</v>
      </c>
      <c r="X33">
        <v>30</v>
      </c>
      <c r="Y33">
        <v>30</v>
      </c>
    </row>
    <row r="34" spans="2:25">
      <c r="B34" s="29"/>
      <c r="C34" s="29"/>
      <c r="D34" s="29"/>
      <c r="E34" s="29"/>
      <c r="F34" s="268" t="s">
        <v>379</v>
      </c>
      <c r="G34" s="271">
        <f>'pos,s;m;a sehari kemudian'!D9</f>
        <v>5</v>
      </c>
      <c r="H34" s="263"/>
      <c r="I34" s="265"/>
      <c r="J34" s="269" t="str">
        <f>J24</f>
        <v>⁰</v>
      </c>
      <c r="K34" s="269" t="str">
        <f xml:space="preserve"> K24</f>
        <v>'</v>
      </c>
      <c r="L34" s="269" t="str">
        <f xml:space="preserve"> L24</f>
        <v>"</v>
      </c>
      <c r="M34" s="265"/>
      <c r="N34" s="269" t="str">
        <f xml:space="preserve"> N24</f>
        <v>⁰</v>
      </c>
      <c r="O34" s="269" t="str">
        <f>O24</f>
        <v>'</v>
      </c>
      <c r="P34" s="269" t="str">
        <f>P24</f>
        <v>"</v>
      </c>
      <c r="Q34" s="265" t="str">
        <f>Q21</f>
        <v>slisih mail-sm</v>
      </c>
      <c r="R34" s="269">
        <f>'pos,s;m;a sehari kemudian'!I18</f>
        <v>3</v>
      </c>
      <c r="S34" s="269">
        <f>'pos,s;m;a sehari kemudian'!J18</f>
        <v>29</v>
      </c>
      <c r="T34" s="271">
        <f ca="1">'pos,s;m;a sehari kemudian'!K18</f>
        <v>0</v>
      </c>
      <c r="W34">
        <v>530</v>
      </c>
      <c r="X34">
        <v>31</v>
      </c>
      <c r="Y34">
        <v>31</v>
      </c>
    </row>
    <row r="35" spans="2:25">
      <c r="B35" s="29"/>
      <c r="C35" s="29"/>
      <c r="D35" s="29"/>
      <c r="E35" s="29"/>
      <c r="F35" s="268" t="s">
        <v>84</v>
      </c>
      <c r="G35" s="271">
        <f>'pos,s;m;a sehari kemudian'!D10</f>
        <v>2017</v>
      </c>
      <c r="H35" s="263" t="str">
        <f>H22</f>
        <v>mail sun,moon</v>
      </c>
      <c r="I35" s="265">
        <f>'s,m,a ghurb bila ijma''qobla grb'!Q35</f>
        <v>21.020170209919229</v>
      </c>
      <c r="J35" s="269">
        <f>'pos,s;m;a sehari kemudian'!I6</f>
        <v>21</v>
      </c>
      <c r="K35" s="269">
        <f>'pos,s;m;a sehari kemudian'!J6</f>
        <v>11</v>
      </c>
      <c r="L35" s="269">
        <f>'pos,s;m;a sehari kemudian'!K6</f>
        <v>38</v>
      </c>
      <c r="M35" s="265">
        <f>'s,m,a ghurb bila ijma''qobla grb'!L50</f>
        <v>15.007096294364024</v>
      </c>
      <c r="N35" s="269">
        <f>'pos,s;m;a sehari kemudian'!N6</f>
        <v>17</v>
      </c>
      <c r="O35" s="269">
        <f>'pos,s;m;a sehari kemudian'!O6</f>
        <v>42</v>
      </c>
      <c r="P35" s="269">
        <f>'pos,s;m;a sehari kemudian'!P6</f>
        <v>10</v>
      </c>
      <c r="Q35" s="265" t="str">
        <f>Q22</f>
        <v>slisih mail-bd</v>
      </c>
      <c r="R35" s="269">
        <f>'pos,s;m;a sehari kemudian'!I19</f>
        <v>38</v>
      </c>
      <c r="S35" s="269">
        <f>'pos,s;m;a sehari kemudian'!J19</f>
        <v>53</v>
      </c>
      <c r="T35" s="269">
        <f>'pos,s;m;a sehari kemudian'!K19</f>
        <v>48</v>
      </c>
      <c r="W35">
        <v>531</v>
      </c>
      <c r="X35">
        <v>32</v>
      </c>
      <c r="Y35">
        <v>32</v>
      </c>
    </row>
    <row r="36" spans="2:25">
      <c r="B36" s="29"/>
      <c r="C36" s="29"/>
      <c r="D36" s="29"/>
      <c r="E36" s="29"/>
      <c r="F36" s="268" t="s">
        <v>85</v>
      </c>
      <c r="G36" s="269">
        <f>'pos,s;m;a sehari kemudian'!D11</f>
        <v>17</v>
      </c>
      <c r="H36" s="263"/>
      <c r="I36" s="265" t="str">
        <f>'pos,s;m;a sehari kemudian'!H6</f>
        <v>POSITIF</v>
      </c>
      <c r="J36" s="269"/>
      <c r="K36" s="269"/>
      <c r="L36" s="269"/>
      <c r="M36" s="265" t="str">
        <f>'pos,s;m;a sehari kemudian'!M6</f>
        <v>POSITIF</v>
      </c>
      <c r="N36" s="269"/>
      <c r="O36" s="269"/>
      <c r="P36" s="269"/>
      <c r="Q36" s="265"/>
      <c r="R36" s="269"/>
      <c r="S36" s="269"/>
      <c r="T36" s="269"/>
      <c r="W36">
        <v>532</v>
      </c>
      <c r="X36">
        <v>33</v>
      </c>
      <c r="Y36">
        <v>33</v>
      </c>
    </row>
    <row r="37" spans="2:25">
      <c r="B37" s="29"/>
      <c r="C37" s="29"/>
      <c r="D37" s="29"/>
      <c r="E37" s="29"/>
      <c r="F37" s="268" t="s">
        <v>3</v>
      </c>
      <c r="G37" s="269">
        <f>'pos,s;m;a sehari kemudian'!D12</f>
        <v>29</v>
      </c>
      <c r="H37" s="263" t="str">
        <f>H25</f>
        <v>azimut,sun,moon</v>
      </c>
      <c r="I37" s="265">
        <f>'s,m,a ghurb bila ijma''qobla grb'!Q39</f>
        <v>290.92896378954924</v>
      </c>
      <c r="J37" s="269">
        <f>'pos,s;m;a sehari kemudian'!I8</f>
        <v>291</v>
      </c>
      <c r="K37" s="269">
        <f>'pos,s;m;a sehari kemudian'!J8</f>
        <v>6</v>
      </c>
      <c r="L37" s="269">
        <f>'pos,s;m;a sehari kemudian'!K8</f>
        <v>14</v>
      </c>
      <c r="M37" s="265">
        <f>'s,m,a ghurb bila ijma''qobla grb'!L54</f>
        <v>284.47949087476098</v>
      </c>
      <c r="N37" s="269">
        <f>'pos,s;m;a sehari kemudian'!N8</f>
        <v>289</v>
      </c>
      <c r="O37" s="269">
        <f>'pos,s;m;a sehari kemudian'!O8</f>
        <v>3</v>
      </c>
      <c r="P37" s="269">
        <f>'pos,s;m;a sehari kemudian'!P8</f>
        <v>2</v>
      </c>
      <c r="Q37" s="265" t="str">
        <f>Q25</f>
        <v>azimut/selisih</v>
      </c>
      <c r="R37" s="269">
        <f>'pos,s;m;a sehari kemudian'!N16</f>
        <v>2</v>
      </c>
      <c r="S37" s="269">
        <f>'pos,s;m;a sehari kemudian'!O16</f>
        <v>3</v>
      </c>
      <c r="T37" s="269">
        <f>'pos,s;m;a sehari kemudian'!P16</f>
        <v>12</v>
      </c>
      <c r="W37">
        <v>533</v>
      </c>
      <c r="X37">
        <v>34</v>
      </c>
      <c r="Y37">
        <v>34</v>
      </c>
    </row>
    <row r="38" spans="2:25">
      <c r="B38" s="29"/>
      <c r="C38" s="29"/>
      <c r="D38" s="29"/>
      <c r="E38" s="29"/>
      <c r="F38" s="268" t="s">
        <v>67</v>
      </c>
      <c r="G38" s="269">
        <f>'pos,s;m;a sehari kemudian'!D13</f>
        <v>46</v>
      </c>
      <c r="H38" s="263"/>
      <c r="I38" s="265" t="str">
        <f>'pos,s;m;a sehari kemudian'!H10</f>
        <v>NEGATIF</v>
      </c>
      <c r="J38" s="269"/>
      <c r="K38" s="269"/>
      <c r="L38" s="269"/>
      <c r="M38" s="265" t="str">
        <f>'pos,s;m;a sehari kemudian'!M10</f>
        <v>POSITIF</v>
      </c>
      <c r="N38" s="269"/>
      <c r="O38" s="269"/>
      <c r="P38" s="269"/>
      <c r="Q38" s="265" t="str">
        <f>Q26</f>
        <v>slish-alt-sama</v>
      </c>
      <c r="R38" s="269">
        <f>'pos,s;m;a sehari kemudian'!N18</f>
        <v>5</v>
      </c>
      <c r="S38" s="269">
        <f>'pos,s;m;a sehari kemudian'!O18</f>
        <v>51</v>
      </c>
      <c r="T38" s="269">
        <f>'pos,s;m;a sehari kemudian'!P18</f>
        <v>41</v>
      </c>
      <c r="W38">
        <v>534</v>
      </c>
      <c r="X38">
        <v>35</v>
      </c>
      <c r="Y38">
        <v>35</v>
      </c>
    </row>
    <row r="39" spans="2:25">
      <c r="B39" s="29"/>
      <c r="C39" s="29"/>
      <c r="D39" s="29"/>
      <c r="E39" s="29"/>
      <c r="F39" s="315">
        <f>DATE(G35,G34,G33)</f>
        <v>42881</v>
      </c>
      <c r="G39" s="269"/>
      <c r="H39" s="263" t="s">
        <v>153</v>
      </c>
      <c r="I39" s="265">
        <f>'s,m,a ghurb bila ijma''qobla grb'!Q42</f>
        <v>-2.0588227636446739</v>
      </c>
      <c r="J39" s="269">
        <f>'pos,s;m;a sehari kemudian'!I10</f>
        <v>2</v>
      </c>
      <c r="K39" s="269">
        <f>'pos,s;m;a sehari kemudian'!J10</f>
        <v>3</v>
      </c>
      <c r="L39" s="269">
        <f>'pos,s;m;a sehari kemudian'!K10</f>
        <v>29</v>
      </c>
      <c r="M39" s="265">
        <f>'s,m,a ghurb ijma'' sehari kemudi'!L57</f>
        <v>7.9197732985679821</v>
      </c>
      <c r="N39" s="269">
        <f>'pos,s;m;a sehari kemudian'!N10</f>
        <v>7</v>
      </c>
      <c r="O39" s="269">
        <f>'pos,s;m;a sehari kemudian'!O10</f>
        <v>55</v>
      </c>
      <c r="P39" s="269">
        <f>'pos,s;m;a sehari kemudian'!P10</f>
        <v>11</v>
      </c>
      <c r="Q39" s="265" t="str">
        <f>Q27</f>
        <v>slisih-alt-bd</v>
      </c>
      <c r="R39" s="269">
        <f>'pos,s;m;a sehari kemudian'!N19</f>
        <v>9</v>
      </c>
      <c r="S39" s="269">
        <f>'pos,s;m;a sehari kemudian'!O19</f>
        <v>58</v>
      </c>
      <c r="T39" s="269">
        <f>'pos,s;m;a sehari kemudian'!P19</f>
        <v>40</v>
      </c>
      <c r="W39">
        <v>535</v>
      </c>
      <c r="X39">
        <v>36</v>
      </c>
      <c r="Y39">
        <v>36</v>
      </c>
    </row>
    <row r="40" spans="2:25">
      <c r="B40" s="29"/>
      <c r="C40" s="29"/>
      <c r="D40" s="29"/>
      <c r="E40" s="29"/>
      <c r="F40" s="268" t="s">
        <v>69</v>
      </c>
      <c r="G40" s="269" t="str">
        <f>TEXT(F39,"dddd")</f>
        <v>Friday</v>
      </c>
      <c r="H40" s="263" t="str">
        <f>H28</f>
        <v>Hour Angle</v>
      </c>
      <c r="I40" s="265">
        <f>'pos,s;m;a sehari kemudian'!H12</f>
        <v>89.494612959496948</v>
      </c>
      <c r="J40" s="269"/>
      <c r="K40" s="269"/>
      <c r="L40" s="269"/>
      <c r="M40" s="265">
        <f>'s,m,a ghurb ijma'' sehari kemudi'!L46</f>
        <v>79.342935786052095</v>
      </c>
      <c r="N40" s="269"/>
      <c r="O40" s="269"/>
      <c r="P40" s="269"/>
      <c r="Q40" s="265" t="str">
        <f>Q28</f>
        <v>elongasi</v>
      </c>
      <c r="R40" s="269">
        <f>'pos,s;m;a sehari kemudian'!I16</f>
        <v>10</v>
      </c>
      <c r="S40" s="269">
        <f>'pos,s;m;a sehari kemudian'!J16</f>
        <v>9</v>
      </c>
      <c r="T40" s="269">
        <f>'pos,s;m;a sehari kemudian'!K16</f>
        <v>6</v>
      </c>
      <c r="W40">
        <v>536</v>
      </c>
      <c r="X40">
        <v>37</v>
      </c>
      <c r="Y40">
        <v>37</v>
      </c>
    </row>
    <row r="41" spans="2:25" ht="15.75" thickBot="1">
      <c r="B41" s="29"/>
      <c r="C41" s="29"/>
      <c r="D41" s="29"/>
      <c r="E41" s="29"/>
      <c r="F41" s="280" t="s">
        <v>179</v>
      </c>
      <c r="G41" s="281" t="str">
        <f>TEXT(F39,"mmmm")</f>
        <v>May</v>
      </c>
      <c r="H41" s="282" t="str">
        <f>H29</f>
        <v>busur-rubu' HA</v>
      </c>
      <c r="I41" s="283">
        <f>'pos,s;m;a sehari kemudian'!H13</f>
        <v>5.9663075306331299</v>
      </c>
      <c r="J41" s="281">
        <f>'pos,s;m;a sehari kemudian'!I13</f>
        <v>5</v>
      </c>
      <c r="K41" s="281">
        <f>'pos,s;m;a sehari kemudian'!J13</f>
        <v>57</v>
      </c>
      <c r="L41" s="281">
        <f>'pos,s;m;a sehari kemudian'!K13</f>
        <v>58</v>
      </c>
      <c r="M41" s="283">
        <f>'pos,s;m;a sehari kemudian'!M13</f>
        <v>5.2895290524034726</v>
      </c>
      <c r="N41" s="281">
        <f>'pos,s;m;a sehari kemudian'!N13</f>
        <v>5</v>
      </c>
      <c r="O41" s="281">
        <f>'pos,s;m;a sehari kemudian'!O13</f>
        <v>17</v>
      </c>
      <c r="P41" s="281">
        <f>'pos,s;m;a sehari kemudian'!P13</f>
        <v>22</v>
      </c>
      <c r="Q41" s="283" t="str">
        <f>Q29</f>
        <v>slisih HA</v>
      </c>
      <c r="R41" s="281">
        <f>ABS(J41-N41)</f>
        <v>0</v>
      </c>
      <c r="S41" s="281">
        <f>ABS(K41-O41)</f>
        <v>40</v>
      </c>
      <c r="T41" s="281">
        <f>ABS(L41-P41)</f>
        <v>36</v>
      </c>
      <c r="W41">
        <v>537</v>
      </c>
      <c r="X41">
        <v>38</v>
      </c>
      <c r="Y41">
        <v>38</v>
      </c>
    </row>
    <row r="42" spans="2:25" ht="15.75" thickTop="1">
      <c r="B42" s="29"/>
      <c r="C42" s="29"/>
      <c r="D42" s="276"/>
      <c r="E42" s="274"/>
      <c r="F42" s="284"/>
      <c r="G42" s="285"/>
      <c r="H42" s="285"/>
      <c r="I42" s="285"/>
      <c r="J42" s="285"/>
      <c r="K42" s="285"/>
      <c r="L42" s="285"/>
      <c r="M42" s="285"/>
      <c r="N42" s="285"/>
      <c r="O42" s="285"/>
      <c r="P42" s="285"/>
      <c r="Q42" s="285"/>
      <c r="R42" s="285"/>
      <c r="S42" s="285"/>
      <c r="T42" s="285"/>
      <c r="W42">
        <v>538</v>
      </c>
      <c r="X42">
        <v>39</v>
      </c>
      <c r="Y42">
        <v>39</v>
      </c>
    </row>
    <row r="43" spans="2:25">
      <c r="B43" s="29"/>
      <c r="C43" s="29"/>
      <c r="D43" s="29"/>
      <c r="E43" s="29"/>
      <c r="F43" s="268"/>
      <c r="G43" s="269" t="s">
        <v>387</v>
      </c>
      <c r="H43" s="263"/>
      <c r="I43" s="265"/>
      <c r="J43" s="275" t="s">
        <v>211</v>
      </c>
      <c r="K43" s="275" t="s">
        <v>3</v>
      </c>
      <c r="L43" s="275" t="s">
        <v>4</v>
      </c>
      <c r="M43" s="265"/>
      <c r="N43" s="275" t="s">
        <v>211</v>
      </c>
      <c r="O43" s="275" t="s">
        <v>3</v>
      </c>
      <c r="P43" s="275" t="s">
        <v>4</v>
      </c>
      <c r="Q43" s="265" t="str">
        <f>Q32</f>
        <v>slisih jauh</v>
      </c>
      <c r="R43" s="275" t="s">
        <v>211</v>
      </c>
      <c r="S43" s="275" t="s">
        <v>3</v>
      </c>
      <c r="T43" s="275" t="s">
        <v>4</v>
      </c>
      <c r="W43">
        <v>539</v>
      </c>
      <c r="X43">
        <v>40</v>
      </c>
      <c r="Y43">
        <v>40</v>
      </c>
    </row>
    <row r="44" spans="2:25">
      <c r="B44" s="29"/>
      <c r="C44" s="29"/>
      <c r="D44" s="29"/>
      <c r="E44" s="29"/>
      <c r="F44" s="268" t="s">
        <v>45</v>
      </c>
      <c r="G44" s="271">
        <f>'posi sun,mon,arde istiqbal'!D8</f>
        <v>9</v>
      </c>
      <c r="H44" s="263" t="str">
        <f>H33</f>
        <v>jarak arde,sun,moon</v>
      </c>
      <c r="I44" s="265">
        <f>'posi sun,mon,arde istiqbal'!H3</f>
        <v>149173430.55258581</v>
      </c>
      <c r="J44" s="269"/>
      <c r="K44" s="269"/>
      <c r="L44" s="269"/>
      <c r="M44" s="265">
        <f>'posi sun,mon,arde istiqbal'!M3</f>
        <v>406298.56643532595</v>
      </c>
      <c r="N44" s="269"/>
      <c r="O44" s="269"/>
      <c r="P44" s="269"/>
      <c r="Q44" s="265">
        <f>I44-M44</f>
        <v>148767131.98615047</v>
      </c>
      <c r="R44" s="269" t="str">
        <f>R33</f>
        <v>⁰</v>
      </c>
      <c r="S44" s="269" t="str">
        <f>S33</f>
        <v>'</v>
      </c>
      <c r="T44" s="269" t="str">
        <f>T33</f>
        <v>"</v>
      </c>
      <c r="W44">
        <v>540</v>
      </c>
      <c r="X44">
        <v>41</v>
      </c>
      <c r="Y44">
        <v>41</v>
      </c>
    </row>
    <row r="45" spans="2:25">
      <c r="B45" s="29"/>
      <c r="C45" s="29"/>
      <c r="D45" s="29"/>
      <c r="E45" s="29"/>
      <c r="F45" s="268" t="s">
        <v>44</v>
      </c>
      <c r="G45" s="271">
        <f>'posi sun,mon,arde istiqbal'!D9</f>
        <v>6</v>
      </c>
      <c r="H45" s="263"/>
      <c r="I45" s="265" t="str">
        <f>'posi sun,mon,arde istiqbal'!H6</f>
        <v>POSITIF</v>
      </c>
      <c r="J45" s="269" t="str">
        <f>J34</f>
        <v>⁰</v>
      </c>
      <c r="K45" s="269" t="str">
        <f>K34</f>
        <v>'</v>
      </c>
      <c r="L45" s="269" t="str">
        <f>L34</f>
        <v>"</v>
      </c>
      <c r="M45" s="265" t="str">
        <f>'posi sun,mon,arde istiqbal'!M6</f>
        <v>NEGATIF</v>
      </c>
      <c r="N45" s="269" t="str">
        <f>N34</f>
        <v>⁰</v>
      </c>
      <c r="O45" s="269" t="str">
        <f>O34</f>
        <v>'</v>
      </c>
      <c r="P45" s="269" t="str">
        <f>P34</f>
        <v>"</v>
      </c>
      <c r="Q45" s="265" t="str">
        <f>Q34</f>
        <v>slisih mail-sm</v>
      </c>
      <c r="R45" s="269">
        <f>'posi sun,mon,arde istiqbal'!I18</f>
        <v>4</v>
      </c>
      <c r="S45" s="269">
        <f>'posi sun,mon,arde istiqbal'!J18</f>
        <v>37</v>
      </c>
      <c r="T45" s="271">
        <f ca="1">'posi sun,mon,arde istiqbal'!K18</f>
        <v>0</v>
      </c>
      <c r="W45">
        <v>541</v>
      </c>
      <c r="X45">
        <v>42</v>
      </c>
      <c r="Y45">
        <v>42</v>
      </c>
    </row>
    <row r="46" spans="2:25">
      <c r="B46" s="29"/>
      <c r="C46" s="29"/>
      <c r="D46" s="29"/>
      <c r="E46" s="29"/>
      <c r="F46" s="268" t="s">
        <v>84</v>
      </c>
      <c r="G46" s="271">
        <f>'posi sun,mon,arde istiqbal'!D10</f>
        <v>2017</v>
      </c>
      <c r="H46" s="263" t="str">
        <f>H35</f>
        <v>mail sun,moon</v>
      </c>
      <c r="I46" s="265">
        <f>'sun,mon,arde istqbl'!Q35</f>
        <v>22.970235672553844</v>
      </c>
      <c r="J46" s="269">
        <f>'posi sun,mon,arde istiqbal'!I6</f>
        <v>22</v>
      </c>
      <c r="K46" s="269">
        <f>'posi sun,mon,arde istiqbal'!J6</f>
        <v>58</v>
      </c>
      <c r="L46" s="269">
        <f>'posi sun,mon,arde istiqbal'!K6</f>
        <v>12</v>
      </c>
      <c r="M46" s="265">
        <f>'sun,mon,arde istqbl'!L50</f>
        <v>-18.338001424758875</v>
      </c>
      <c r="N46" s="269">
        <f>'posi sun,mon,arde istiqbal'!N6</f>
        <v>18</v>
      </c>
      <c r="O46" s="269">
        <f>'posi sun,mon,arde istiqbal'!O6</f>
        <v>20</v>
      </c>
      <c r="P46" s="269">
        <f>'posi sun,mon,arde istiqbal'!P6</f>
        <v>16</v>
      </c>
      <c r="Q46" s="265" t="str">
        <f>Q35</f>
        <v>slisih mail-bd</v>
      </c>
      <c r="R46" s="269">
        <f>'posi sun,mon,arde istiqbal'!I19</f>
        <v>41</v>
      </c>
      <c r="S46" s="269">
        <f>'posi sun,mon,arde istiqbal'!J19</f>
        <v>18</v>
      </c>
      <c r="T46" s="269">
        <f>'posi sun,mon,arde istiqbal'!K19</f>
        <v>29</v>
      </c>
      <c r="W46">
        <v>542</v>
      </c>
      <c r="X46">
        <v>43</v>
      </c>
      <c r="Y46">
        <v>43</v>
      </c>
    </row>
    <row r="47" spans="2:25">
      <c r="B47" s="29"/>
      <c r="C47" s="29"/>
      <c r="D47" s="29"/>
      <c r="E47" s="29"/>
      <c r="F47" s="268" t="s">
        <v>85</v>
      </c>
      <c r="G47" s="269">
        <f>'posi sun,mon,arde istiqbal'!D11</f>
        <v>20</v>
      </c>
      <c r="H47" s="263"/>
      <c r="I47" s="265"/>
      <c r="J47" s="269"/>
      <c r="K47" s="269"/>
      <c r="L47" s="269"/>
      <c r="M47" s="265"/>
      <c r="N47" s="269"/>
      <c r="O47" s="269"/>
      <c r="P47" s="269"/>
      <c r="Q47" s="265"/>
      <c r="R47" s="269" t="str">
        <f>R44</f>
        <v>⁰</v>
      </c>
      <c r="S47" s="269" t="str">
        <f>S44</f>
        <v>'</v>
      </c>
      <c r="T47" s="269" t="str">
        <f>T44</f>
        <v>"</v>
      </c>
      <c r="W47">
        <v>543</v>
      </c>
      <c r="X47">
        <v>44</v>
      </c>
      <c r="Y47">
        <v>44</v>
      </c>
    </row>
    <row r="48" spans="2:25">
      <c r="B48" s="29"/>
      <c r="C48" s="29"/>
      <c r="D48" s="29"/>
      <c r="E48" s="29"/>
      <c r="F48" s="268" t="s">
        <v>3</v>
      </c>
      <c r="G48" s="269">
        <f>'posi sun,mon,arde istiqbal'!D12</f>
        <v>9</v>
      </c>
      <c r="H48" s="263" t="str">
        <f>H37</f>
        <v>azimut,sun,moon</v>
      </c>
      <c r="I48" s="265">
        <f>'sun,mon,arde istqbl'!Q39</f>
        <v>293.85007742603455</v>
      </c>
      <c r="J48" s="269">
        <f>'posi sun,mon,arde istiqbal'!I8</f>
        <v>293</v>
      </c>
      <c r="K48" s="269">
        <f>'posi sun,mon,arde istiqbal'!J8</f>
        <v>51</v>
      </c>
      <c r="L48" s="269">
        <f>'posi sun,mon,arde istiqbal'!K8</f>
        <v>0</v>
      </c>
      <c r="M48" s="265">
        <f>'sun,mon,arde istqbl'!L54</f>
        <v>107.90066171637342</v>
      </c>
      <c r="N48" s="269">
        <f>'posi sun,mon,arde istiqbal'!N8</f>
        <v>107</v>
      </c>
      <c r="O48" s="269">
        <f>'posi sun,mon,arde istiqbal'!O8</f>
        <v>54</v>
      </c>
      <c r="P48" s="269">
        <f>'posi sun,mon,arde istiqbal'!P8</f>
        <v>2</v>
      </c>
      <c r="Q48" s="265" t="str">
        <f>Q37</f>
        <v>azimut/selisih</v>
      </c>
      <c r="R48" s="269">
        <f>'posi sun,mon,arde istiqbal'!N16</f>
        <v>185</v>
      </c>
      <c r="S48" s="269">
        <f>'posi sun,mon,arde istiqbal'!O16</f>
        <v>56</v>
      </c>
      <c r="T48" s="269">
        <f>'posi sun,mon,arde istiqbal'!P16</f>
        <v>57</v>
      </c>
      <c r="W48">
        <v>544</v>
      </c>
      <c r="X48">
        <v>45</v>
      </c>
      <c r="Y48">
        <v>45</v>
      </c>
    </row>
    <row r="49" spans="2:25">
      <c r="B49" s="29"/>
      <c r="C49" s="29"/>
      <c r="D49" s="29"/>
      <c r="E49" s="29"/>
      <c r="F49" s="268" t="s">
        <v>4</v>
      </c>
      <c r="G49" s="269">
        <f>'posi sun,mon,arde istiqbal'!D13</f>
        <v>32</v>
      </c>
      <c r="H49" s="263"/>
      <c r="I49" s="265" t="str">
        <f>'posi sun,mon,arde istiqbal'!H10</f>
        <v>NEGATIF</v>
      </c>
      <c r="J49" s="269"/>
      <c r="K49" s="269"/>
      <c r="L49" s="269"/>
      <c r="M49" s="265" t="str">
        <f>'posi sun,mon,arde istiqbal'!M10</f>
        <v>POSITIF</v>
      </c>
      <c r="N49" s="269"/>
      <c r="O49" s="269"/>
      <c r="P49" s="269"/>
      <c r="Q49" s="265" t="str">
        <f>Q38</f>
        <v>slish-alt-sama</v>
      </c>
      <c r="R49" s="269">
        <f>'posi sun,mon,arde istiqbal'!N18</f>
        <v>0</v>
      </c>
      <c r="S49" s="269">
        <f>'posi sun,mon,arde istiqbal'!O18</f>
        <v>7</v>
      </c>
      <c r="T49" s="269">
        <f>'posi sun,mon,arde istiqbal'!P18</f>
        <v>7</v>
      </c>
      <c r="W49">
        <v>545</v>
      </c>
      <c r="X49">
        <v>46</v>
      </c>
      <c r="Y49">
        <v>46</v>
      </c>
    </row>
    <row r="50" spans="2:25">
      <c r="B50" s="29"/>
      <c r="C50" s="29"/>
      <c r="D50" s="29"/>
      <c r="E50" s="29"/>
      <c r="F50" s="315">
        <f>DATE(G46,G45,G44)</f>
        <v>42895</v>
      </c>
      <c r="G50" s="269"/>
      <c r="H50" s="263" t="str">
        <f>H39</f>
        <v>altitude</v>
      </c>
      <c r="I50" s="265">
        <f>'sun,mon,arde istqbl'!Q42</f>
        <v>-38.397915772130887</v>
      </c>
      <c r="J50" s="269">
        <f>'posi sun,mon,arde istiqbal'!I10</f>
        <v>38</v>
      </c>
      <c r="K50" s="269">
        <f>'posi sun,mon,arde istiqbal'!J10</f>
        <v>23</v>
      </c>
      <c r="L50" s="269">
        <f>'posi sun,mon,arde istiqbal'!K10</f>
        <v>52</v>
      </c>
      <c r="M50" s="265">
        <f>'sun,mon,arde istqbl'!L57</f>
        <v>38.516529832073317</v>
      </c>
      <c r="N50" s="269">
        <f>'posi sun,mon,arde istiqbal'!N10</f>
        <v>38</v>
      </c>
      <c r="O50" s="269">
        <f>'posi sun,mon,arde istiqbal'!O10</f>
        <v>30</v>
      </c>
      <c r="P50" s="269">
        <f>'posi sun,mon,arde istiqbal'!P10</f>
        <v>59</v>
      </c>
      <c r="Q50" s="265" t="str">
        <f>Q39</f>
        <v>slisih-alt-bd</v>
      </c>
      <c r="R50" s="269">
        <f>'posi sun,mon,arde istiqbal'!N19</f>
        <v>76</v>
      </c>
      <c r="S50" s="269">
        <f>'posi sun,mon,arde istiqbal'!O19</f>
        <v>54</v>
      </c>
      <c r="T50" s="269">
        <f>'posi sun,mon,arde istiqbal'!P19</f>
        <v>52</v>
      </c>
      <c r="W50">
        <v>546</v>
      </c>
      <c r="X50">
        <v>47</v>
      </c>
      <c r="Y50">
        <v>47</v>
      </c>
    </row>
    <row r="51" spans="2:25">
      <c r="B51" s="29"/>
      <c r="C51" s="29"/>
      <c r="D51" s="29"/>
      <c r="E51" s="29"/>
      <c r="F51" s="268" t="s">
        <v>69</v>
      </c>
      <c r="G51" s="269" t="str">
        <f>TEXT(F50,"dddd")</f>
        <v>Friday</v>
      </c>
      <c r="H51" s="263" t="str">
        <f>H40</f>
        <v>Hour Angle</v>
      </c>
      <c r="I51" s="265">
        <f>'posi sun,mon,arde istiqbal'!H12</f>
        <v>128.87448319963318</v>
      </c>
      <c r="J51" s="269"/>
      <c r="K51" s="269"/>
      <c r="L51" s="269"/>
      <c r="M51" s="265">
        <f>'posi sun,mon,arde istiqbal'!M12</f>
        <v>308.33614214921352</v>
      </c>
      <c r="N51" s="269"/>
      <c r="O51" s="269"/>
      <c r="P51" s="269"/>
      <c r="Q51" s="265" t="str">
        <f>Q40</f>
        <v>elongasi</v>
      </c>
      <c r="R51" s="269">
        <f>'posi sun,mon,arde istiqbal'!I16</f>
        <v>179</v>
      </c>
      <c r="S51" s="269">
        <f>'posi sun,mon,arde istiqbal'!J16</f>
        <v>27</v>
      </c>
      <c r="T51" s="269">
        <f>'posi sun,mon,arde istiqbal'!K16</f>
        <v>41</v>
      </c>
      <c r="W51">
        <v>547</v>
      </c>
      <c r="X51">
        <v>48</v>
      </c>
      <c r="Y51">
        <v>48</v>
      </c>
    </row>
    <row r="52" spans="2:25" ht="15.75" thickBot="1">
      <c r="B52" s="29"/>
      <c r="C52" s="29"/>
      <c r="D52" s="29"/>
      <c r="E52" s="29"/>
      <c r="F52" s="280" t="s">
        <v>179</v>
      </c>
      <c r="G52" s="281" t="str">
        <f>TEXT(F50,"mmmm")</f>
        <v>June</v>
      </c>
      <c r="H52" s="282" t="str">
        <f>H41</f>
        <v>busur-rubu' HA</v>
      </c>
      <c r="I52" s="283">
        <f>'posi sun,mon,arde istiqbal'!H13</f>
        <v>8.5916322133088787</v>
      </c>
      <c r="J52" s="281">
        <f>'posi sun,mon,arde istiqbal'!I13</f>
        <v>8</v>
      </c>
      <c r="K52" s="281">
        <f>'posi sun,mon,arde istiqbal'!J13</f>
        <v>35</v>
      </c>
      <c r="L52" s="281">
        <f>'posi sun,mon,arde istiqbal'!K13</f>
        <v>29</v>
      </c>
      <c r="M52" s="283">
        <f>'posi sun,mon,arde istiqbal'!M13</f>
        <v>20.555742809947567</v>
      </c>
      <c r="N52" s="281">
        <f>'posi sun,mon,arde istiqbal'!N13</f>
        <v>20</v>
      </c>
      <c r="O52" s="281">
        <f>'posi sun,mon,arde istiqbal'!O13</f>
        <v>33</v>
      </c>
      <c r="P52" s="281">
        <f>'posi sun,mon,arde istiqbal'!P13</f>
        <v>20</v>
      </c>
      <c r="Q52" s="283" t="str">
        <f>Q41</f>
        <v>slisih HA</v>
      </c>
      <c r="R52" s="281">
        <f>ABS(J52-N52)</f>
        <v>12</v>
      </c>
      <c r="S52" s="281">
        <f>ABS(K52-O52)</f>
        <v>2</v>
      </c>
      <c r="T52" s="281">
        <f>ABS(L52-P52)</f>
        <v>9</v>
      </c>
      <c r="W52">
        <v>548</v>
      </c>
      <c r="X52">
        <v>49</v>
      </c>
      <c r="Y52">
        <v>49</v>
      </c>
    </row>
    <row r="53" spans="2:25" ht="15.75" thickTop="1">
      <c r="B53" s="29"/>
      <c r="C53" s="29"/>
      <c r="D53" s="29"/>
      <c r="E53" s="29"/>
      <c r="F53" s="277"/>
      <c r="G53" s="278"/>
      <c r="H53" s="278"/>
      <c r="I53" s="278"/>
      <c r="J53" s="278"/>
      <c r="K53" s="278"/>
      <c r="L53" s="278"/>
      <c r="M53" s="278"/>
      <c r="N53" s="278"/>
      <c r="O53" s="278"/>
      <c r="P53" s="278"/>
      <c r="Q53" s="278"/>
      <c r="R53" s="278"/>
      <c r="S53" s="278"/>
      <c r="T53" s="278"/>
      <c r="U53" s="279"/>
      <c r="W53">
        <v>549</v>
      </c>
      <c r="X53">
        <v>50</v>
      </c>
      <c r="Y53">
        <v>50</v>
      </c>
    </row>
    <row r="54" spans="2:25">
      <c r="W54">
        <v>550</v>
      </c>
      <c r="X54">
        <v>51</v>
      </c>
      <c r="Y54">
        <v>51</v>
      </c>
    </row>
    <row r="55" spans="2:25">
      <c r="W55">
        <v>551</v>
      </c>
      <c r="X55">
        <v>52</v>
      </c>
      <c r="Y55">
        <v>52</v>
      </c>
    </row>
    <row r="56" spans="2:25">
      <c r="W56">
        <v>552</v>
      </c>
      <c r="X56">
        <v>53</v>
      </c>
      <c r="Y56">
        <v>53</v>
      </c>
    </row>
    <row r="57" spans="2:25">
      <c r="W57">
        <v>553</v>
      </c>
      <c r="X57">
        <v>54</v>
      </c>
      <c r="Y57">
        <v>54</v>
      </c>
    </row>
    <row r="58" spans="2:25">
      <c r="W58">
        <v>554</v>
      </c>
      <c r="X58">
        <v>55</v>
      </c>
      <c r="Y58">
        <v>55</v>
      </c>
    </row>
    <row r="59" spans="2:25">
      <c r="W59">
        <v>555</v>
      </c>
      <c r="X59">
        <v>56</v>
      </c>
      <c r="Y59">
        <v>56</v>
      </c>
    </row>
    <row r="60" spans="2:25">
      <c r="W60">
        <v>556</v>
      </c>
      <c r="X60">
        <v>57</v>
      </c>
      <c r="Y60">
        <v>57</v>
      </c>
    </row>
    <row r="61" spans="2:25">
      <c r="W61">
        <v>557</v>
      </c>
      <c r="X61">
        <v>58</v>
      </c>
      <c r="Y61">
        <v>58</v>
      </c>
    </row>
    <row r="62" spans="2:25">
      <c r="W62">
        <v>558</v>
      </c>
      <c r="X62">
        <v>59</v>
      </c>
      <c r="Y62">
        <v>59</v>
      </c>
    </row>
    <row r="63" spans="2:25">
      <c r="W63">
        <v>559</v>
      </c>
      <c r="X63">
        <v>60</v>
      </c>
    </row>
    <row r="64" spans="2:25">
      <c r="W64">
        <v>560</v>
      </c>
      <c r="X64">
        <v>61</v>
      </c>
    </row>
    <row r="65" spans="23:24">
      <c r="W65">
        <v>561</v>
      </c>
      <c r="X65">
        <v>62</v>
      </c>
    </row>
    <row r="66" spans="23:24">
      <c r="W66">
        <v>562</v>
      </c>
      <c r="X66">
        <v>63</v>
      </c>
    </row>
    <row r="67" spans="23:24">
      <c r="W67">
        <v>563</v>
      </c>
      <c r="X67">
        <v>64</v>
      </c>
    </row>
    <row r="68" spans="23:24">
      <c r="W68">
        <v>564</v>
      </c>
      <c r="X68">
        <v>65</v>
      </c>
    </row>
    <row r="69" spans="23:24">
      <c r="W69">
        <v>565</v>
      </c>
      <c r="X69">
        <v>66</v>
      </c>
    </row>
    <row r="70" spans="23:24">
      <c r="W70">
        <v>566</v>
      </c>
      <c r="X70">
        <v>67</v>
      </c>
    </row>
    <row r="71" spans="23:24">
      <c r="W71">
        <v>567</v>
      </c>
      <c r="X71">
        <v>68</v>
      </c>
    </row>
    <row r="72" spans="23:24">
      <c r="W72">
        <v>568</v>
      </c>
      <c r="X72">
        <v>69</v>
      </c>
    </row>
    <row r="73" spans="23:24">
      <c r="W73">
        <v>569</v>
      </c>
      <c r="X73">
        <v>70</v>
      </c>
    </row>
    <row r="74" spans="23:24">
      <c r="W74">
        <v>570</v>
      </c>
      <c r="X74">
        <v>71</v>
      </c>
    </row>
    <row r="75" spans="23:24">
      <c r="W75">
        <v>571</v>
      </c>
      <c r="X75">
        <v>72</v>
      </c>
    </row>
    <row r="76" spans="23:24">
      <c r="W76">
        <v>572</v>
      </c>
      <c r="X76">
        <v>73</v>
      </c>
    </row>
    <row r="77" spans="23:24">
      <c r="W77">
        <v>573</v>
      </c>
      <c r="X77">
        <v>74</v>
      </c>
    </row>
    <row r="78" spans="23:24">
      <c r="W78">
        <v>574</v>
      </c>
      <c r="X78">
        <v>75</v>
      </c>
    </row>
    <row r="79" spans="23:24">
      <c r="W79">
        <v>575</v>
      </c>
      <c r="X79">
        <v>76</v>
      </c>
    </row>
    <row r="80" spans="23:24">
      <c r="W80">
        <v>576</v>
      </c>
      <c r="X80">
        <v>77</v>
      </c>
    </row>
    <row r="81" spans="23:24">
      <c r="W81">
        <v>577</v>
      </c>
      <c r="X81">
        <v>78</v>
      </c>
    </row>
    <row r="82" spans="23:24">
      <c r="W82">
        <v>578</v>
      </c>
      <c r="X82">
        <v>79</v>
      </c>
    </row>
    <row r="83" spans="23:24">
      <c r="W83">
        <v>579</v>
      </c>
      <c r="X83">
        <v>80</v>
      </c>
    </row>
    <row r="84" spans="23:24">
      <c r="W84">
        <v>580</v>
      </c>
      <c r="X84">
        <v>81</v>
      </c>
    </row>
    <row r="85" spans="23:24">
      <c r="W85">
        <v>581</v>
      </c>
      <c r="X85">
        <v>82</v>
      </c>
    </row>
    <row r="86" spans="23:24">
      <c r="W86">
        <v>582</v>
      </c>
      <c r="X86">
        <v>83</v>
      </c>
    </row>
    <row r="87" spans="23:24">
      <c r="W87">
        <v>583</v>
      </c>
      <c r="X87">
        <v>84</v>
      </c>
    </row>
    <row r="88" spans="23:24">
      <c r="W88">
        <v>584</v>
      </c>
      <c r="X88">
        <v>85</v>
      </c>
    </row>
    <row r="89" spans="23:24">
      <c r="W89">
        <v>585</v>
      </c>
      <c r="X89">
        <v>86</v>
      </c>
    </row>
    <row r="90" spans="23:24">
      <c r="W90">
        <v>586</v>
      </c>
      <c r="X90">
        <v>87</v>
      </c>
    </row>
    <row r="91" spans="23:24">
      <c r="W91">
        <v>587</v>
      </c>
      <c r="X91">
        <v>88</v>
      </c>
    </row>
    <row r="92" spans="23:24">
      <c r="W92">
        <v>588</v>
      </c>
      <c r="X92">
        <v>89</v>
      </c>
    </row>
    <row r="93" spans="23:24">
      <c r="W93">
        <v>589</v>
      </c>
      <c r="X93">
        <v>90</v>
      </c>
    </row>
    <row r="94" spans="23:24">
      <c r="W94">
        <v>590</v>
      </c>
      <c r="X94">
        <v>91</v>
      </c>
    </row>
    <row r="95" spans="23:24">
      <c r="W95">
        <v>591</v>
      </c>
      <c r="X95">
        <v>92</v>
      </c>
    </row>
    <row r="96" spans="23:24">
      <c r="W96">
        <v>592</v>
      </c>
      <c r="X96">
        <v>93</v>
      </c>
    </row>
    <row r="97" spans="23:24">
      <c r="W97">
        <v>593</v>
      </c>
      <c r="X97">
        <v>94</v>
      </c>
    </row>
    <row r="98" spans="23:24">
      <c r="W98">
        <v>594</v>
      </c>
      <c r="X98">
        <v>95</v>
      </c>
    </row>
    <row r="99" spans="23:24">
      <c r="W99">
        <v>595</v>
      </c>
      <c r="X99">
        <v>96</v>
      </c>
    </row>
    <row r="100" spans="23:24">
      <c r="W100">
        <v>596</v>
      </c>
      <c r="X100">
        <v>97</v>
      </c>
    </row>
    <row r="101" spans="23:24">
      <c r="W101">
        <v>597</v>
      </c>
      <c r="X101">
        <v>98</v>
      </c>
    </row>
    <row r="102" spans="23:24">
      <c r="W102">
        <v>598</v>
      </c>
      <c r="X102">
        <v>99</v>
      </c>
    </row>
    <row r="103" spans="23:24">
      <c r="W103">
        <v>599</v>
      </c>
      <c r="X103">
        <v>100</v>
      </c>
    </row>
    <row r="104" spans="23:24">
      <c r="W104">
        <v>600</v>
      </c>
      <c r="X104">
        <v>101</v>
      </c>
    </row>
    <row r="105" spans="23:24">
      <c r="W105">
        <v>601</v>
      </c>
      <c r="X105">
        <v>102</v>
      </c>
    </row>
    <row r="106" spans="23:24">
      <c r="W106">
        <v>602</v>
      </c>
      <c r="X106">
        <v>103</v>
      </c>
    </row>
    <row r="107" spans="23:24">
      <c r="W107">
        <v>603</v>
      </c>
      <c r="X107">
        <v>104</v>
      </c>
    </row>
    <row r="108" spans="23:24">
      <c r="W108">
        <v>604</v>
      </c>
      <c r="X108">
        <v>105</v>
      </c>
    </row>
    <row r="109" spans="23:24">
      <c r="W109">
        <v>605</v>
      </c>
      <c r="X109">
        <v>106</v>
      </c>
    </row>
    <row r="110" spans="23:24">
      <c r="W110">
        <v>606</v>
      </c>
      <c r="X110">
        <v>107</v>
      </c>
    </row>
    <row r="111" spans="23:24">
      <c r="W111">
        <v>607</v>
      </c>
      <c r="X111">
        <v>108</v>
      </c>
    </row>
    <row r="112" spans="23:24">
      <c r="W112">
        <v>608</v>
      </c>
      <c r="X112">
        <v>109</v>
      </c>
    </row>
    <row r="113" spans="23:24">
      <c r="W113">
        <v>609</v>
      </c>
      <c r="X113">
        <v>110</v>
      </c>
    </row>
    <row r="114" spans="23:24">
      <c r="W114">
        <v>610</v>
      </c>
      <c r="X114">
        <v>111</v>
      </c>
    </row>
    <row r="115" spans="23:24">
      <c r="W115">
        <v>611</v>
      </c>
      <c r="X115">
        <v>112</v>
      </c>
    </row>
    <row r="116" spans="23:24">
      <c r="W116">
        <v>612</v>
      </c>
      <c r="X116">
        <v>113</v>
      </c>
    </row>
    <row r="117" spans="23:24">
      <c r="W117">
        <v>613</v>
      </c>
      <c r="X117">
        <v>114</v>
      </c>
    </row>
    <row r="118" spans="23:24">
      <c r="W118">
        <v>614</v>
      </c>
      <c r="X118">
        <v>115</v>
      </c>
    </row>
    <row r="119" spans="23:24">
      <c r="W119">
        <v>615</v>
      </c>
      <c r="X119">
        <v>116</v>
      </c>
    </row>
    <row r="120" spans="23:24">
      <c r="W120">
        <v>616</v>
      </c>
      <c r="X120">
        <v>117</v>
      </c>
    </row>
    <row r="121" spans="23:24">
      <c r="W121">
        <v>617</v>
      </c>
      <c r="X121">
        <v>118</v>
      </c>
    </row>
    <row r="122" spans="23:24">
      <c r="W122">
        <v>618</v>
      </c>
      <c r="X122">
        <v>119</v>
      </c>
    </row>
    <row r="123" spans="23:24">
      <c r="W123">
        <v>619</v>
      </c>
      <c r="X123">
        <v>120</v>
      </c>
    </row>
    <row r="124" spans="23:24">
      <c r="W124">
        <v>620</v>
      </c>
      <c r="X124">
        <v>121</v>
      </c>
    </row>
    <row r="125" spans="23:24">
      <c r="W125">
        <v>621</v>
      </c>
      <c r="X125">
        <v>122</v>
      </c>
    </row>
    <row r="126" spans="23:24">
      <c r="W126">
        <v>622</v>
      </c>
      <c r="X126">
        <v>123</v>
      </c>
    </row>
    <row r="127" spans="23:24">
      <c r="W127">
        <v>623</v>
      </c>
      <c r="X127">
        <v>124</v>
      </c>
    </row>
    <row r="128" spans="23:24">
      <c r="W128">
        <v>624</v>
      </c>
      <c r="X128">
        <v>125</v>
      </c>
    </row>
    <row r="129" spans="23:24">
      <c r="W129">
        <v>625</v>
      </c>
      <c r="X129">
        <v>126</v>
      </c>
    </row>
    <row r="130" spans="23:24">
      <c r="W130">
        <v>626</v>
      </c>
      <c r="X130">
        <v>127</v>
      </c>
    </row>
    <row r="131" spans="23:24">
      <c r="W131">
        <v>627</v>
      </c>
      <c r="X131">
        <v>128</v>
      </c>
    </row>
    <row r="132" spans="23:24">
      <c r="W132">
        <v>628</v>
      </c>
      <c r="X132">
        <v>129</v>
      </c>
    </row>
    <row r="133" spans="23:24">
      <c r="W133">
        <v>629</v>
      </c>
      <c r="X133">
        <v>130</v>
      </c>
    </row>
    <row r="134" spans="23:24">
      <c r="W134">
        <v>630</v>
      </c>
      <c r="X134">
        <v>131</v>
      </c>
    </row>
    <row r="135" spans="23:24">
      <c r="W135">
        <v>631</v>
      </c>
      <c r="X135">
        <v>132</v>
      </c>
    </row>
    <row r="136" spans="23:24">
      <c r="W136">
        <v>632</v>
      </c>
      <c r="X136">
        <v>133</v>
      </c>
    </row>
    <row r="137" spans="23:24">
      <c r="W137">
        <v>633</v>
      </c>
      <c r="X137">
        <v>134</v>
      </c>
    </row>
    <row r="138" spans="23:24">
      <c r="W138">
        <v>634</v>
      </c>
      <c r="X138">
        <v>135</v>
      </c>
    </row>
    <row r="139" spans="23:24">
      <c r="W139">
        <v>635</v>
      </c>
      <c r="X139">
        <v>136</v>
      </c>
    </row>
    <row r="140" spans="23:24">
      <c r="W140">
        <v>636</v>
      </c>
      <c r="X140">
        <v>137</v>
      </c>
    </row>
    <row r="141" spans="23:24">
      <c r="W141">
        <v>637</v>
      </c>
      <c r="X141">
        <v>138</v>
      </c>
    </row>
    <row r="142" spans="23:24">
      <c r="W142">
        <v>638</v>
      </c>
      <c r="X142">
        <v>139</v>
      </c>
    </row>
    <row r="143" spans="23:24">
      <c r="W143">
        <v>639</v>
      </c>
      <c r="X143">
        <v>140</v>
      </c>
    </row>
    <row r="144" spans="23:24">
      <c r="W144">
        <v>640</v>
      </c>
      <c r="X144">
        <v>141</v>
      </c>
    </row>
    <row r="145" spans="23:24">
      <c r="W145">
        <v>641</v>
      </c>
      <c r="X145">
        <v>142</v>
      </c>
    </row>
    <row r="146" spans="23:24">
      <c r="W146">
        <v>642</v>
      </c>
      <c r="X146">
        <v>143</v>
      </c>
    </row>
    <row r="147" spans="23:24">
      <c r="W147">
        <v>643</v>
      </c>
      <c r="X147">
        <v>144</v>
      </c>
    </row>
    <row r="148" spans="23:24">
      <c r="W148">
        <v>644</v>
      </c>
      <c r="X148">
        <v>145</v>
      </c>
    </row>
    <row r="149" spans="23:24">
      <c r="W149">
        <v>645</v>
      </c>
      <c r="X149">
        <v>146</v>
      </c>
    </row>
    <row r="150" spans="23:24">
      <c r="W150">
        <v>646</v>
      </c>
      <c r="X150">
        <v>147</v>
      </c>
    </row>
    <row r="151" spans="23:24">
      <c r="W151">
        <v>647</v>
      </c>
      <c r="X151">
        <v>148</v>
      </c>
    </row>
    <row r="152" spans="23:24">
      <c r="W152">
        <v>648</v>
      </c>
      <c r="X152">
        <v>149</v>
      </c>
    </row>
    <row r="153" spans="23:24">
      <c r="W153">
        <v>649</v>
      </c>
      <c r="X153">
        <v>150</v>
      </c>
    </row>
    <row r="154" spans="23:24">
      <c r="W154">
        <v>650</v>
      </c>
      <c r="X154">
        <v>151</v>
      </c>
    </row>
    <row r="155" spans="23:24">
      <c r="W155">
        <v>651</v>
      </c>
      <c r="X155">
        <v>152</v>
      </c>
    </row>
    <row r="156" spans="23:24">
      <c r="W156">
        <v>652</v>
      </c>
      <c r="X156">
        <v>153</v>
      </c>
    </row>
    <row r="157" spans="23:24">
      <c r="W157">
        <v>653</v>
      </c>
      <c r="X157">
        <v>154</v>
      </c>
    </row>
    <row r="158" spans="23:24">
      <c r="W158">
        <v>654</v>
      </c>
      <c r="X158">
        <v>155</v>
      </c>
    </row>
    <row r="159" spans="23:24">
      <c r="W159">
        <v>655</v>
      </c>
      <c r="X159">
        <v>156</v>
      </c>
    </row>
    <row r="160" spans="23:24">
      <c r="W160">
        <v>656</v>
      </c>
      <c r="X160">
        <v>157</v>
      </c>
    </row>
    <row r="161" spans="23:24">
      <c r="W161">
        <v>657</v>
      </c>
      <c r="X161">
        <v>158</v>
      </c>
    </row>
    <row r="162" spans="23:24">
      <c r="W162">
        <v>658</v>
      </c>
      <c r="X162">
        <v>159</v>
      </c>
    </row>
    <row r="163" spans="23:24">
      <c r="W163">
        <v>659</v>
      </c>
      <c r="X163">
        <v>160</v>
      </c>
    </row>
    <row r="164" spans="23:24">
      <c r="W164">
        <v>660</v>
      </c>
      <c r="X164">
        <v>161</v>
      </c>
    </row>
    <row r="165" spans="23:24">
      <c r="W165">
        <v>661</v>
      </c>
      <c r="X165">
        <v>162</v>
      </c>
    </row>
    <row r="166" spans="23:24">
      <c r="W166">
        <v>662</v>
      </c>
      <c r="X166">
        <v>163</v>
      </c>
    </row>
    <row r="167" spans="23:24">
      <c r="W167">
        <v>663</v>
      </c>
      <c r="X167">
        <v>164</v>
      </c>
    </row>
    <row r="168" spans="23:24">
      <c r="W168">
        <v>664</v>
      </c>
      <c r="X168">
        <v>165</v>
      </c>
    </row>
    <row r="169" spans="23:24">
      <c r="W169">
        <v>665</v>
      </c>
      <c r="X169">
        <v>166</v>
      </c>
    </row>
    <row r="170" spans="23:24">
      <c r="W170">
        <v>666</v>
      </c>
      <c r="X170">
        <v>167</v>
      </c>
    </row>
    <row r="171" spans="23:24">
      <c r="W171">
        <v>667</v>
      </c>
      <c r="X171">
        <v>168</v>
      </c>
    </row>
    <row r="172" spans="23:24">
      <c r="W172">
        <v>668</v>
      </c>
      <c r="X172">
        <v>169</v>
      </c>
    </row>
    <row r="173" spans="23:24">
      <c r="W173">
        <v>669</v>
      </c>
      <c r="X173">
        <v>170</v>
      </c>
    </row>
    <row r="174" spans="23:24">
      <c r="W174">
        <v>670</v>
      </c>
      <c r="X174">
        <v>171</v>
      </c>
    </row>
    <row r="175" spans="23:24">
      <c r="W175">
        <v>671</v>
      </c>
      <c r="X175">
        <v>172</v>
      </c>
    </row>
    <row r="176" spans="23:24">
      <c r="W176">
        <v>672</v>
      </c>
      <c r="X176">
        <v>173</v>
      </c>
    </row>
    <row r="177" spans="23:24">
      <c r="W177">
        <v>673</v>
      </c>
      <c r="X177">
        <v>174</v>
      </c>
    </row>
    <row r="178" spans="23:24">
      <c r="W178">
        <v>674</v>
      </c>
      <c r="X178">
        <v>175</v>
      </c>
    </row>
    <row r="179" spans="23:24">
      <c r="W179">
        <v>675</v>
      </c>
      <c r="X179">
        <v>176</v>
      </c>
    </row>
    <row r="180" spans="23:24">
      <c r="W180">
        <v>676</v>
      </c>
      <c r="X180">
        <v>177</v>
      </c>
    </row>
    <row r="181" spans="23:24">
      <c r="W181">
        <v>677</v>
      </c>
      <c r="X181">
        <v>178</v>
      </c>
    </row>
    <row r="182" spans="23:24">
      <c r="W182">
        <v>678</v>
      </c>
      <c r="X182">
        <v>179</v>
      </c>
    </row>
    <row r="183" spans="23:24">
      <c r="W183">
        <v>679</v>
      </c>
      <c r="X183">
        <v>180</v>
      </c>
    </row>
    <row r="184" spans="23:24">
      <c r="W184">
        <v>680</v>
      </c>
    </row>
    <row r="185" spans="23:24">
      <c r="W185">
        <v>681</v>
      </c>
    </row>
    <row r="186" spans="23:24">
      <c r="W186">
        <v>682</v>
      </c>
    </row>
    <row r="187" spans="23:24">
      <c r="W187">
        <v>683</v>
      </c>
    </row>
    <row r="188" spans="23:24">
      <c r="W188">
        <v>684</v>
      </c>
    </row>
    <row r="189" spans="23:24">
      <c r="W189">
        <v>685</v>
      </c>
    </row>
    <row r="190" spans="23:24">
      <c r="W190">
        <v>686</v>
      </c>
    </row>
    <row r="191" spans="23:24">
      <c r="W191">
        <v>687</v>
      </c>
    </row>
    <row r="192" spans="23:24">
      <c r="W192">
        <v>688</v>
      </c>
    </row>
    <row r="193" spans="23:23">
      <c r="W193">
        <v>689</v>
      </c>
    </row>
    <row r="194" spans="23:23">
      <c r="W194">
        <v>690</v>
      </c>
    </row>
    <row r="195" spans="23:23">
      <c r="W195">
        <v>691</v>
      </c>
    </row>
    <row r="196" spans="23:23">
      <c r="W196">
        <v>692</v>
      </c>
    </row>
    <row r="197" spans="23:23">
      <c r="W197">
        <v>693</v>
      </c>
    </row>
    <row r="198" spans="23:23">
      <c r="W198">
        <v>694</v>
      </c>
    </row>
    <row r="199" spans="23:23">
      <c r="W199">
        <v>695</v>
      </c>
    </row>
    <row r="200" spans="23:23">
      <c r="W200">
        <v>696</v>
      </c>
    </row>
    <row r="201" spans="23:23">
      <c r="W201">
        <v>697</v>
      </c>
    </row>
    <row r="202" spans="23:23">
      <c r="W202">
        <v>698</v>
      </c>
    </row>
    <row r="203" spans="23:23">
      <c r="W203">
        <v>699</v>
      </c>
    </row>
    <row r="204" spans="23:23">
      <c r="W204">
        <v>700</v>
      </c>
    </row>
    <row r="205" spans="23:23">
      <c r="W205">
        <v>701</v>
      </c>
    </row>
    <row r="206" spans="23:23">
      <c r="W206">
        <v>702</v>
      </c>
    </row>
    <row r="207" spans="23:23">
      <c r="W207">
        <v>703</v>
      </c>
    </row>
    <row r="208" spans="23:23">
      <c r="W208">
        <v>704</v>
      </c>
    </row>
    <row r="209" spans="23:23">
      <c r="W209">
        <v>705</v>
      </c>
    </row>
    <row r="210" spans="23:23">
      <c r="W210">
        <v>706</v>
      </c>
    </row>
    <row r="211" spans="23:23">
      <c r="W211">
        <v>707</v>
      </c>
    </row>
    <row r="212" spans="23:23">
      <c r="W212">
        <v>708</v>
      </c>
    </row>
    <row r="213" spans="23:23">
      <c r="W213">
        <v>709</v>
      </c>
    </row>
    <row r="214" spans="23:23">
      <c r="W214">
        <v>710</v>
      </c>
    </row>
    <row r="215" spans="23:23">
      <c r="W215">
        <v>711</v>
      </c>
    </row>
    <row r="216" spans="23:23">
      <c r="W216">
        <v>712</v>
      </c>
    </row>
    <row r="217" spans="23:23">
      <c r="W217">
        <v>713</v>
      </c>
    </row>
    <row r="218" spans="23:23">
      <c r="W218">
        <v>714</v>
      </c>
    </row>
    <row r="219" spans="23:23">
      <c r="W219">
        <v>715</v>
      </c>
    </row>
    <row r="220" spans="23:23">
      <c r="W220">
        <v>716</v>
      </c>
    </row>
    <row r="221" spans="23:23">
      <c r="W221">
        <v>717</v>
      </c>
    </row>
    <row r="222" spans="23:23">
      <c r="W222">
        <v>718</v>
      </c>
    </row>
    <row r="223" spans="23:23">
      <c r="W223">
        <v>719</v>
      </c>
    </row>
    <row r="224" spans="23:23">
      <c r="W224">
        <v>720</v>
      </c>
    </row>
    <row r="225" spans="23:23">
      <c r="W225">
        <v>721</v>
      </c>
    </row>
    <row r="226" spans="23:23">
      <c r="W226">
        <v>722</v>
      </c>
    </row>
    <row r="227" spans="23:23">
      <c r="W227">
        <v>723</v>
      </c>
    </row>
    <row r="228" spans="23:23">
      <c r="W228">
        <v>724</v>
      </c>
    </row>
    <row r="229" spans="23:23">
      <c r="W229">
        <v>725</v>
      </c>
    </row>
    <row r="230" spans="23:23">
      <c r="W230">
        <v>726</v>
      </c>
    </row>
    <row r="231" spans="23:23">
      <c r="W231">
        <v>727</v>
      </c>
    </row>
    <row r="232" spans="23:23">
      <c r="W232">
        <v>728</v>
      </c>
    </row>
    <row r="233" spans="23:23">
      <c r="W233">
        <v>729</v>
      </c>
    </row>
    <row r="234" spans="23:23">
      <c r="W234">
        <v>730</v>
      </c>
    </row>
    <row r="235" spans="23:23">
      <c r="W235">
        <v>731</v>
      </c>
    </row>
    <row r="236" spans="23:23">
      <c r="W236">
        <v>732</v>
      </c>
    </row>
    <row r="237" spans="23:23">
      <c r="W237">
        <v>733</v>
      </c>
    </row>
    <row r="238" spans="23:23">
      <c r="W238">
        <v>734</v>
      </c>
    </row>
    <row r="239" spans="23:23">
      <c r="W239">
        <v>735</v>
      </c>
    </row>
    <row r="240" spans="23:23">
      <c r="W240">
        <v>736</v>
      </c>
    </row>
    <row r="241" spans="23:23">
      <c r="W241">
        <v>737</v>
      </c>
    </row>
    <row r="242" spans="23:23">
      <c r="W242">
        <v>738</v>
      </c>
    </row>
    <row r="243" spans="23:23">
      <c r="W243">
        <v>739</v>
      </c>
    </row>
    <row r="244" spans="23:23">
      <c r="W244">
        <v>740</v>
      </c>
    </row>
    <row r="245" spans="23:23">
      <c r="W245">
        <v>741</v>
      </c>
    </row>
    <row r="246" spans="23:23">
      <c r="W246">
        <v>742</v>
      </c>
    </row>
    <row r="247" spans="23:23">
      <c r="W247">
        <v>743</v>
      </c>
    </row>
    <row r="248" spans="23:23">
      <c r="W248">
        <v>744</v>
      </c>
    </row>
    <row r="249" spans="23:23">
      <c r="W249">
        <v>745</v>
      </c>
    </row>
    <row r="250" spans="23:23">
      <c r="W250">
        <v>746</v>
      </c>
    </row>
    <row r="251" spans="23:23">
      <c r="W251">
        <v>747</v>
      </c>
    </row>
    <row r="252" spans="23:23">
      <c r="W252">
        <v>748</v>
      </c>
    </row>
    <row r="253" spans="23:23">
      <c r="W253">
        <v>749</v>
      </c>
    </row>
    <row r="254" spans="23:23">
      <c r="W254">
        <v>750</v>
      </c>
    </row>
    <row r="255" spans="23:23">
      <c r="W255">
        <v>751</v>
      </c>
    </row>
    <row r="256" spans="23:23">
      <c r="W256">
        <v>752</v>
      </c>
    </row>
    <row r="257" spans="23:23">
      <c r="W257">
        <v>753</v>
      </c>
    </row>
    <row r="258" spans="23:23">
      <c r="W258">
        <v>754</v>
      </c>
    </row>
    <row r="259" spans="23:23">
      <c r="W259">
        <v>755</v>
      </c>
    </row>
    <row r="260" spans="23:23">
      <c r="W260">
        <v>756</v>
      </c>
    </row>
    <row r="261" spans="23:23">
      <c r="W261">
        <v>757</v>
      </c>
    </row>
    <row r="262" spans="23:23">
      <c r="W262">
        <v>758</v>
      </c>
    </row>
    <row r="263" spans="23:23">
      <c r="W263">
        <v>759</v>
      </c>
    </row>
    <row r="264" spans="23:23">
      <c r="W264">
        <v>760</v>
      </c>
    </row>
    <row r="265" spans="23:23">
      <c r="W265">
        <v>761</v>
      </c>
    </row>
    <row r="266" spans="23:23">
      <c r="W266">
        <v>762</v>
      </c>
    </row>
    <row r="267" spans="23:23">
      <c r="W267">
        <v>763</v>
      </c>
    </row>
    <row r="268" spans="23:23">
      <c r="W268">
        <v>764</v>
      </c>
    </row>
    <row r="269" spans="23:23">
      <c r="W269">
        <v>765</v>
      </c>
    </row>
    <row r="270" spans="23:23">
      <c r="W270">
        <v>766</v>
      </c>
    </row>
    <row r="271" spans="23:23">
      <c r="W271">
        <v>767</v>
      </c>
    </row>
    <row r="272" spans="23:23">
      <c r="W272">
        <v>768</v>
      </c>
    </row>
    <row r="273" spans="23:23">
      <c r="W273">
        <v>769</v>
      </c>
    </row>
    <row r="274" spans="23:23">
      <c r="W274">
        <v>770</v>
      </c>
    </row>
    <row r="275" spans="23:23">
      <c r="W275">
        <v>771</v>
      </c>
    </row>
    <row r="276" spans="23:23">
      <c r="W276">
        <v>772</v>
      </c>
    </row>
    <row r="277" spans="23:23">
      <c r="W277">
        <v>773</v>
      </c>
    </row>
    <row r="278" spans="23:23">
      <c r="W278">
        <v>774</v>
      </c>
    </row>
    <row r="279" spans="23:23">
      <c r="W279">
        <v>775</v>
      </c>
    </row>
    <row r="280" spans="23:23">
      <c r="W280">
        <v>776</v>
      </c>
    </row>
    <row r="281" spans="23:23">
      <c r="W281">
        <v>777</v>
      </c>
    </row>
    <row r="282" spans="23:23">
      <c r="W282">
        <v>778</v>
      </c>
    </row>
    <row r="283" spans="23:23">
      <c r="W283">
        <v>779</v>
      </c>
    </row>
    <row r="284" spans="23:23">
      <c r="W284">
        <v>780</v>
      </c>
    </row>
    <row r="285" spans="23:23">
      <c r="W285">
        <v>781</v>
      </c>
    </row>
    <row r="286" spans="23:23">
      <c r="W286">
        <v>782</v>
      </c>
    </row>
    <row r="287" spans="23:23">
      <c r="W287">
        <v>783</v>
      </c>
    </row>
    <row r="288" spans="23:23">
      <c r="W288">
        <v>784</v>
      </c>
    </row>
    <row r="289" spans="23:23">
      <c r="W289">
        <v>785</v>
      </c>
    </row>
    <row r="290" spans="23:23">
      <c r="W290">
        <v>786</v>
      </c>
    </row>
    <row r="291" spans="23:23">
      <c r="W291">
        <v>787</v>
      </c>
    </row>
    <row r="292" spans="23:23">
      <c r="W292">
        <v>788</v>
      </c>
    </row>
    <row r="293" spans="23:23">
      <c r="W293">
        <v>789</v>
      </c>
    </row>
    <row r="294" spans="23:23">
      <c r="W294">
        <v>790</v>
      </c>
    </row>
    <row r="295" spans="23:23">
      <c r="W295">
        <v>791</v>
      </c>
    </row>
    <row r="296" spans="23:23">
      <c r="W296">
        <v>792</v>
      </c>
    </row>
    <row r="297" spans="23:23">
      <c r="W297">
        <v>793</v>
      </c>
    </row>
    <row r="298" spans="23:23">
      <c r="W298">
        <v>794</v>
      </c>
    </row>
    <row r="299" spans="23:23">
      <c r="W299">
        <v>795</v>
      </c>
    </row>
    <row r="300" spans="23:23">
      <c r="W300">
        <v>796</v>
      </c>
    </row>
    <row r="301" spans="23:23">
      <c r="W301">
        <v>797</v>
      </c>
    </row>
    <row r="302" spans="23:23">
      <c r="W302">
        <v>798</v>
      </c>
    </row>
    <row r="303" spans="23:23">
      <c r="W303">
        <v>799</v>
      </c>
    </row>
    <row r="304" spans="23:23">
      <c r="W304">
        <v>800</v>
      </c>
    </row>
    <row r="305" spans="23:23">
      <c r="W305">
        <v>801</v>
      </c>
    </row>
    <row r="306" spans="23:23">
      <c r="W306">
        <v>802</v>
      </c>
    </row>
    <row r="307" spans="23:23">
      <c r="W307">
        <v>803</v>
      </c>
    </row>
    <row r="308" spans="23:23">
      <c r="W308">
        <v>804</v>
      </c>
    </row>
    <row r="309" spans="23:23">
      <c r="W309">
        <v>805</v>
      </c>
    </row>
    <row r="310" spans="23:23">
      <c r="W310">
        <v>806</v>
      </c>
    </row>
    <row r="311" spans="23:23">
      <c r="W311">
        <v>807</v>
      </c>
    </row>
    <row r="312" spans="23:23">
      <c r="W312">
        <v>808</v>
      </c>
    </row>
    <row r="313" spans="23:23">
      <c r="W313">
        <v>809</v>
      </c>
    </row>
    <row r="314" spans="23:23">
      <c r="W314">
        <v>810</v>
      </c>
    </row>
    <row r="315" spans="23:23">
      <c r="W315">
        <v>811</v>
      </c>
    </row>
    <row r="316" spans="23:23">
      <c r="W316">
        <v>812</v>
      </c>
    </row>
    <row r="317" spans="23:23">
      <c r="W317">
        <v>813</v>
      </c>
    </row>
    <row r="318" spans="23:23">
      <c r="W318">
        <v>814</v>
      </c>
    </row>
    <row r="319" spans="23:23">
      <c r="W319">
        <v>815</v>
      </c>
    </row>
    <row r="320" spans="23:23">
      <c r="W320">
        <v>816</v>
      </c>
    </row>
    <row r="321" spans="23:23">
      <c r="W321">
        <v>817</v>
      </c>
    </row>
    <row r="322" spans="23:23">
      <c r="W322">
        <v>818</v>
      </c>
    </row>
    <row r="323" spans="23:23">
      <c r="W323">
        <v>819</v>
      </c>
    </row>
    <row r="324" spans="23:23">
      <c r="W324">
        <v>820</v>
      </c>
    </row>
    <row r="325" spans="23:23">
      <c r="W325">
        <v>821</v>
      </c>
    </row>
    <row r="326" spans="23:23">
      <c r="W326">
        <v>822</v>
      </c>
    </row>
    <row r="327" spans="23:23">
      <c r="W327">
        <v>823</v>
      </c>
    </row>
    <row r="328" spans="23:23">
      <c r="W328">
        <v>824</v>
      </c>
    </row>
    <row r="329" spans="23:23">
      <c r="W329">
        <v>825</v>
      </c>
    </row>
    <row r="330" spans="23:23">
      <c r="W330">
        <v>826</v>
      </c>
    </row>
    <row r="331" spans="23:23">
      <c r="W331">
        <v>827</v>
      </c>
    </row>
    <row r="332" spans="23:23">
      <c r="W332">
        <v>828</v>
      </c>
    </row>
    <row r="333" spans="23:23">
      <c r="W333">
        <v>829</v>
      </c>
    </row>
    <row r="334" spans="23:23">
      <c r="W334">
        <v>830</v>
      </c>
    </row>
    <row r="335" spans="23:23">
      <c r="W335">
        <v>831</v>
      </c>
    </row>
    <row r="336" spans="23:23">
      <c r="W336">
        <v>832</v>
      </c>
    </row>
    <row r="337" spans="23:23">
      <c r="W337">
        <v>833</v>
      </c>
    </row>
    <row r="338" spans="23:23">
      <c r="W338">
        <v>834</v>
      </c>
    </row>
    <row r="339" spans="23:23">
      <c r="W339">
        <v>835</v>
      </c>
    </row>
    <row r="340" spans="23:23">
      <c r="W340">
        <v>836</v>
      </c>
    </row>
    <row r="341" spans="23:23">
      <c r="W341">
        <v>837</v>
      </c>
    </row>
    <row r="342" spans="23:23">
      <c r="W342">
        <v>838</v>
      </c>
    </row>
    <row r="343" spans="23:23">
      <c r="W343">
        <v>839</v>
      </c>
    </row>
    <row r="344" spans="23:23">
      <c r="W344">
        <v>840</v>
      </c>
    </row>
    <row r="345" spans="23:23">
      <c r="W345">
        <v>841</v>
      </c>
    </row>
    <row r="346" spans="23:23">
      <c r="W346">
        <v>842</v>
      </c>
    </row>
    <row r="347" spans="23:23">
      <c r="W347">
        <v>843</v>
      </c>
    </row>
    <row r="348" spans="23:23">
      <c r="W348">
        <v>844</v>
      </c>
    </row>
    <row r="349" spans="23:23">
      <c r="W349">
        <v>845</v>
      </c>
    </row>
    <row r="350" spans="23:23">
      <c r="W350">
        <v>846</v>
      </c>
    </row>
    <row r="351" spans="23:23">
      <c r="W351">
        <v>847</v>
      </c>
    </row>
    <row r="352" spans="23:23">
      <c r="W352">
        <v>848</v>
      </c>
    </row>
    <row r="353" spans="23:23">
      <c r="W353">
        <v>849</v>
      </c>
    </row>
    <row r="354" spans="23:23">
      <c r="W354">
        <v>850</v>
      </c>
    </row>
    <row r="355" spans="23:23">
      <c r="W355">
        <v>851</v>
      </c>
    </row>
    <row r="356" spans="23:23">
      <c r="W356">
        <v>852</v>
      </c>
    </row>
    <row r="357" spans="23:23">
      <c r="W357">
        <v>853</v>
      </c>
    </row>
    <row r="358" spans="23:23">
      <c r="W358">
        <v>854</v>
      </c>
    </row>
    <row r="359" spans="23:23">
      <c r="W359">
        <v>855</v>
      </c>
    </row>
    <row r="360" spans="23:23">
      <c r="W360">
        <v>856</v>
      </c>
    </row>
    <row r="361" spans="23:23">
      <c r="W361">
        <v>857</v>
      </c>
    </row>
    <row r="362" spans="23:23">
      <c r="W362">
        <v>858</v>
      </c>
    </row>
    <row r="363" spans="23:23">
      <c r="W363">
        <v>859</v>
      </c>
    </row>
    <row r="364" spans="23:23">
      <c r="W364">
        <v>860</v>
      </c>
    </row>
    <row r="365" spans="23:23">
      <c r="W365">
        <v>861</v>
      </c>
    </row>
    <row r="366" spans="23:23">
      <c r="W366">
        <v>862</v>
      </c>
    </row>
    <row r="367" spans="23:23">
      <c r="W367">
        <v>863</v>
      </c>
    </row>
    <row r="368" spans="23:23">
      <c r="W368">
        <v>864</v>
      </c>
    </row>
    <row r="369" spans="23:23">
      <c r="W369">
        <v>865</v>
      </c>
    </row>
    <row r="370" spans="23:23">
      <c r="W370">
        <v>866</v>
      </c>
    </row>
    <row r="371" spans="23:23">
      <c r="W371">
        <v>867</v>
      </c>
    </row>
    <row r="372" spans="23:23">
      <c r="W372">
        <v>868</v>
      </c>
    </row>
    <row r="373" spans="23:23">
      <c r="W373">
        <v>869</v>
      </c>
    </row>
    <row r="374" spans="23:23">
      <c r="W374">
        <v>870</v>
      </c>
    </row>
    <row r="375" spans="23:23">
      <c r="W375">
        <v>871</v>
      </c>
    </row>
    <row r="376" spans="23:23">
      <c r="W376">
        <v>872</v>
      </c>
    </row>
    <row r="377" spans="23:23">
      <c r="W377">
        <v>873</v>
      </c>
    </row>
    <row r="378" spans="23:23">
      <c r="W378">
        <v>874</v>
      </c>
    </row>
    <row r="379" spans="23:23">
      <c r="W379">
        <v>875</v>
      </c>
    </row>
    <row r="380" spans="23:23">
      <c r="W380">
        <v>876</v>
      </c>
    </row>
    <row r="381" spans="23:23">
      <c r="W381">
        <v>877</v>
      </c>
    </row>
    <row r="382" spans="23:23">
      <c r="W382">
        <v>878</v>
      </c>
    </row>
    <row r="383" spans="23:23">
      <c r="W383">
        <v>879</v>
      </c>
    </row>
    <row r="384" spans="23:23">
      <c r="W384">
        <v>880</v>
      </c>
    </row>
    <row r="385" spans="23:23">
      <c r="W385">
        <v>881</v>
      </c>
    </row>
    <row r="386" spans="23:23">
      <c r="W386">
        <v>882</v>
      </c>
    </row>
    <row r="387" spans="23:23">
      <c r="W387">
        <v>883</v>
      </c>
    </row>
    <row r="388" spans="23:23">
      <c r="W388">
        <v>884</v>
      </c>
    </row>
    <row r="389" spans="23:23">
      <c r="W389">
        <v>885</v>
      </c>
    </row>
    <row r="390" spans="23:23">
      <c r="W390">
        <v>886</v>
      </c>
    </row>
    <row r="391" spans="23:23">
      <c r="W391">
        <v>887</v>
      </c>
    </row>
    <row r="392" spans="23:23">
      <c r="W392">
        <v>888</v>
      </c>
    </row>
    <row r="393" spans="23:23">
      <c r="W393">
        <v>889</v>
      </c>
    </row>
    <row r="394" spans="23:23">
      <c r="W394">
        <v>890</v>
      </c>
    </row>
    <row r="395" spans="23:23">
      <c r="W395">
        <v>891</v>
      </c>
    </row>
    <row r="396" spans="23:23">
      <c r="W396">
        <v>892</v>
      </c>
    </row>
    <row r="397" spans="23:23">
      <c r="W397">
        <v>893</v>
      </c>
    </row>
    <row r="398" spans="23:23">
      <c r="W398">
        <v>894</v>
      </c>
    </row>
    <row r="399" spans="23:23">
      <c r="W399">
        <v>895</v>
      </c>
    </row>
    <row r="400" spans="23:23">
      <c r="W400">
        <v>896</v>
      </c>
    </row>
    <row r="401" spans="23:23">
      <c r="W401">
        <v>897</v>
      </c>
    </row>
    <row r="402" spans="23:23">
      <c r="W402">
        <v>898</v>
      </c>
    </row>
    <row r="403" spans="23:23">
      <c r="W403">
        <v>899</v>
      </c>
    </row>
    <row r="404" spans="23:23">
      <c r="W404">
        <v>900</v>
      </c>
    </row>
    <row r="405" spans="23:23">
      <c r="W405">
        <v>901</v>
      </c>
    </row>
    <row r="406" spans="23:23">
      <c r="W406">
        <v>902</v>
      </c>
    </row>
    <row r="407" spans="23:23">
      <c r="W407">
        <v>903</v>
      </c>
    </row>
    <row r="408" spans="23:23">
      <c r="W408">
        <v>904</v>
      </c>
    </row>
    <row r="409" spans="23:23">
      <c r="W409">
        <v>905</v>
      </c>
    </row>
    <row r="410" spans="23:23">
      <c r="W410">
        <v>906</v>
      </c>
    </row>
    <row r="411" spans="23:23">
      <c r="W411">
        <v>907</v>
      </c>
    </row>
    <row r="412" spans="23:23">
      <c r="W412">
        <v>908</v>
      </c>
    </row>
    <row r="413" spans="23:23">
      <c r="W413">
        <v>909</v>
      </c>
    </row>
    <row r="414" spans="23:23">
      <c r="W414">
        <v>910</v>
      </c>
    </row>
    <row r="415" spans="23:23">
      <c r="W415">
        <v>911</v>
      </c>
    </row>
    <row r="416" spans="23:23">
      <c r="W416">
        <v>912</v>
      </c>
    </row>
    <row r="417" spans="23:23">
      <c r="W417">
        <v>913</v>
      </c>
    </row>
    <row r="418" spans="23:23">
      <c r="W418">
        <v>914</v>
      </c>
    </row>
    <row r="419" spans="23:23">
      <c r="W419">
        <v>915</v>
      </c>
    </row>
    <row r="420" spans="23:23">
      <c r="W420">
        <v>916</v>
      </c>
    </row>
    <row r="421" spans="23:23">
      <c r="W421">
        <v>917</v>
      </c>
    </row>
    <row r="422" spans="23:23">
      <c r="W422">
        <v>918</v>
      </c>
    </row>
    <row r="423" spans="23:23">
      <c r="W423">
        <v>919</v>
      </c>
    </row>
    <row r="424" spans="23:23">
      <c r="W424">
        <v>920</v>
      </c>
    </row>
    <row r="425" spans="23:23">
      <c r="W425">
        <v>921</v>
      </c>
    </row>
    <row r="426" spans="23:23">
      <c r="W426">
        <v>922</v>
      </c>
    </row>
    <row r="427" spans="23:23">
      <c r="W427">
        <v>923</v>
      </c>
    </row>
    <row r="428" spans="23:23">
      <c r="W428">
        <v>924</v>
      </c>
    </row>
    <row r="429" spans="23:23">
      <c r="W429">
        <v>925</v>
      </c>
    </row>
    <row r="430" spans="23:23">
      <c r="W430">
        <v>926</v>
      </c>
    </row>
    <row r="431" spans="23:23">
      <c r="W431">
        <v>927</v>
      </c>
    </row>
    <row r="432" spans="23:23">
      <c r="W432">
        <v>928</v>
      </c>
    </row>
    <row r="433" spans="23:23">
      <c r="W433">
        <v>929</v>
      </c>
    </row>
    <row r="434" spans="23:23">
      <c r="W434">
        <v>930</v>
      </c>
    </row>
    <row r="435" spans="23:23">
      <c r="W435">
        <v>931</v>
      </c>
    </row>
    <row r="436" spans="23:23">
      <c r="W436">
        <v>932</v>
      </c>
    </row>
    <row r="437" spans="23:23">
      <c r="W437">
        <v>933</v>
      </c>
    </row>
    <row r="438" spans="23:23">
      <c r="W438">
        <v>934</v>
      </c>
    </row>
    <row r="439" spans="23:23">
      <c r="W439">
        <v>935</v>
      </c>
    </row>
    <row r="440" spans="23:23">
      <c r="W440">
        <v>936</v>
      </c>
    </row>
    <row r="441" spans="23:23">
      <c r="W441">
        <v>937</v>
      </c>
    </row>
    <row r="442" spans="23:23">
      <c r="W442">
        <v>938</v>
      </c>
    </row>
    <row r="443" spans="23:23">
      <c r="W443">
        <v>939</v>
      </c>
    </row>
    <row r="444" spans="23:23">
      <c r="W444">
        <v>940</v>
      </c>
    </row>
    <row r="445" spans="23:23">
      <c r="W445">
        <v>941</v>
      </c>
    </row>
    <row r="446" spans="23:23">
      <c r="W446">
        <v>942</v>
      </c>
    </row>
    <row r="447" spans="23:23">
      <c r="W447">
        <v>943</v>
      </c>
    </row>
    <row r="448" spans="23:23">
      <c r="W448">
        <v>944</v>
      </c>
    </row>
    <row r="449" spans="23:23">
      <c r="W449">
        <v>945</v>
      </c>
    </row>
    <row r="450" spans="23:23">
      <c r="W450">
        <v>946</v>
      </c>
    </row>
    <row r="451" spans="23:23">
      <c r="W451">
        <v>947</v>
      </c>
    </row>
    <row r="452" spans="23:23">
      <c r="W452">
        <v>948</v>
      </c>
    </row>
    <row r="453" spans="23:23">
      <c r="W453">
        <v>949</v>
      </c>
    </row>
    <row r="454" spans="23:23">
      <c r="W454">
        <v>950</v>
      </c>
    </row>
    <row r="455" spans="23:23">
      <c r="W455">
        <v>951</v>
      </c>
    </row>
    <row r="456" spans="23:23">
      <c r="W456">
        <v>952</v>
      </c>
    </row>
    <row r="457" spans="23:23">
      <c r="W457">
        <v>953</v>
      </c>
    </row>
    <row r="458" spans="23:23">
      <c r="W458">
        <v>954</v>
      </c>
    </row>
    <row r="459" spans="23:23">
      <c r="W459">
        <v>955</v>
      </c>
    </row>
    <row r="460" spans="23:23">
      <c r="W460">
        <v>956</v>
      </c>
    </row>
    <row r="461" spans="23:23">
      <c r="W461">
        <v>957</v>
      </c>
    </row>
    <row r="462" spans="23:23">
      <c r="W462">
        <v>958</v>
      </c>
    </row>
    <row r="463" spans="23:23">
      <c r="W463">
        <v>959</v>
      </c>
    </row>
    <row r="464" spans="23:23">
      <c r="W464">
        <v>960</v>
      </c>
    </row>
    <row r="465" spans="23:23">
      <c r="W465">
        <v>961</v>
      </c>
    </row>
    <row r="466" spans="23:23">
      <c r="W466">
        <v>962</v>
      </c>
    </row>
    <row r="467" spans="23:23">
      <c r="W467">
        <v>963</v>
      </c>
    </row>
    <row r="468" spans="23:23">
      <c r="W468">
        <v>964</v>
      </c>
    </row>
    <row r="469" spans="23:23">
      <c r="W469">
        <v>965</v>
      </c>
    </row>
    <row r="470" spans="23:23">
      <c r="W470">
        <v>966</v>
      </c>
    </row>
    <row r="471" spans="23:23">
      <c r="W471">
        <v>967</v>
      </c>
    </row>
    <row r="472" spans="23:23">
      <c r="W472">
        <v>968</v>
      </c>
    </row>
    <row r="473" spans="23:23">
      <c r="W473">
        <v>969</v>
      </c>
    </row>
    <row r="474" spans="23:23">
      <c r="W474">
        <v>970</v>
      </c>
    </row>
    <row r="475" spans="23:23">
      <c r="W475">
        <v>971</v>
      </c>
    </row>
    <row r="476" spans="23:23">
      <c r="W476">
        <v>972</v>
      </c>
    </row>
    <row r="477" spans="23:23">
      <c r="W477">
        <v>973</v>
      </c>
    </row>
    <row r="478" spans="23:23">
      <c r="W478">
        <v>974</v>
      </c>
    </row>
    <row r="479" spans="23:23">
      <c r="W479">
        <v>975</v>
      </c>
    </row>
    <row r="480" spans="23:23">
      <c r="W480">
        <v>976</v>
      </c>
    </row>
    <row r="481" spans="23:23">
      <c r="W481">
        <v>977</v>
      </c>
    </row>
    <row r="482" spans="23:23">
      <c r="W482">
        <v>978</v>
      </c>
    </row>
    <row r="483" spans="23:23">
      <c r="W483">
        <v>979</v>
      </c>
    </row>
    <row r="484" spans="23:23">
      <c r="W484">
        <v>980</v>
      </c>
    </row>
    <row r="485" spans="23:23">
      <c r="W485">
        <v>981</v>
      </c>
    </row>
    <row r="486" spans="23:23">
      <c r="W486">
        <v>982</v>
      </c>
    </row>
    <row r="487" spans="23:23">
      <c r="W487">
        <v>983</v>
      </c>
    </row>
    <row r="488" spans="23:23">
      <c r="W488">
        <v>984</v>
      </c>
    </row>
    <row r="489" spans="23:23">
      <c r="W489">
        <v>985</v>
      </c>
    </row>
    <row r="490" spans="23:23">
      <c r="W490">
        <v>986</v>
      </c>
    </row>
    <row r="491" spans="23:23">
      <c r="W491">
        <v>987</v>
      </c>
    </row>
    <row r="492" spans="23:23">
      <c r="W492">
        <v>988</v>
      </c>
    </row>
    <row r="493" spans="23:23">
      <c r="W493">
        <v>989</v>
      </c>
    </row>
    <row r="494" spans="23:23">
      <c r="W494">
        <v>990</v>
      </c>
    </row>
    <row r="495" spans="23:23">
      <c r="W495">
        <v>991</v>
      </c>
    </row>
    <row r="496" spans="23:23">
      <c r="W496">
        <v>992</v>
      </c>
    </row>
    <row r="497" spans="23:23">
      <c r="W497">
        <v>993</v>
      </c>
    </row>
    <row r="498" spans="23:23">
      <c r="W498">
        <v>994</v>
      </c>
    </row>
    <row r="499" spans="23:23">
      <c r="W499">
        <v>995</v>
      </c>
    </row>
    <row r="500" spans="23:23">
      <c r="W500">
        <v>996</v>
      </c>
    </row>
    <row r="501" spans="23:23">
      <c r="W501">
        <v>997</v>
      </c>
    </row>
    <row r="502" spans="23:23">
      <c r="W502">
        <v>998</v>
      </c>
    </row>
    <row r="503" spans="23:23">
      <c r="W503">
        <v>999</v>
      </c>
    </row>
    <row r="504" spans="23:23">
      <c r="W504">
        <v>1000</v>
      </c>
    </row>
    <row r="505" spans="23:23">
      <c r="W505">
        <v>1001</v>
      </c>
    </row>
    <row r="506" spans="23:23">
      <c r="W506">
        <v>1002</v>
      </c>
    </row>
    <row r="507" spans="23:23">
      <c r="W507">
        <v>1003</v>
      </c>
    </row>
    <row r="508" spans="23:23">
      <c r="W508">
        <v>1004</v>
      </c>
    </row>
    <row r="509" spans="23:23">
      <c r="W509">
        <v>1005</v>
      </c>
    </row>
    <row r="510" spans="23:23">
      <c r="W510">
        <v>1006</v>
      </c>
    </row>
    <row r="511" spans="23:23">
      <c r="W511">
        <v>1007</v>
      </c>
    </row>
    <row r="512" spans="23:23">
      <c r="W512">
        <v>1008</v>
      </c>
    </row>
    <row r="513" spans="23:23">
      <c r="W513">
        <v>1009</v>
      </c>
    </row>
    <row r="514" spans="23:23">
      <c r="W514">
        <v>1010</v>
      </c>
    </row>
    <row r="515" spans="23:23">
      <c r="W515">
        <v>1011</v>
      </c>
    </row>
    <row r="516" spans="23:23">
      <c r="W516">
        <v>1012</v>
      </c>
    </row>
    <row r="517" spans="23:23">
      <c r="W517">
        <v>1013</v>
      </c>
    </row>
    <row r="518" spans="23:23">
      <c r="W518">
        <v>1014</v>
      </c>
    </row>
    <row r="519" spans="23:23">
      <c r="W519">
        <v>1015</v>
      </c>
    </row>
    <row r="520" spans="23:23">
      <c r="W520">
        <v>1016</v>
      </c>
    </row>
    <row r="521" spans="23:23">
      <c r="W521">
        <v>1017</v>
      </c>
    </row>
    <row r="522" spans="23:23">
      <c r="W522">
        <v>1018</v>
      </c>
    </row>
    <row r="523" spans="23:23">
      <c r="W523">
        <v>1019</v>
      </c>
    </row>
    <row r="524" spans="23:23">
      <c r="W524">
        <v>1020</v>
      </c>
    </row>
    <row r="525" spans="23:23">
      <c r="W525">
        <v>1021</v>
      </c>
    </row>
    <row r="526" spans="23:23">
      <c r="W526">
        <v>1022</v>
      </c>
    </row>
    <row r="527" spans="23:23">
      <c r="W527">
        <v>1023</v>
      </c>
    </row>
    <row r="528" spans="23:23">
      <c r="W528">
        <v>1024</v>
      </c>
    </row>
    <row r="529" spans="23:23">
      <c r="W529">
        <v>1025</v>
      </c>
    </row>
    <row r="530" spans="23:23">
      <c r="W530">
        <v>1026</v>
      </c>
    </row>
    <row r="531" spans="23:23">
      <c r="W531">
        <v>1027</v>
      </c>
    </row>
    <row r="532" spans="23:23">
      <c r="W532">
        <v>1028</v>
      </c>
    </row>
    <row r="533" spans="23:23">
      <c r="W533">
        <v>1029</v>
      </c>
    </row>
    <row r="534" spans="23:23">
      <c r="W534">
        <v>1030</v>
      </c>
    </row>
    <row r="535" spans="23:23">
      <c r="W535">
        <v>1031</v>
      </c>
    </row>
    <row r="536" spans="23:23">
      <c r="W536">
        <v>1032</v>
      </c>
    </row>
    <row r="537" spans="23:23">
      <c r="W537">
        <v>1033</v>
      </c>
    </row>
    <row r="538" spans="23:23">
      <c r="W538">
        <v>1034</v>
      </c>
    </row>
    <row r="539" spans="23:23">
      <c r="W539">
        <v>1035</v>
      </c>
    </row>
    <row r="540" spans="23:23">
      <c r="W540">
        <v>1036</v>
      </c>
    </row>
    <row r="541" spans="23:23">
      <c r="W541">
        <v>1037</v>
      </c>
    </row>
    <row r="542" spans="23:23">
      <c r="W542">
        <v>1038</v>
      </c>
    </row>
    <row r="543" spans="23:23">
      <c r="W543">
        <v>1039</v>
      </c>
    </row>
    <row r="544" spans="23:23">
      <c r="W544">
        <v>1040</v>
      </c>
    </row>
    <row r="545" spans="23:23">
      <c r="W545">
        <v>1041</v>
      </c>
    </row>
    <row r="546" spans="23:23">
      <c r="W546">
        <v>1042</v>
      </c>
    </row>
    <row r="547" spans="23:23">
      <c r="W547">
        <v>1043</v>
      </c>
    </row>
    <row r="548" spans="23:23">
      <c r="W548">
        <v>1044</v>
      </c>
    </row>
    <row r="549" spans="23:23">
      <c r="W549">
        <v>1045</v>
      </c>
    </row>
    <row r="550" spans="23:23">
      <c r="W550">
        <v>1046</v>
      </c>
    </row>
    <row r="551" spans="23:23">
      <c r="W551">
        <v>1047</v>
      </c>
    </row>
    <row r="552" spans="23:23">
      <c r="W552">
        <v>1048</v>
      </c>
    </row>
    <row r="553" spans="23:23">
      <c r="W553">
        <v>1049</v>
      </c>
    </row>
    <row r="554" spans="23:23">
      <c r="W554">
        <v>1050</v>
      </c>
    </row>
    <row r="555" spans="23:23">
      <c r="W555">
        <v>1051</v>
      </c>
    </row>
    <row r="556" spans="23:23">
      <c r="W556">
        <v>1052</v>
      </c>
    </row>
    <row r="557" spans="23:23">
      <c r="W557">
        <v>1053</v>
      </c>
    </row>
    <row r="558" spans="23:23">
      <c r="W558">
        <v>1054</v>
      </c>
    </row>
    <row r="559" spans="23:23">
      <c r="W559">
        <v>1055</v>
      </c>
    </row>
    <row r="560" spans="23:23">
      <c r="W560">
        <v>1056</v>
      </c>
    </row>
    <row r="561" spans="23:23">
      <c r="W561">
        <v>1057</v>
      </c>
    </row>
    <row r="562" spans="23:23">
      <c r="W562">
        <v>1058</v>
      </c>
    </row>
    <row r="563" spans="23:23">
      <c r="W563">
        <v>1059</v>
      </c>
    </row>
    <row r="564" spans="23:23">
      <c r="W564">
        <v>1060</v>
      </c>
    </row>
    <row r="565" spans="23:23">
      <c r="W565">
        <v>1061</v>
      </c>
    </row>
    <row r="566" spans="23:23">
      <c r="W566">
        <v>1062</v>
      </c>
    </row>
    <row r="567" spans="23:23">
      <c r="W567">
        <v>1063</v>
      </c>
    </row>
    <row r="568" spans="23:23">
      <c r="W568">
        <v>1064</v>
      </c>
    </row>
    <row r="569" spans="23:23">
      <c r="W569">
        <v>1065</v>
      </c>
    </row>
    <row r="570" spans="23:23">
      <c r="W570">
        <v>1066</v>
      </c>
    </row>
    <row r="571" spans="23:23">
      <c r="W571">
        <v>1067</v>
      </c>
    </row>
    <row r="572" spans="23:23">
      <c r="W572">
        <v>1068</v>
      </c>
    </row>
    <row r="573" spans="23:23">
      <c r="W573">
        <v>1069</v>
      </c>
    </row>
    <row r="574" spans="23:23">
      <c r="W574">
        <v>1070</v>
      </c>
    </row>
    <row r="575" spans="23:23">
      <c r="W575">
        <v>1071</v>
      </c>
    </row>
    <row r="576" spans="23:23">
      <c r="W576">
        <v>1072</v>
      </c>
    </row>
    <row r="577" spans="23:23">
      <c r="W577">
        <v>1073</v>
      </c>
    </row>
    <row r="578" spans="23:23">
      <c r="W578">
        <v>1074</v>
      </c>
    </row>
    <row r="579" spans="23:23">
      <c r="W579">
        <v>1075</v>
      </c>
    </row>
    <row r="580" spans="23:23">
      <c r="W580">
        <v>1076</v>
      </c>
    </row>
    <row r="581" spans="23:23">
      <c r="W581">
        <v>1077</v>
      </c>
    </row>
    <row r="582" spans="23:23">
      <c r="W582">
        <v>1078</v>
      </c>
    </row>
    <row r="583" spans="23:23">
      <c r="W583">
        <v>1079</v>
      </c>
    </row>
    <row r="584" spans="23:23">
      <c r="W584">
        <v>1080</v>
      </c>
    </row>
    <row r="585" spans="23:23">
      <c r="W585">
        <v>1081</v>
      </c>
    </row>
    <row r="586" spans="23:23">
      <c r="W586">
        <v>1082</v>
      </c>
    </row>
    <row r="587" spans="23:23">
      <c r="W587">
        <v>1083</v>
      </c>
    </row>
    <row r="588" spans="23:23">
      <c r="W588">
        <v>1084</v>
      </c>
    </row>
    <row r="589" spans="23:23">
      <c r="W589">
        <v>1085</v>
      </c>
    </row>
    <row r="590" spans="23:23">
      <c r="W590">
        <v>1086</v>
      </c>
    </row>
    <row r="591" spans="23:23">
      <c r="W591">
        <v>1087</v>
      </c>
    </row>
    <row r="592" spans="23:23">
      <c r="W592">
        <v>1088</v>
      </c>
    </row>
    <row r="593" spans="23:23">
      <c r="W593">
        <v>1089</v>
      </c>
    </row>
    <row r="594" spans="23:23">
      <c r="W594">
        <v>1090</v>
      </c>
    </row>
    <row r="595" spans="23:23">
      <c r="W595">
        <v>1091</v>
      </c>
    </row>
    <row r="596" spans="23:23">
      <c r="W596">
        <v>1092</v>
      </c>
    </row>
    <row r="597" spans="23:23">
      <c r="W597">
        <v>1093</v>
      </c>
    </row>
    <row r="598" spans="23:23">
      <c r="W598">
        <v>1094</v>
      </c>
    </row>
    <row r="599" spans="23:23">
      <c r="W599">
        <v>1095</v>
      </c>
    </row>
    <row r="600" spans="23:23">
      <c r="W600">
        <v>1096</v>
      </c>
    </row>
    <row r="601" spans="23:23">
      <c r="W601">
        <v>1097</v>
      </c>
    </row>
    <row r="602" spans="23:23">
      <c r="W602">
        <v>1098</v>
      </c>
    </row>
    <row r="603" spans="23:23">
      <c r="W603">
        <v>1099</v>
      </c>
    </row>
    <row r="604" spans="23:23">
      <c r="W604">
        <v>1100</v>
      </c>
    </row>
    <row r="605" spans="23:23">
      <c r="W605">
        <v>1101</v>
      </c>
    </row>
    <row r="606" spans="23:23">
      <c r="W606">
        <v>1102</v>
      </c>
    </row>
    <row r="607" spans="23:23">
      <c r="W607">
        <v>1103</v>
      </c>
    </row>
    <row r="608" spans="23:23">
      <c r="W608">
        <v>1104</v>
      </c>
    </row>
    <row r="609" spans="23:23">
      <c r="W609">
        <v>1105</v>
      </c>
    </row>
    <row r="610" spans="23:23">
      <c r="W610">
        <v>1106</v>
      </c>
    </row>
    <row r="611" spans="23:23">
      <c r="W611">
        <v>1107</v>
      </c>
    </row>
    <row r="612" spans="23:23">
      <c r="W612">
        <v>1108</v>
      </c>
    </row>
    <row r="613" spans="23:23">
      <c r="W613">
        <v>1109</v>
      </c>
    </row>
    <row r="614" spans="23:23">
      <c r="W614">
        <v>1110</v>
      </c>
    </row>
    <row r="615" spans="23:23">
      <c r="W615">
        <v>1111</v>
      </c>
    </row>
    <row r="616" spans="23:23">
      <c r="W616">
        <v>1112</v>
      </c>
    </row>
    <row r="617" spans="23:23">
      <c r="W617">
        <v>1113</v>
      </c>
    </row>
    <row r="618" spans="23:23">
      <c r="W618">
        <v>1114</v>
      </c>
    </row>
    <row r="619" spans="23:23">
      <c r="W619">
        <v>1115</v>
      </c>
    </row>
    <row r="620" spans="23:23">
      <c r="W620">
        <v>1116</v>
      </c>
    </row>
    <row r="621" spans="23:23">
      <c r="W621">
        <v>1117</v>
      </c>
    </row>
    <row r="622" spans="23:23">
      <c r="W622">
        <v>1118</v>
      </c>
    </row>
    <row r="623" spans="23:23">
      <c r="W623">
        <v>1119</v>
      </c>
    </row>
    <row r="624" spans="23:23">
      <c r="W624">
        <v>1120</v>
      </c>
    </row>
    <row r="625" spans="23:23">
      <c r="W625">
        <v>1121</v>
      </c>
    </row>
    <row r="626" spans="23:23">
      <c r="W626">
        <v>1122</v>
      </c>
    </row>
    <row r="627" spans="23:23">
      <c r="W627">
        <v>1123</v>
      </c>
    </row>
    <row r="628" spans="23:23">
      <c r="W628">
        <v>1124</v>
      </c>
    </row>
    <row r="629" spans="23:23">
      <c r="W629">
        <v>1125</v>
      </c>
    </row>
    <row r="630" spans="23:23">
      <c r="W630">
        <v>1126</v>
      </c>
    </row>
    <row r="631" spans="23:23">
      <c r="W631">
        <v>1127</v>
      </c>
    </row>
    <row r="632" spans="23:23">
      <c r="W632">
        <v>1128</v>
      </c>
    </row>
    <row r="633" spans="23:23">
      <c r="W633">
        <v>1129</v>
      </c>
    </row>
    <row r="634" spans="23:23">
      <c r="W634">
        <v>1130</v>
      </c>
    </row>
    <row r="635" spans="23:23">
      <c r="W635">
        <v>1131</v>
      </c>
    </row>
    <row r="636" spans="23:23">
      <c r="W636">
        <v>1132</v>
      </c>
    </row>
    <row r="637" spans="23:23">
      <c r="W637">
        <v>1133</v>
      </c>
    </row>
    <row r="638" spans="23:23">
      <c r="W638">
        <v>1134</v>
      </c>
    </row>
    <row r="639" spans="23:23">
      <c r="W639">
        <v>1135</v>
      </c>
    </row>
    <row r="640" spans="23:23">
      <c r="W640">
        <v>1136</v>
      </c>
    </row>
    <row r="641" spans="23:23">
      <c r="W641">
        <v>1137</v>
      </c>
    </row>
    <row r="642" spans="23:23">
      <c r="W642">
        <v>1138</v>
      </c>
    </row>
    <row r="643" spans="23:23">
      <c r="W643">
        <v>1139</v>
      </c>
    </row>
    <row r="644" spans="23:23">
      <c r="W644">
        <v>1140</v>
      </c>
    </row>
    <row r="645" spans="23:23">
      <c r="W645">
        <v>1141</v>
      </c>
    </row>
    <row r="646" spans="23:23">
      <c r="W646">
        <v>1142</v>
      </c>
    </row>
    <row r="647" spans="23:23">
      <c r="W647">
        <v>1143</v>
      </c>
    </row>
    <row r="648" spans="23:23">
      <c r="W648">
        <v>1144</v>
      </c>
    </row>
    <row r="649" spans="23:23">
      <c r="W649">
        <v>1145</v>
      </c>
    </row>
    <row r="650" spans="23:23">
      <c r="W650">
        <v>1146</v>
      </c>
    </row>
    <row r="651" spans="23:23">
      <c r="W651">
        <v>1147</v>
      </c>
    </row>
    <row r="652" spans="23:23">
      <c r="W652">
        <v>1148</v>
      </c>
    </row>
    <row r="653" spans="23:23">
      <c r="W653">
        <v>1149</v>
      </c>
    </row>
    <row r="654" spans="23:23">
      <c r="W654">
        <v>1150</v>
      </c>
    </row>
    <row r="655" spans="23:23">
      <c r="W655">
        <v>1151</v>
      </c>
    </row>
    <row r="656" spans="23:23">
      <c r="W656">
        <v>1152</v>
      </c>
    </row>
    <row r="657" spans="23:23">
      <c r="W657">
        <v>1153</v>
      </c>
    </row>
    <row r="658" spans="23:23">
      <c r="W658">
        <v>1154</v>
      </c>
    </row>
    <row r="659" spans="23:23">
      <c r="W659">
        <v>1155</v>
      </c>
    </row>
    <row r="660" spans="23:23">
      <c r="W660">
        <v>1156</v>
      </c>
    </row>
    <row r="661" spans="23:23">
      <c r="W661">
        <v>1157</v>
      </c>
    </row>
    <row r="662" spans="23:23">
      <c r="W662">
        <v>1158</v>
      </c>
    </row>
    <row r="663" spans="23:23">
      <c r="W663">
        <v>1159</v>
      </c>
    </row>
    <row r="664" spans="23:23">
      <c r="W664">
        <v>1160</v>
      </c>
    </row>
    <row r="665" spans="23:23">
      <c r="W665">
        <v>1161</v>
      </c>
    </row>
    <row r="666" spans="23:23">
      <c r="W666">
        <v>1162</v>
      </c>
    </row>
    <row r="667" spans="23:23">
      <c r="W667">
        <v>1163</v>
      </c>
    </row>
    <row r="668" spans="23:23">
      <c r="W668">
        <v>1164</v>
      </c>
    </row>
    <row r="669" spans="23:23">
      <c r="W669">
        <v>1165</v>
      </c>
    </row>
    <row r="670" spans="23:23">
      <c r="W670">
        <v>1166</v>
      </c>
    </row>
    <row r="671" spans="23:23">
      <c r="W671">
        <v>1167</v>
      </c>
    </row>
    <row r="672" spans="23:23">
      <c r="W672">
        <v>1168</v>
      </c>
    </row>
    <row r="673" spans="23:23">
      <c r="W673">
        <v>1169</v>
      </c>
    </row>
    <row r="674" spans="23:23">
      <c r="W674">
        <v>1170</v>
      </c>
    </row>
    <row r="675" spans="23:23">
      <c r="W675">
        <v>1171</v>
      </c>
    </row>
    <row r="676" spans="23:23">
      <c r="W676">
        <v>1172</v>
      </c>
    </row>
    <row r="677" spans="23:23">
      <c r="W677">
        <v>1173</v>
      </c>
    </row>
    <row r="678" spans="23:23">
      <c r="W678">
        <v>1174</v>
      </c>
    </row>
    <row r="679" spans="23:23">
      <c r="W679">
        <v>1175</v>
      </c>
    </row>
    <row r="680" spans="23:23">
      <c r="W680">
        <v>1176</v>
      </c>
    </row>
    <row r="681" spans="23:23">
      <c r="W681">
        <v>1177</v>
      </c>
    </row>
    <row r="682" spans="23:23">
      <c r="W682">
        <v>1178</v>
      </c>
    </row>
    <row r="683" spans="23:23">
      <c r="W683">
        <v>1179</v>
      </c>
    </row>
    <row r="684" spans="23:23">
      <c r="W684">
        <v>1180</v>
      </c>
    </row>
    <row r="685" spans="23:23">
      <c r="W685">
        <v>1181</v>
      </c>
    </row>
    <row r="686" spans="23:23">
      <c r="W686">
        <v>1182</v>
      </c>
    </row>
    <row r="687" spans="23:23">
      <c r="W687">
        <v>1183</v>
      </c>
    </row>
    <row r="688" spans="23:23">
      <c r="W688">
        <v>1184</v>
      </c>
    </row>
    <row r="689" spans="23:23">
      <c r="W689">
        <v>1185</v>
      </c>
    </row>
    <row r="690" spans="23:23">
      <c r="W690">
        <v>1186</v>
      </c>
    </row>
    <row r="691" spans="23:23">
      <c r="W691">
        <v>1187</v>
      </c>
    </row>
    <row r="692" spans="23:23">
      <c r="W692">
        <v>1188</v>
      </c>
    </row>
    <row r="693" spans="23:23">
      <c r="W693">
        <v>1189</v>
      </c>
    </row>
    <row r="694" spans="23:23">
      <c r="W694">
        <v>1190</v>
      </c>
    </row>
    <row r="695" spans="23:23">
      <c r="W695">
        <v>1191</v>
      </c>
    </row>
    <row r="696" spans="23:23">
      <c r="W696">
        <v>1192</v>
      </c>
    </row>
    <row r="697" spans="23:23">
      <c r="W697">
        <v>1193</v>
      </c>
    </row>
    <row r="698" spans="23:23">
      <c r="W698">
        <v>1194</v>
      </c>
    </row>
    <row r="699" spans="23:23">
      <c r="W699">
        <v>1195</v>
      </c>
    </row>
    <row r="700" spans="23:23">
      <c r="W700">
        <v>1196</v>
      </c>
    </row>
    <row r="701" spans="23:23">
      <c r="W701">
        <v>1197</v>
      </c>
    </row>
    <row r="702" spans="23:23">
      <c r="W702">
        <v>1198</v>
      </c>
    </row>
    <row r="703" spans="23:23">
      <c r="W703">
        <v>1199</v>
      </c>
    </row>
    <row r="704" spans="23:23">
      <c r="W704">
        <v>1200</v>
      </c>
    </row>
    <row r="705" spans="23:23">
      <c r="W705">
        <v>1201</v>
      </c>
    </row>
    <row r="706" spans="23:23">
      <c r="W706">
        <v>1202</v>
      </c>
    </row>
    <row r="707" spans="23:23">
      <c r="W707">
        <v>1203</v>
      </c>
    </row>
    <row r="708" spans="23:23">
      <c r="W708">
        <v>1204</v>
      </c>
    </row>
    <row r="709" spans="23:23">
      <c r="W709">
        <v>1205</v>
      </c>
    </row>
    <row r="710" spans="23:23">
      <c r="W710">
        <v>1206</v>
      </c>
    </row>
    <row r="711" spans="23:23">
      <c r="W711">
        <v>1207</v>
      </c>
    </row>
    <row r="712" spans="23:23">
      <c r="W712">
        <v>1208</v>
      </c>
    </row>
    <row r="713" spans="23:23">
      <c r="W713">
        <v>1209</v>
      </c>
    </row>
    <row r="714" spans="23:23">
      <c r="W714">
        <v>1210</v>
      </c>
    </row>
    <row r="715" spans="23:23">
      <c r="W715">
        <v>1211</v>
      </c>
    </row>
    <row r="716" spans="23:23">
      <c r="W716">
        <v>1212</v>
      </c>
    </row>
    <row r="717" spans="23:23">
      <c r="W717">
        <v>1213</v>
      </c>
    </row>
    <row r="718" spans="23:23">
      <c r="W718">
        <v>1214</v>
      </c>
    </row>
    <row r="719" spans="23:23">
      <c r="W719">
        <v>1215</v>
      </c>
    </row>
    <row r="720" spans="23:23">
      <c r="W720">
        <v>1216</v>
      </c>
    </row>
    <row r="721" spans="23:23">
      <c r="W721">
        <v>1217</v>
      </c>
    </row>
    <row r="722" spans="23:23">
      <c r="W722">
        <v>1218</v>
      </c>
    </row>
    <row r="723" spans="23:23">
      <c r="W723">
        <v>1219</v>
      </c>
    </row>
    <row r="724" spans="23:23">
      <c r="W724">
        <v>1220</v>
      </c>
    </row>
    <row r="725" spans="23:23">
      <c r="W725">
        <v>1221</v>
      </c>
    </row>
    <row r="726" spans="23:23">
      <c r="W726">
        <v>1222</v>
      </c>
    </row>
    <row r="727" spans="23:23">
      <c r="W727">
        <v>1223</v>
      </c>
    </row>
    <row r="728" spans="23:23">
      <c r="W728">
        <v>1224</v>
      </c>
    </row>
    <row r="729" spans="23:23">
      <c r="W729">
        <v>1225</v>
      </c>
    </row>
    <row r="730" spans="23:23">
      <c r="W730">
        <v>1226</v>
      </c>
    </row>
    <row r="731" spans="23:23">
      <c r="W731">
        <v>1227</v>
      </c>
    </row>
    <row r="732" spans="23:23">
      <c r="W732">
        <v>1228</v>
      </c>
    </row>
    <row r="733" spans="23:23">
      <c r="W733">
        <v>1229</v>
      </c>
    </row>
    <row r="734" spans="23:23">
      <c r="W734">
        <v>1230</v>
      </c>
    </row>
    <row r="735" spans="23:23">
      <c r="W735">
        <v>1231</v>
      </c>
    </row>
    <row r="736" spans="23:23">
      <c r="W736">
        <v>1232</v>
      </c>
    </row>
    <row r="737" spans="23:23">
      <c r="W737">
        <v>1233</v>
      </c>
    </row>
    <row r="738" spans="23:23">
      <c r="W738">
        <v>1234</v>
      </c>
    </row>
    <row r="739" spans="23:23">
      <c r="W739">
        <v>1235</v>
      </c>
    </row>
    <row r="740" spans="23:23">
      <c r="W740">
        <v>1236</v>
      </c>
    </row>
    <row r="741" spans="23:23">
      <c r="W741">
        <v>1237</v>
      </c>
    </row>
    <row r="742" spans="23:23">
      <c r="W742">
        <v>1238</v>
      </c>
    </row>
    <row r="743" spans="23:23">
      <c r="W743">
        <v>1239</v>
      </c>
    </row>
    <row r="744" spans="23:23">
      <c r="W744">
        <v>1240</v>
      </c>
    </row>
    <row r="745" spans="23:23">
      <c r="W745">
        <v>1241</v>
      </c>
    </row>
    <row r="746" spans="23:23">
      <c r="W746">
        <v>1242</v>
      </c>
    </row>
    <row r="747" spans="23:23">
      <c r="W747">
        <v>1243</v>
      </c>
    </row>
    <row r="748" spans="23:23">
      <c r="W748">
        <v>1244</v>
      </c>
    </row>
    <row r="749" spans="23:23">
      <c r="W749">
        <v>1245</v>
      </c>
    </row>
    <row r="750" spans="23:23">
      <c r="W750">
        <v>1246</v>
      </c>
    </row>
    <row r="751" spans="23:23">
      <c r="W751">
        <v>1247</v>
      </c>
    </row>
    <row r="752" spans="23:23">
      <c r="W752">
        <v>1248</v>
      </c>
    </row>
    <row r="753" spans="23:23">
      <c r="W753">
        <v>1249</v>
      </c>
    </row>
    <row r="754" spans="23:23">
      <c r="W754">
        <v>1250</v>
      </c>
    </row>
    <row r="755" spans="23:23">
      <c r="W755">
        <v>1251</v>
      </c>
    </row>
    <row r="756" spans="23:23">
      <c r="W756">
        <v>1252</v>
      </c>
    </row>
    <row r="757" spans="23:23">
      <c r="W757">
        <v>1253</v>
      </c>
    </row>
    <row r="758" spans="23:23">
      <c r="W758">
        <v>1254</v>
      </c>
    </row>
    <row r="759" spans="23:23">
      <c r="W759">
        <v>1255</v>
      </c>
    </row>
    <row r="760" spans="23:23">
      <c r="W760">
        <v>1256</v>
      </c>
    </row>
    <row r="761" spans="23:23">
      <c r="W761">
        <v>1257</v>
      </c>
    </row>
    <row r="762" spans="23:23">
      <c r="W762">
        <v>1258</v>
      </c>
    </row>
    <row r="763" spans="23:23">
      <c r="W763">
        <v>1259</v>
      </c>
    </row>
    <row r="764" spans="23:23">
      <c r="W764">
        <v>1260</v>
      </c>
    </row>
    <row r="765" spans="23:23">
      <c r="W765">
        <v>1261</v>
      </c>
    </row>
    <row r="766" spans="23:23">
      <c r="W766">
        <v>1262</v>
      </c>
    </row>
    <row r="767" spans="23:23">
      <c r="W767">
        <v>1263</v>
      </c>
    </row>
    <row r="768" spans="23:23">
      <c r="W768">
        <v>1264</v>
      </c>
    </row>
    <row r="769" spans="23:23">
      <c r="W769">
        <v>1265</v>
      </c>
    </row>
    <row r="770" spans="23:23">
      <c r="W770">
        <v>1266</v>
      </c>
    </row>
    <row r="771" spans="23:23">
      <c r="W771">
        <v>1267</v>
      </c>
    </row>
    <row r="772" spans="23:23">
      <c r="W772">
        <v>1268</v>
      </c>
    </row>
    <row r="773" spans="23:23">
      <c r="W773">
        <v>1269</v>
      </c>
    </row>
    <row r="774" spans="23:23">
      <c r="W774">
        <v>1270</v>
      </c>
    </row>
    <row r="775" spans="23:23">
      <c r="W775">
        <v>1271</v>
      </c>
    </row>
    <row r="776" spans="23:23">
      <c r="W776">
        <v>1272</v>
      </c>
    </row>
    <row r="777" spans="23:23">
      <c r="W777">
        <v>1273</v>
      </c>
    </row>
    <row r="778" spans="23:23">
      <c r="W778">
        <v>1274</v>
      </c>
    </row>
    <row r="779" spans="23:23">
      <c r="W779">
        <v>1275</v>
      </c>
    </row>
    <row r="780" spans="23:23">
      <c r="W780">
        <v>1276</v>
      </c>
    </row>
    <row r="781" spans="23:23">
      <c r="W781">
        <v>1277</v>
      </c>
    </row>
    <row r="782" spans="23:23">
      <c r="W782">
        <v>1278</v>
      </c>
    </row>
    <row r="783" spans="23:23">
      <c r="W783">
        <v>1279</v>
      </c>
    </row>
    <row r="784" spans="23:23">
      <c r="W784">
        <v>1280</v>
      </c>
    </row>
    <row r="785" spans="23:23">
      <c r="W785">
        <v>1281</v>
      </c>
    </row>
    <row r="786" spans="23:23">
      <c r="W786">
        <v>1282</v>
      </c>
    </row>
    <row r="787" spans="23:23">
      <c r="W787">
        <v>1283</v>
      </c>
    </row>
    <row r="788" spans="23:23">
      <c r="W788">
        <v>1284</v>
      </c>
    </row>
    <row r="789" spans="23:23">
      <c r="W789">
        <v>1285</v>
      </c>
    </row>
    <row r="790" spans="23:23">
      <c r="W790">
        <v>1286</v>
      </c>
    </row>
    <row r="791" spans="23:23">
      <c r="W791">
        <v>1287</v>
      </c>
    </row>
    <row r="792" spans="23:23">
      <c r="W792">
        <v>1288</v>
      </c>
    </row>
    <row r="793" spans="23:23">
      <c r="W793">
        <v>1289</v>
      </c>
    </row>
    <row r="794" spans="23:23">
      <c r="W794">
        <v>1290</v>
      </c>
    </row>
    <row r="795" spans="23:23">
      <c r="W795">
        <v>1291</v>
      </c>
    </row>
    <row r="796" spans="23:23">
      <c r="W796">
        <v>1292</v>
      </c>
    </row>
    <row r="797" spans="23:23">
      <c r="W797">
        <v>1293</v>
      </c>
    </row>
    <row r="798" spans="23:23">
      <c r="W798">
        <v>1294</v>
      </c>
    </row>
    <row r="799" spans="23:23">
      <c r="W799">
        <v>1295</v>
      </c>
    </row>
    <row r="800" spans="23:23">
      <c r="W800">
        <v>1296</v>
      </c>
    </row>
    <row r="801" spans="23:23">
      <c r="W801">
        <v>1297</v>
      </c>
    </row>
    <row r="802" spans="23:23">
      <c r="W802">
        <v>1298</v>
      </c>
    </row>
    <row r="803" spans="23:23">
      <c r="W803">
        <v>1299</v>
      </c>
    </row>
    <row r="804" spans="23:23">
      <c r="W804">
        <v>1300</v>
      </c>
    </row>
    <row r="805" spans="23:23">
      <c r="W805">
        <v>1301</v>
      </c>
    </row>
    <row r="806" spans="23:23">
      <c r="W806">
        <v>1302</v>
      </c>
    </row>
    <row r="807" spans="23:23">
      <c r="W807">
        <v>1303</v>
      </c>
    </row>
    <row r="808" spans="23:23">
      <c r="W808">
        <v>1304</v>
      </c>
    </row>
    <row r="809" spans="23:23">
      <c r="W809">
        <v>1305</v>
      </c>
    </row>
    <row r="810" spans="23:23">
      <c r="W810">
        <v>1306</v>
      </c>
    </row>
    <row r="811" spans="23:23">
      <c r="W811">
        <v>1307</v>
      </c>
    </row>
    <row r="812" spans="23:23">
      <c r="W812">
        <v>1308</v>
      </c>
    </row>
    <row r="813" spans="23:23">
      <c r="W813">
        <v>1309</v>
      </c>
    </row>
    <row r="814" spans="23:23">
      <c r="W814">
        <v>1310</v>
      </c>
    </row>
    <row r="815" spans="23:23">
      <c r="W815">
        <v>1311</v>
      </c>
    </row>
    <row r="816" spans="23:23">
      <c r="W816">
        <v>1312</v>
      </c>
    </row>
    <row r="817" spans="23:23">
      <c r="W817">
        <v>1313</v>
      </c>
    </row>
    <row r="818" spans="23:23">
      <c r="W818">
        <v>1314</v>
      </c>
    </row>
    <row r="819" spans="23:23">
      <c r="W819">
        <v>1315</v>
      </c>
    </row>
    <row r="820" spans="23:23">
      <c r="W820">
        <v>1316</v>
      </c>
    </row>
    <row r="821" spans="23:23">
      <c r="W821">
        <v>1317</v>
      </c>
    </row>
    <row r="822" spans="23:23">
      <c r="W822">
        <v>1318</v>
      </c>
    </row>
    <row r="823" spans="23:23">
      <c r="W823">
        <v>1319</v>
      </c>
    </row>
    <row r="824" spans="23:23">
      <c r="W824">
        <v>1320</v>
      </c>
    </row>
    <row r="825" spans="23:23">
      <c r="W825">
        <v>1321</v>
      </c>
    </row>
    <row r="826" spans="23:23">
      <c r="W826">
        <v>1322</v>
      </c>
    </row>
    <row r="827" spans="23:23">
      <c r="W827">
        <v>1323</v>
      </c>
    </row>
    <row r="828" spans="23:23">
      <c r="W828">
        <v>1324</v>
      </c>
    </row>
    <row r="829" spans="23:23">
      <c r="W829">
        <v>1325</v>
      </c>
    </row>
    <row r="830" spans="23:23">
      <c r="W830">
        <v>1326</v>
      </c>
    </row>
    <row r="831" spans="23:23">
      <c r="W831">
        <v>1327</v>
      </c>
    </row>
    <row r="832" spans="23:23">
      <c r="W832">
        <v>1328</v>
      </c>
    </row>
    <row r="833" spans="23:23">
      <c r="W833">
        <v>1329</v>
      </c>
    </row>
    <row r="834" spans="23:23">
      <c r="W834">
        <v>1330</v>
      </c>
    </row>
    <row r="835" spans="23:23">
      <c r="W835">
        <v>1331</v>
      </c>
    </row>
    <row r="836" spans="23:23">
      <c r="W836">
        <v>1332</v>
      </c>
    </row>
    <row r="837" spans="23:23">
      <c r="W837">
        <v>1333</v>
      </c>
    </row>
    <row r="838" spans="23:23">
      <c r="W838">
        <v>1334</v>
      </c>
    </row>
    <row r="839" spans="23:23">
      <c r="W839">
        <v>1335</v>
      </c>
    </row>
    <row r="840" spans="23:23">
      <c r="W840">
        <v>1336</v>
      </c>
    </row>
    <row r="841" spans="23:23">
      <c r="W841">
        <v>1337</v>
      </c>
    </row>
    <row r="842" spans="23:23">
      <c r="W842">
        <v>1338</v>
      </c>
    </row>
    <row r="843" spans="23:23">
      <c r="W843">
        <v>1339</v>
      </c>
    </row>
    <row r="844" spans="23:23">
      <c r="W844">
        <v>1340</v>
      </c>
    </row>
    <row r="845" spans="23:23">
      <c r="W845">
        <v>1341</v>
      </c>
    </row>
    <row r="846" spans="23:23">
      <c r="W846">
        <v>1342</v>
      </c>
    </row>
    <row r="847" spans="23:23">
      <c r="W847">
        <v>1343</v>
      </c>
    </row>
    <row r="848" spans="23:23">
      <c r="W848">
        <v>1344</v>
      </c>
    </row>
    <row r="849" spans="23:23">
      <c r="W849">
        <v>1345</v>
      </c>
    </row>
    <row r="850" spans="23:23">
      <c r="W850">
        <v>1346</v>
      </c>
    </row>
    <row r="851" spans="23:23">
      <c r="W851">
        <v>1347</v>
      </c>
    </row>
    <row r="852" spans="23:23">
      <c r="W852">
        <v>1348</v>
      </c>
    </row>
    <row r="853" spans="23:23">
      <c r="W853">
        <v>1349</v>
      </c>
    </row>
    <row r="854" spans="23:23">
      <c r="W854">
        <v>1350</v>
      </c>
    </row>
    <row r="855" spans="23:23">
      <c r="W855">
        <v>1351</v>
      </c>
    </row>
    <row r="856" spans="23:23">
      <c r="W856">
        <v>1352</v>
      </c>
    </row>
    <row r="857" spans="23:23">
      <c r="W857">
        <v>1353</v>
      </c>
    </row>
    <row r="858" spans="23:23">
      <c r="W858">
        <v>1354</v>
      </c>
    </row>
    <row r="859" spans="23:23">
      <c r="W859">
        <v>1355</v>
      </c>
    </row>
    <row r="860" spans="23:23">
      <c r="W860">
        <v>1356</v>
      </c>
    </row>
    <row r="861" spans="23:23">
      <c r="W861">
        <v>1357</v>
      </c>
    </row>
    <row r="862" spans="23:23">
      <c r="W862">
        <v>1358</v>
      </c>
    </row>
    <row r="863" spans="23:23">
      <c r="W863">
        <v>1359</v>
      </c>
    </row>
    <row r="864" spans="23:23">
      <c r="W864">
        <v>1360</v>
      </c>
    </row>
    <row r="865" spans="23:23">
      <c r="W865">
        <v>1361</v>
      </c>
    </row>
    <row r="866" spans="23:23">
      <c r="W866">
        <v>1362</v>
      </c>
    </row>
    <row r="867" spans="23:23">
      <c r="W867">
        <v>1363</v>
      </c>
    </row>
    <row r="868" spans="23:23">
      <c r="W868">
        <v>1364</v>
      </c>
    </row>
    <row r="869" spans="23:23">
      <c r="W869">
        <v>1365</v>
      </c>
    </row>
    <row r="870" spans="23:23">
      <c r="W870">
        <v>1366</v>
      </c>
    </row>
    <row r="871" spans="23:23">
      <c r="W871">
        <v>1367</v>
      </c>
    </row>
    <row r="872" spans="23:23">
      <c r="W872">
        <v>1368</v>
      </c>
    </row>
    <row r="873" spans="23:23">
      <c r="W873">
        <v>1369</v>
      </c>
    </row>
    <row r="874" spans="23:23">
      <c r="W874">
        <v>1370</v>
      </c>
    </row>
    <row r="875" spans="23:23">
      <c r="W875">
        <v>1371</v>
      </c>
    </row>
    <row r="876" spans="23:23">
      <c r="W876">
        <v>1372</v>
      </c>
    </row>
    <row r="877" spans="23:23">
      <c r="W877">
        <v>1373</v>
      </c>
    </row>
    <row r="878" spans="23:23">
      <c r="W878">
        <v>1374</v>
      </c>
    </row>
    <row r="879" spans="23:23">
      <c r="W879">
        <v>1375</v>
      </c>
    </row>
    <row r="880" spans="23:23">
      <c r="W880">
        <v>1376</v>
      </c>
    </row>
    <row r="881" spans="23:23">
      <c r="W881">
        <v>1377</v>
      </c>
    </row>
    <row r="882" spans="23:23">
      <c r="W882">
        <v>1378</v>
      </c>
    </row>
    <row r="883" spans="23:23">
      <c r="W883">
        <v>1379</v>
      </c>
    </row>
    <row r="884" spans="23:23">
      <c r="W884">
        <v>1380</v>
      </c>
    </row>
    <row r="885" spans="23:23">
      <c r="W885">
        <v>1381</v>
      </c>
    </row>
    <row r="886" spans="23:23">
      <c r="W886">
        <v>1382</v>
      </c>
    </row>
    <row r="887" spans="23:23">
      <c r="W887">
        <v>1383</v>
      </c>
    </row>
    <row r="888" spans="23:23">
      <c r="W888">
        <v>1384</v>
      </c>
    </row>
    <row r="889" spans="23:23">
      <c r="W889">
        <v>1385</v>
      </c>
    </row>
    <row r="890" spans="23:23">
      <c r="W890">
        <v>1386</v>
      </c>
    </row>
    <row r="891" spans="23:23">
      <c r="W891">
        <v>1387</v>
      </c>
    </row>
    <row r="892" spans="23:23">
      <c r="W892">
        <v>1388</v>
      </c>
    </row>
    <row r="893" spans="23:23">
      <c r="W893">
        <v>1389</v>
      </c>
    </row>
    <row r="894" spans="23:23">
      <c r="W894">
        <v>1390</v>
      </c>
    </row>
    <row r="895" spans="23:23">
      <c r="W895">
        <v>1391</v>
      </c>
    </row>
    <row r="896" spans="23:23">
      <c r="W896">
        <v>1392</v>
      </c>
    </row>
    <row r="897" spans="23:23">
      <c r="W897">
        <v>1393</v>
      </c>
    </row>
    <row r="898" spans="23:23">
      <c r="W898">
        <v>1394</v>
      </c>
    </row>
    <row r="899" spans="23:23">
      <c r="W899">
        <v>1395</v>
      </c>
    </row>
    <row r="900" spans="23:23">
      <c r="W900">
        <v>1396</v>
      </c>
    </row>
    <row r="901" spans="23:23">
      <c r="W901">
        <v>1397</v>
      </c>
    </row>
    <row r="902" spans="23:23">
      <c r="W902">
        <v>1398</v>
      </c>
    </row>
    <row r="903" spans="23:23">
      <c r="W903">
        <v>1399</v>
      </c>
    </row>
    <row r="904" spans="23:23">
      <c r="W904">
        <v>1400</v>
      </c>
    </row>
    <row r="905" spans="23:23">
      <c r="W905">
        <v>1401</v>
      </c>
    </row>
    <row r="906" spans="23:23">
      <c r="W906">
        <v>1402</v>
      </c>
    </row>
    <row r="907" spans="23:23">
      <c r="W907">
        <v>1403</v>
      </c>
    </row>
    <row r="908" spans="23:23">
      <c r="W908">
        <v>1404</v>
      </c>
    </row>
    <row r="909" spans="23:23">
      <c r="W909">
        <v>1405</v>
      </c>
    </row>
    <row r="910" spans="23:23">
      <c r="W910">
        <v>1406</v>
      </c>
    </row>
    <row r="911" spans="23:23">
      <c r="W911">
        <v>1407</v>
      </c>
    </row>
    <row r="912" spans="23:23">
      <c r="W912">
        <v>1408</v>
      </c>
    </row>
    <row r="913" spans="23:23">
      <c r="W913">
        <v>1409</v>
      </c>
    </row>
    <row r="914" spans="23:23">
      <c r="W914">
        <v>1410</v>
      </c>
    </row>
    <row r="915" spans="23:23">
      <c r="W915">
        <v>1411</v>
      </c>
    </row>
    <row r="916" spans="23:23">
      <c r="W916">
        <v>1412</v>
      </c>
    </row>
    <row r="917" spans="23:23">
      <c r="W917">
        <v>1413</v>
      </c>
    </row>
    <row r="918" spans="23:23">
      <c r="W918">
        <v>1414</v>
      </c>
    </row>
    <row r="919" spans="23:23">
      <c r="W919">
        <v>1415</v>
      </c>
    </row>
    <row r="920" spans="23:23">
      <c r="W920">
        <v>1416</v>
      </c>
    </row>
    <row r="921" spans="23:23">
      <c r="W921">
        <v>1417</v>
      </c>
    </row>
    <row r="922" spans="23:23">
      <c r="W922">
        <v>1418</v>
      </c>
    </row>
    <row r="923" spans="23:23">
      <c r="W923">
        <v>1419</v>
      </c>
    </row>
    <row r="924" spans="23:23">
      <c r="W924">
        <v>1420</v>
      </c>
    </row>
    <row r="925" spans="23:23">
      <c r="W925">
        <v>1421</v>
      </c>
    </row>
    <row r="926" spans="23:23">
      <c r="W926">
        <v>1422</v>
      </c>
    </row>
    <row r="927" spans="23:23">
      <c r="W927">
        <v>1423</v>
      </c>
    </row>
    <row r="928" spans="23:23">
      <c r="W928">
        <v>1424</v>
      </c>
    </row>
    <row r="929" spans="23:23">
      <c r="W929">
        <v>1425</v>
      </c>
    </row>
    <row r="930" spans="23:23">
      <c r="W930">
        <v>1426</v>
      </c>
    </row>
    <row r="931" spans="23:23">
      <c r="W931">
        <v>1427</v>
      </c>
    </row>
    <row r="932" spans="23:23">
      <c r="W932">
        <v>1428</v>
      </c>
    </row>
    <row r="933" spans="23:23">
      <c r="W933">
        <v>1429</v>
      </c>
    </row>
    <row r="934" spans="23:23">
      <c r="W934">
        <v>1430</v>
      </c>
    </row>
    <row r="935" spans="23:23">
      <c r="W935">
        <v>1431</v>
      </c>
    </row>
    <row r="936" spans="23:23">
      <c r="W936">
        <v>1432</v>
      </c>
    </row>
    <row r="937" spans="23:23">
      <c r="W937">
        <v>1433</v>
      </c>
    </row>
    <row r="938" spans="23:23">
      <c r="W938">
        <v>1434</v>
      </c>
    </row>
    <row r="939" spans="23:23">
      <c r="W939">
        <v>1435</v>
      </c>
    </row>
    <row r="940" spans="23:23">
      <c r="W940">
        <v>1436</v>
      </c>
    </row>
    <row r="941" spans="23:23">
      <c r="W941">
        <v>1437</v>
      </c>
    </row>
    <row r="942" spans="23:23">
      <c r="W942">
        <v>1438</v>
      </c>
    </row>
    <row r="943" spans="23:23">
      <c r="W943">
        <v>1439</v>
      </c>
    </row>
    <row r="944" spans="23:23">
      <c r="W944">
        <v>1440</v>
      </c>
    </row>
    <row r="945" spans="23:23">
      <c r="W945">
        <v>1441</v>
      </c>
    </row>
    <row r="946" spans="23:23">
      <c r="W946">
        <v>1442</v>
      </c>
    </row>
    <row r="947" spans="23:23">
      <c r="W947">
        <v>1443</v>
      </c>
    </row>
    <row r="948" spans="23:23">
      <c r="W948">
        <v>1444</v>
      </c>
    </row>
    <row r="949" spans="23:23">
      <c r="W949">
        <v>1445</v>
      </c>
    </row>
    <row r="950" spans="23:23">
      <c r="W950">
        <v>1446</v>
      </c>
    </row>
    <row r="951" spans="23:23">
      <c r="W951">
        <v>1447</v>
      </c>
    </row>
    <row r="952" spans="23:23">
      <c r="W952">
        <v>1448</v>
      </c>
    </row>
    <row r="953" spans="23:23">
      <c r="W953">
        <v>1449</v>
      </c>
    </row>
    <row r="954" spans="23:23">
      <c r="W954">
        <v>1450</v>
      </c>
    </row>
    <row r="955" spans="23:23">
      <c r="W955">
        <v>1451</v>
      </c>
    </row>
    <row r="956" spans="23:23">
      <c r="W956">
        <v>1452</v>
      </c>
    </row>
    <row r="957" spans="23:23">
      <c r="W957">
        <v>1453</v>
      </c>
    </row>
    <row r="958" spans="23:23">
      <c r="W958">
        <v>1454</v>
      </c>
    </row>
    <row r="959" spans="23:23">
      <c r="W959">
        <v>1455</v>
      </c>
    </row>
    <row r="960" spans="23:23">
      <c r="W960">
        <v>1456</v>
      </c>
    </row>
    <row r="961" spans="23:23">
      <c r="W961">
        <v>1457</v>
      </c>
    </row>
    <row r="962" spans="23:23">
      <c r="W962">
        <v>1458</v>
      </c>
    </row>
    <row r="963" spans="23:23">
      <c r="W963">
        <v>1459</v>
      </c>
    </row>
    <row r="964" spans="23:23">
      <c r="W964">
        <v>1460</v>
      </c>
    </row>
    <row r="965" spans="23:23">
      <c r="W965">
        <v>1461</v>
      </c>
    </row>
    <row r="966" spans="23:23">
      <c r="W966">
        <v>1462</v>
      </c>
    </row>
    <row r="967" spans="23:23">
      <c r="W967">
        <v>1463</v>
      </c>
    </row>
    <row r="968" spans="23:23">
      <c r="W968">
        <v>1464</v>
      </c>
    </row>
    <row r="969" spans="23:23">
      <c r="W969">
        <v>1465</v>
      </c>
    </row>
    <row r="970" spans="23:23">
      <c r="W970">
        <v>1466</v>
      </c>
    </row>
    <row r="971" spans="23:23">
      <c r="W971">
        <v>1467</v>
      </c>
    </row>
    <row r="972" spans="23:23">
      <c r="W972">
        <v>1468</v>
      </c>
    </row>
    <row r="973" spans="23:23">
      <c r="W973">
        <v>1469</v>
      </c>
    </row>
    <row r="974" spans="23:23">
      <c r="W974">
        <v>1470</v>
      </c>
    </row>
    <row r="975" spans="23:23">
      <c r="W975">
        <v>1471</v>
      </c>
    </row>
    <row r="976" spans="23:23">
      <c r="W976">
        <v>1472</v>
      </c>
    </row>
    <row r="977" spans="23:23">
      <c r="W977">
        <v>1473</v>
      </c>
    </row>
    <row r="978" spans="23:23">
      <c r="W978">
        <v>1474</v>
      </c>
    </row>
    <row r="979" spans="23:23">
      <c r="W979">
        <v>1475</v>
      </c>
    </row>
    <row r="980" spans="23:23">
      <c r="W980">
        <v>1476</v>
      </c>
    </row>
    <row r="981" spans="23:23">
      <c r="W981">
        <v>1477</v>
      </c>
    </row>
    <row r="982" spans="23:23">
      <c r="W982">
        <v>1478</v>
      </c>
    </row>
    <row r="983" spans="23:23">
      <c r="W983">
        <v>1479</v>
      </c>
    </row>
    <row r="984" spans="23:23">
      <c r="W984">
        <v>1480</v>
      </c>
    </row>
    <row r="985" spans="23:23">
      <c r="W985">
        <v>1481</v>
      </c>
    </row>
    <row r="986" spans="23:23">
      <c r="W986">
        <v>1482</v>
      </c>
    </row>
    <row r="987" spans="23:23">
      <c r="W987">
        <v>1483</v>
      </c>
    </row>
    <row r="988" spans="23:23">
      <c r="W988">
        <v>1484</v>
      </c>
    </row>
    <row r="989" spans="23:23">
      <c r="W989">
        <v>1485</v>
      </c>
    </row>
    <row r="990" spans="23:23">
      <c r="W990">
        <v>1486</v>
      </c>
    </row>
    <row r="991" spans="23:23">
      <c r="W991">
        <v>1487</v>
      </c>
    </row>
    <row r="992" spans="23:23">
      <c r="W992">
        <v>1488</v>
      </c>
    </row>
    <row r="993" spans="23:23">
      <c r="W993">
        <v>1489</v>
      </c>
    </row>
    <row r="994" spans="23:23">
      <c r="W994">
        <v>1490</v>
      </c>
    </row>
    <row r="995" spans="23:23">
      <c r="W995">
        <v>1491</v>
      </c>
    </row>
    <row r="996" spans="23:23">
      <c r="W996">
        <v>1492</v>
      </c>
    </row>
    <row r="997" spans="23:23">
      <c r="W997">
        <v>1493</v>
      </c>
    </row>
    <row r="998" spans="23:23">
      <c r="W998">
        <v>1494</v>
      </c>
    </row>
    <row r="999" spans="23:23">
      <c r="W999">
        <v>1495</v>
      </c>
    </row>
    <row r="1000" spans="23:23">
      <c r="W1000">
        <v>1496</v>
      </c>
    </row>
    <row r="1001" spans="23:23">
      <c r="W1001">
        <v>1497</v>
      </c>
    </row>
    <row r="1002" spans="23:23">
      <c r="W1002">
        <v>1498</v>
      </c>
    </row>
    <row r="1003" spans="23:23">
      <c r="W1003">
        <v>1499</v>
      </c>
    </row>
    <row r="1004" spans="23:23">
      <c r="W1004">
        <v>1500</v>
      </c>
    </row>
    <row r="1005" spans="23:23">
      <c r="W1005">
        <v>1501</v>
      </c>
    </row>
    <row r="1006" spans="23:23">
      <c r="W1006">
        <v>1502</v>
      </c>
    </row>
    <row r="1007" spans="23:23">
      <c r="W1007">
        <v>1503</v>
      </c>
    </row>
    <row r="1008" spans="23:23">
      <c r="W1008">
        <v>1504</v>
      </c>
    </row>
    <row r="1009" spans="23:23">
      <c r="W1009">
        <v>1505</v>
      </c>
    </row>
    <row r="1010" spans="23:23">
      <c r="W1010">
        <v>1506</v>
      </c>
    </row>
    <row r="1011" spans="23:23">
      <c r="W1011">
        <v>1507</v>
      </c>
    </row>
    <row r="1012" spans="23:23">
      <c r="W1012">
        <v>1508</v>
      </c>
    </row>
    <row r="1013" spans="23:23">
      <c r="W1013">
        <v>1509</v>
      </c>
    </row>
    <row r="1014" spans="23:23">
      <c r="W1014">
        <v>1510</v>
      </c>
    </row>
    <row r="1015" spans="23:23">
      <c r="W1015">
        <v>1511</v>
      </c>
    </row>
    <row r="1016" spans="23:23">
      <c r="W1016">
        <v>1512</v>
      </c>
    </row>
    <row r="1017" spans="23:23">
      <c r="W1017">
        <v>1513</v>
      </c>
    </row>
    <row r="1018" spans="23:23">
      <c r="W1018">
        <v>1514</v>
      </c>
    </row>
    <row r="1019" spans="23:23">
      <c r="W1019">
        <v>1515</v>
      </c>
    </row>
    <row r="1020" spans="23:23">
      <c r="W1020">
        <v>1516</v>
      </c>
    </row>
    <row r="1021" spans="23:23">
      <c r="W1021">
        <v>1517</v>
      </c>
    </row>
    <row r="1022" spans="23:23">
      <c r="W1022">
        <v>1518</v>
      </c>
    </row>
    <row r="1023" spans="23:23">
      <c r="W1023">
        <v>1519</v>
      </c>
    </row>
    <row r="1024" spans="23:23">
      <c r="W1024">
        <v>1520</v>
      </c>
    </row>
    <row r="1025" spans="23:23">
      <c r="W1025">
        <v>1521</v>
      </c>
    </row>
    <row r="1026" spans="23:23">
      <c r="W1026">
        <v>1522</v>
      </c>
    </row>
    <row r="1027" spans="23:23">
      <c r="W1027">
        <v>1523</v>
      </c>
    </row>
    <row r="1028" spans="23:23">
      <c r="W1028">
        <v>1524</v>
      </c>
    </row>
    <row r="1029" spans="23:23">
      <c r="W1029">
        <v>1525</v>
      </c>
    </row>
    <row r="1030" spans="23:23">
      <c r="W1030">
        <v>1526</v>
      </c>
    </row>
    <row r="1031" spans="23:23">
      <c r="W1031">
        <v>1527</v>
      </c>
    </row>
    <row r="1032" spans="23:23">
      <c r="W1032">
        <v>1528</v>
      </c>
    </row>
    <row r="1033" spans="23:23">
      <c r="W1033">
        <v>1529</v>
      </c>
    </row>
    <row r="1034" spans="23:23">
      <c r="W1034">
        <v>1530</v>
      </c>
    </row>
    <row r="1035" spans="23:23">
      <c r="W1035">
        <v>1531</v>
      </c>
    </row>
    <row r="1036" spans="23:23">
      <c r="W1036">
        <v>1532</v>
      </c>
    </row>
    <row r="1037" spans="23:23">
      <c r="W1037">
        <v>1533</v>
      </c>
    </row>
    <row r="1038" spans="23:23">
      <c r="W1038">
        <v>1534</v>
      </c>
    </row>
    <row r="1039" spans="23:23">
      <c r="W1039">
        <v>1535</v>
      </c>
    </row>
    <row r="1040" spans="23:23">
      <c r="W1040">
        <v>1536</v>
      </c>
    </row>
    <row r="1041" spans="23:23">
      <c r="W1041">
        <v>1537</v>
      </c>
    </row>
    <row r="1042" spans="23:23">
      <c r="W1042">
        <v>1538</v>
      </c>
    </row>
    <row r="1043" spans="23:23">
      <c r="W1043">
        <v>1539</v>
      </c>
    </row>
    <row r="1044" spans="23:23">
      <c r="W1044">
        <v>1540</v>
      </c>
    </row>
    <row r="1045" spans="23:23">
      <c r="W1045">
        <v>1541</v>
      </c>
    </row>
    <row r="1046" spans="23:23">
      <c r="W1046">
        <v>1542</v>
      </c>
    </row>
    <row r="1047" spans="23:23">
      <c r="W1047">
        <v>1543</v>
      </c>
    </row>
    <row r="1048" spans="23:23">
      <c r="W1048">
        <v>1544</v>
      </c>
    </row>
    <row r="1049" spans="23:23">
      <c r="W1049">
        <v>1545</v>
      </c>
    </row>
    <row r="1050" spans="23:23">
      <c r="W1050">
        <v>1546</v>
      </c>
    </row>
    <row r="1051" spans="23:23">
      <c r="W1051">
        <v>1547</v>
      </c>
    </row>
    <row r="1052" spans="23:23">
      <c r="W1052">
        <v>1548</v>
      </c>
    </row>
    <row r="1053" spans="23:23">
      <c r="W1053">
        <v>1549</v>
      </c>
    </row>
    <row r="1054" spans="23:23">
      <c r="W1054">
        <v>1550</v>
      </c>
    </row>
    <row r="1055" spans="23:23">
      <c r="W1055">
        <v>1551</v>
      </c>
    </row>
    <row r="1056" spans="23:23">
      <c r="W1056">
        <v>1552</v>
      </c>
    </row>
    <row r="1057" spans="23:23">
      <c r="W1057">
        <v>1553</v>
      </c>
    </row>
    <row r="1058" spans="23:23">
      <c r="W1058">
        <v>1554</v>
      </c>
    </row>
    <row r="1059" spans="23:23">
      <c r="W1059">
        <v>1555</v>
      </c>
    </row>
    <row r="1060" spans="23:23">
      <c r="W1060">
        <v>1556</v>
      </c>
    </row>
    <row r="1061" spans="23:23">
      <c r="W1061">
        <v>1557</v>
      </c>
    </row>
    <row r="1062" spans="23:23">
      <c r="W1062">
        <v>1558</v>
      </c>
    </row>
    <row r="1063" spans="23:23">
      <c r="W1063">
        <v>1559</v>
      </c>
    </row>
    <row r="1064" spans="23:23">
      <c r="W1064">
        <v>1560</v>
      </c>
    </row>
    <row r="1065" spans="23:23">
      <c r="W1065">
        <v>1561</v>
      </c>
    </row>
    <row r="1066" spans="23:23">
      <c r="W1066">
        <v>1562</v>
      </c>
    </row>
    <row r="1067" spans="23:23">
      <c r="W1067">
        <v>1563</v>
      </c>
    </row>
    <row r="1068" spans="23:23">
      <c r="W1068">
        <v>1564</v>
      </c>
    </row>
    <row r="1069" spans="23:23">
      <c r="W1069">
        <v>1565</v>
      </c>
    </row>
    <row r="1070" spans="23:23">
      <c r="W1070">
        <v>1566</v>
      </c>
    </row>
    <row r="1071" spans="23:23">
      <c r="W1071">
        <v>1567</v>
      </c>
    </row>
    <row r="1072" spans="23:23">
      <c r="W1072">
        <v>1568</v>
      </c>
    </row>
    <row r="1073" spans="23:23">
      <c r="W1073">
        <v>1569</v>
      </c>
    </row>
    <row r="1074" spans="23:23">
      <c r="W1074">
        <v>1570</v>
      </c>
    </row>
    <row r="1075" spans="23:23">
      <c r="W1075">
        <v>1571</v>
      </c>
    </row>
    <row r="1076" spans="23:23">
      <c r="W1076">
        <v>1572</v>
      </c>
    </row>
    <row r="1077" spans="23:23">
      <c r="W1077">
        <v>1573</v>
      </c>
    </row>
    <row r="1078" spans="23:23">
      <c r="W1078">
        <v>1574</v>
      </c>
    </row>
    <row r="1079" spans="23:23">
      <c r="W1079">
        <v>1575</v>
      </c>
    </row>
    <row r="1080" spans="23:23">
      <c r="W1080">
        <v>1576</v>
      </c>
    </row>
    <row r="1081" spans="23:23">
      <c r="W1081">
        <v>1577</v>
      </c>
    </row>
    <row r="1082" spans="23:23">
      <c r="W1082">
        <v>1578</v>
      </c>
    </row>
    <row r="1083" spans="23:23">
      <c r="W1083">
        <v>1579</v>
      </c>
    </row>
    <row r="1084" spans="23:23">
      <c r="W1084">
        <v>1580</v>
      </c>
    </row>
    <row r="1085" spans="23:23">
      <c r="W1085">
        <v>1581</v>
      </c>
    </row>
    <row r="1086" spans="23:23">
      <c r="W1086">
        <v>1582</v>
      </c>
    </row>
    <row r="1087" spans="23:23">
      <c r="W1087">
        <v>1583</v>
      </c>
    </row>
    <row r="1088" spans="23:23">
      <c r="W1088">
        <v>1584</v>
      </c>
    </row>
    <row r="1089" spans="23:23">
      <c r="W1089">
        <v>1585</v>
      </c>
    </row>
    <row r="1090" spans="23:23">
      <c r="W1090">
        <v>1586</v>
      </c>
    </row>
    <row r="1091" spans="23:23">
      <c r="W1091">
        <v>1587</v>
      </c>
    </row>
    <row r="1092" spans="23:23">
      <c r="W1092">
        <v>1588</v>
      </c>
    </row>
    <row r="1093" spans="23:23">
      <c r="W1093">
        <v>1589</v>
      </c>
    </row>
    <row r="1094" spans="23:23">
      <c r="W1094">
        <v>1590</v>
      </c>
    </row>
    <row r="1095" spans="23:23">
      <c r="W1095">
        <v>1591</v>
      </c>
    </row>
    <row r="1096" spans="23:23">
      <c r="W1096">
        <v>1592</v>
      </c>
    </row>
    <row r="1097" spans="23:23">
      <c r="W1097">
        <v>1593</v>
      </c>
    </row>
    <row r="1098" spans="23:23">
      <c r="W1098">
        <v>1594</v>
      </c>
    </row>
    <row r="1099" spans="23:23">
      <c r="W1099">
        <v>1595</v>
      </c>
    </row>
    <row r="1100" spans="23:23">
      <c r="W1100">
        <v>1596</v>
      </c>
    </row>
    <row r="1101" spans="23:23">
      <c r="W1101">
        <v>1597</v>
      </c>
    </row>
    <row r="1102" spans="23:23">
      <c r="W1102">
        <v>1598</v>
      </c>
    </row>
    <row r="1103" spans="23:23">
      <c r="W1103">
        <v>1599</v>
      </c>
    </row>
    <row r="1104" spans="23:23">
      <c r="W1104">
        <v>1600</v>
      </c>
    </row>
    <row r="1105" spans="23:23">
      <c r="W1105">
        <v>1601</v>
      </c>
    </row>
    <row r="1106" spans="23:23">
      <c r="W1106">
        <v>1602</v>
      </c>
    </row>
    <row r="1107" spans="23:23">
      <c r="W1107">
        <v>1603</v>
      </c>
    </row>
    <row r="1108" spans="23:23">
      <c r="W1108">
        <v>1604</v>
      </c>
    </row>
    <row r="1109" spans="23:23">
      <c r="W1109">
        <v>1605</v>
      </c>
    </row>
    <row r="1110" spans="23:23">
      <c r="W1110">
        <v>1606</v>
      </c>
    </row>
    <row r="1111" spans="23:23">
      <c r="W1111">
        <v>1607</v>
      </c>
    </row>
    <row r="1112" spans="23:23">
      <c r="W1112">
        <v>1608</v>
      </c>
    </row>
    <row r="1113" spans="23:23">
      <c r="W1113">
        <v>1609</v>
      </c>
    </row>
    <row r="1114" spans="23:23">
      <c r="W1114">
        <v>1610</v>
      </c>
    </row>
    <row r="1115" spans="23:23">
      <c r="W1115">
        <v>1611</v>
      </c>
    </row>
    <row r="1116" spans="23:23">
      <c r="W1116">
        <v>1612</v>
      </c>
    </row>
    <row r="1117" spans="23:23">
      <c r="W1117">
        <v>1613</v>
      </c>
    </row>
    <row r="1118" spans="23:23">
      <c r="W1118">
        <v>1614</v>
      </c>
    </row>
    <row r="1119" spans="23:23">
      <c r="W1119">
        <v>1615</v>
      </c>
    </row>
    <row r="1120" spans="23:23">
      <c r="W1120">
        <v>1616</v>
      </c>
    </row>
    <row r="1121" spans="23:23">
      <c r="W1121">
        <v>1617</v>
      </c>
    </row>
    <row r="1122" spans="23:23">
      <c r="W1122">
        <v>1618</v>
      </c>
    </row>
    <row r="1123" spans="23:23">
      <c r="W1123">
        <v>1619</v>
      </c>
    </row>
    <row r="1124" spans="23:23">
      <c r="W1124">
        <v>1620</v>
      </c>
    </row>
    <row r="1125" spans="23:23">
      <c r="W1125">
        <v>1621</v>
      </c>
    </row>
    <row r="1126" spans="23:23">
      <c r="W1126">
        <v>1622</v>
      </c>
    </row>
    <row r="1127" spans="23:23">
      <c r="W1127">
        <v>1623</v>
      </c>
    </row>
    <row r="1128" spans="23:23">
      <c r="W1128">
        <v>1624</v>
      </c>
    </row>
    <row r="1129" spans="23:23">
      <c r="W1129">
        <v>1625</v>
      </c>
    </row>
    <row r="1130" spans="23:23">
      <c r="W1130">
        <v>1626</v>
      </c>
    </row>
    <row r="1131" spans="23:23">
      <c r="W1131">
        <v>1627</v>
      </c>
    </row>
    <row r="1132" spans="23:23">
      <c r="W1132">
        <v>1628</v>
      </c>
    </row>
    <row r="1133" spans="23:23">
      <c r="W1133">
        <v>1629</v>
      </c>
    </row>
    <row r="1134" spans="23:23">
      <c r="W1134">
        <v>1630</v>
      </c>
    </row>
    <row r="1135" spans="23:23">
      <c r="W1135">
        <v>1631</v>
      </c>
    </row>
    <row r="1136" spans="23:23">
      <c r="W1136">
        <v>1632</v>
      </c>
    </row>
    <row r="1137" spans="23:23">
      <c r="W1137">
        <v>1633</v>
      </c>
    </row>
    <row r="1138" spans="23:23">
      <c r="W1138">
        <v>1634</v>
      </c>
    </row>
    <row r="1139" spans="23:23">
      <c r="W1139">
        <v>1635</v>
      </c>
    </row>
    <row r="1140" spans="23:23">
      <c r="W1140">
        <v>1636</v>
      </c>
    </row>
    <row r="1141" spans="23:23">
      <c r="W1141">
        <v>1637</v>
      </c>
    </row>
    <row r="1142" spans="23:23">
      <c r="W1142">
        <v>1638</v>
      </c>
    </row>
    <row r="1143" spans="23:23">
      <c r="W1143">
        <v>1639</v>
      </c>
    </row>
    <row r="1144" spans="23:23">
      <c r="W1144">
        <v>1640</v>
      </c>
    </row>
    <row r="1145" spans="23:23">
      <c r="W1145">
        <v>1641</v>
      </c>
    </row>
    <row r="1146" spans="23:23">
      <c r="W1146">
        <v>1642</v>
      </c>
    </row>
    <row r="1147" spans="23:23">
      <c r="W1147">
        <v>1643</v>
      </c>
    </row>
    <row r="1148" spans="23:23">
      <c r="W1148">
        <v>1644</v>
      </c>
    </row>
    <row r="1149" spans="23:23">
      <c r="W1149">
        <v>1645</v>
      </c>
    </row>
    <row r="1150" spans="23:23">
      <c r="W1150">
        <v>1646</v>
      </c>
    </row>
    <row r="1151" spans="23:23">
      <c r="W1151">
        <v>1647</v>
      </c>
    </row>
    <row r="1152" spans="23:23">
      <c r="W1152">
        <v>1648</v>
      </c>
    </row>
    <row r="1153" spans="23:23">
      <c r="W1153">
        <v>1649</v>
      </c>
    </row>
    <row r="1154" spans="23:23">
      <c r="W1154">
        <v>1650</v>
      </c>
    </row>
    <row r="1155" spans="23:23">
      <c r="W1155">
        <v>1651</v>
      </c>
    </row>
    <row r="1156" spans="23:23">
      <c r="W1156">
        <v>1652</v>
      </c>
    </row>
    <row r="1157" spans="23:23">
      <c r="W1157">
        <v>1653</v>
      </c>
    </row>
    <row r="1158" spans="23:23">
      <c r="W1158">
        <v>1654</v>
      </c>
    </row>
    <row r="1159" spans="23:23">
      <c r="W1159">
        <v>1655</v>
      </c>
    </row>
    <row r="1160" spans="23:23">
      <c r="W1160">
        <v>1656</v>
      </c>
    </row>
    <row r="1161" spans="23:23">
      <c r="W1161">
        <v>1657</v>
      </c>
    </row>
    <row r="1162" spans="23:23">
      <c r="W1162">
        <v>1658</v>
      </c>
    </row>
    <row r="1163" spans="23:23">
      <c r="W1163">
        <v>1659</v>
      </c>
    </row>
    <row r="1164" spans="23:23">
      <c r="W1164">
        <v>1660</v>
      </c>
    </row>
    <row r="1165" spans="23:23">
      <c r="W1165">
        <v>1661</v>
      </c>
    </row>
    <row r="1166" spans="23:23">
      <c r="W1166">
        <v>1662</v>
      </c>
    </row>
    <row r="1167" spans="23:23">
      <c r="W1167">
        <v>1663</v>
      </c>
    </row>
    <row r="1168" spans="23:23">
      <c r="W1168">
        <v>1664</v>
      </c>
    </row>
    <row r="1169" spans="23:23">
      <c r="W1169">
        <v>1665</v>
      </c>
    </row>
    <row r="1170" spans="23:23">
      <c r="W1170">
        <v>1666</v>
      </c>
    </row>
    <row r="1171" spans="23:23">
      <c r="W1171">
        <v>1667</v>
      </c>
    </row>
    <row r="1172" spans="23:23">
      <c r="W1172">
        <v>1668</v>
      </c>
    </row>
    <row r="1173" spans="23:23">
      <c r="W1173">
        <v>1669</v>
      </c>
    </row>
    <row r="1174" spans="23:23">
      <c r="W1174">
        <v>1670</v>
      </c>
    </row>
    <row r="1175" spans="23:23">
      <c r="W1175">
        <v>1671</v>
      </c>
    </row>
    <row r="1176" spans="23:23">
      <c r="W1176">
        <v>1672</v>
      </c>
    </row>
    <row r="1177" spans="23:23">
      <c r="W1177">
        <v>1673</v>
      </c>
    </row>
    <row r="1178" spans="23:23">
      <c r="W1178">
        <v>1674</v>
      </c>
    </row>
    <row r="1179" spans="23:23">
      <c r="W1179">
        <v>1675</v>
      </c>
    </row>
    <row r="1180" spans="23:23">
      <c r="W1180">
        <v>1676</v>
      </c>
    </row>
    <row r="1181" spans="23:23">
      <c r="W1181">
        <v>1677</v>
      </c>
    </row>
    <row r="1182" spans="23:23">
      <c r="W1182">
        <v>1678</v>
      </c>
    </row>
    <row r="1183" spans="23:23">
      <c r="W1183">
        <v>1679</v>
      </c>
    </row>
    <row r="1184" spans="23:23">
      <c r="W1184">
        <v>1680</v>
      </c>
    </row>
    <row r="1185" spans="23:23">
      <c r="W1185">
        <v>1681</v>
      </c>
    </row>
    <row r="1186" spans="23:23">
      <c r="W1186">
        <v>1682</v>
      </c>
    </row>
    <row r="1187" spans="23:23">
      <c r="W1187">
        <v>1683</v>
      </c>
    </row>
    <row r="1188" spans="23:23">
      <c r="W1188">
        <v>1684</v>
      </c>
    </row>
    <row r="1189" spans="23:23">
      <c r="W1189">
        <v>1685</v>
      </c>
    </row>
    <row r="1190" spans="23:23">
      <c r="W1190">
        <v>1686</v>
      </c>
    </row>
    <row r="1191" spans="23:23">
      <c r="W1191">
        <v>1687</v>
      </c>
    </row>
    <row r="1192" spans="23:23">
      <c r="W1192">
        <v>1688</v>
      </c>
    </row>
    <row r="1193" spans="23:23">
      <c r="W1193">
        <v>1689</v>
      </c>
    </row>
    <row r="1194" spans="23:23">
      <c r="W1194">
        <v>1690</v>
      </c>
    </row>
    <row r="1195" spans="23:23">
      <c r="W1195">
        <v>1691</v>
      </c>
    </row>
    <row r="1196" spans="23:23">
      <c r="W1196">
        <v>1692</v>
      </c>
    </row>
    <row r="1197" spans="23:23">
      <c r="W1197">
        <v>1693</v>
      </c>
    </row>
    <row r="1198" spans="23:23">
      <c r="W1198">
        <v>1694</v>
      </c>
    </row>
    <row r="1199" spans="23:23">
      <c r="W1199">
        <v>1695</v>
      </c>
    </row>
    <row r="1200" spans="23:23">
      <c r="W1200">
        <v>1696</v>
      </c>
    </row>
    <row r="1201" spans="23:23">
      <c r="W1201">
        <v>1697</v>
      </c>
    </row>
    <row r="1202" spans="23:23">
      <c r="W1202">
        <v>1698</v>
      </c>
    </row>
    <row r="1203" spans="23:23">
      <c r="W1203">
        <v>1699</v>
      </c>
    </row>
    <row r="1204" spans="23:23">
      <c r="W1204">
        <v>1700</v>
      </c>
    </row>
    <row r="1205" spans="23:23">
      <c r="W1205">
        <v>1701</v>
      </c>
    </row>
    <row r="1206" spans="23:23">
      <c r="W1206">
        <v>1702</v>
      </c>
    </row>
    <row r="1207" spans="23:23">
      <c r="W1207">
        <v>1703</v>
      </c>
    </row>
    <row r="1208" spans="23:23">
      <c r="W1208">
        <v>1704</v>
      </c>
    </row>
    <row r="1209" spans="23:23">
      <c r="W1209">
        <v>1705</v>
      </c>
    </row>
    <row r="1210" spans="23:23">
      <c r="W1210">
        <v>1706</v>
      </c>
    </row>
    <row r="1211" spans="23:23">
      <c r="W1211">
        <v>1707</v>
      </c>
    </row>
    <row r="1212" spans="23:23">
      <c r="W1212">
        <v>1708</v>
      </c>
    </row>
    <row r="1213" spans="23:23">
      <c r="W1213">
        <v>1709</v>
      </c>
    </row>
    <row r="1214" spans="23:23">
      <c r="W1214">
        <v>1710</v>
      </c>
    </row>
    <row r="1215" spans="23:23">
      <c r="W1215">
        <v>1711</v>
      </c>
    </row>
    <row r="1216" spans="23:23">
      <c r="W1216">
        <v>1712</v>
      </c>
    </row>
    <row r="1217" spans="23:23">
      <c r="W1217">
        <v>1713</v>
      </c>
    </row>
    <row r="1218" spans="23:23">
      <c r="W1218">
        <v>1714</v>
      </c>
    </row>
    <row r="1219" spans="23:23">
      <c r="W1219">
        <v>1715</v>
      </c>
    </row>
    <row r="1220" spans="23:23">
      <c r="W1220">
        <v>1716</v>
      </c>
    </row>
    <row r="1221" spans="23:23">
      <c r="W1221">
        <v>1717</v>
      </c>
    </row>
    <row r="1222" spans="23:23">
      <c r="W1222">
        <v>1718</v>
      </c>
    </row>
    <row r="1223" spans="23:23">
      <c r="W1223">
        <v>1719</v>
      </c>
    </row>
    <row r="1224" spans="23:23">
      <c r="W1224">
        <v>1720</v>
      </c>
    </row>
    <row r="1225" spans="23:23">
      <c r="W1225">
        <v>1721</v>
      </c>
    </row>
    <row r="1226" spans="23:23">
      <c r="W1226">
        <v>1722</v>
      </c>
    </row>
    <row r="1227" spans="23:23">
      <c r="W1227">
        <v>1723</v>
      </c>
    </row>
    <row r="1228" spans="23:23">
      <c r="W1228">
        <v>1724</v>
      </c>
    </row>
    <row r="1229" spans="23:23">
      <c r="W1229">
        <v>1725</v>
      </c>
    </row>
    <row r="1230" spans="23:23">
      <c r="W1230">
        <v>1726</v>
      </c>
    </row>
    <row r="1231" spans="23:23">
      <c r="W1231">
        <v>1727</v>
      </c>
    </row>
    <row r="1232" spans="23:23">
      <c r="W1232">
        <v>1728</v>
      </c>
    </row>
    <row r="1233" spans="23:23">
      <c r="W1233">
        <v>1729</v>
      </c>
    </row>
    <row r="1234" spans="23:23">
      <c r="W1234">
        <v>1730</v>
      </c>
    </row>
    <row r="1235" spans="23:23">
      <c r="W1235">
        <v>1731</v>
      </c>
    </row>
    <row r="1236" spans="23:23">
      <c r="W1236">
        <v>1732</v>
      </c>
    </row>
    <row r="1237" spans="23:23">
      <c r="W1237">
        <v>1733</v>
      </c>
    </row>
    <row r="1238" spans="23:23">
      <c r="W1238">
        <v>1734</v>
      </c>
    </row>
    <row r="1239" spans="23:23">
      <c r="W1239">
        <v>1735</v>
      </c>
    </row>
    <row r="1240" spans="23:23">
      <c r="W1240">
        <v>1736</v>
      </c>
    </row>
    <row r="1241" spans="23:23">
      <c r="W1241">
        <v>1737</v>
      </c>
    </row>
    <row r="1242" spans="23:23">
      <c r="W1242">
        <v>1738</v>
      </c>
    </row>
    <row r="1243" spans="23:23">
      <c r="W1243">
        <v>1739</v>
      </c>
    </row>
    <row r="1244" spans="23:23">
      <c r="W1244">
        <v>1740</v>
      </c>
    </row>
    <row r="1245" spans="23:23">
      <c r="W1245">
        <v>1741</v>
      </c>
    </row>
    <row r="1246" spans="23:23">
      <c r="W1246">
        <v>1742</v>
      </c>
    </row>
    <row r="1247" spans="23:23">
      <c r="W1247">
        <v>1743</v>
      </c>
    </row>
    <row r="1248" spans="23:23">
      <c r="W1248">
        <v>1744</v>
      </c>
    </row>
    <row r="1249" spans="23:23">
      <c r="W1249">
        <v>1745</v>
      </c>
    </row>
    <row r="1250" spans="23:23">
      <c r="W1250">
        <v>1746</v>
      </c>
    </row>
    <row r="1251" spans="23:23">
      <c r="W1251">
        <v>1747</v>
      </c>
    </row>
    <row r="1252" spans="23:23">
      <c r="W1252">
        <v>1748</v>
      </c>
    </row>
    <row r="1253" spans="23:23">
      <c r="W1253">
        <v>1749</v>
      </c>
    </row>
    <row r="1254" spans="23:23">
      <c r="W1254">
        <v>1750</v>
      </c>
    </row>
    <row r="1255" spans="23:23">
      <c r="W1255">
        <v>1751</v>
      </c>
    </row>
    <row r="1256" spans="23:23">
      <c r="W1256">
        <v>1752</v>
      </c>
    </row>
    <row r="1257" spans="23:23">
      <c r="W1257">
        <v>1753</v>
      </c>
    </row>
    <row r="1258" spans="23:23">
      <c r="W1258">
        <v>1754</v>
      </c>
    </row>
    <row r="1259" spans="23:23">
      <c r="W1259">
        <v>1755</v>
      </c>
    </row>
    <row r="1260" spans="23:23">
      <c r="W1260">
        <v>1756</v>
      </c>
    </row>
    <row r="1261" spans="23:23">
      <c r="W1261">
        <v>1757</v>
      </c>
    </row>
    <row r="1262" spans="23:23">
      <c r="W1262">
        <v>1758</v>
      </c>
    </row>
    <row r="1263" spans="23:23">
      <c r="W1263">
        <v>1759</v>
      </c>
    </row>
    <row r="1264" spans="23:23">
      <c r="W1264">
        <v>1760</v>
      </c>
    </row>
    <row r="1265" spans="23:23">
      <c r="W1265">
        <v>1761</v>
      </c>
    </row>
    <row r="1266" spans="23:23">
      <c r="W1266">
        <v>1762</v>
      </c>
    </row>
    <row r="1267" spans="23:23">
      <c r="W1267">
        <v>1763</v>
      </c>
    </row>
    <row r="1268" spans="23:23">
      <c r="W1268">
        <v>1764</v>
      </c>
    </row>
    <row r="1269" spans="23:23">
      <c r="W1269">
        <v>1765</v>
      </c>
    </row>
    <row r="1270" spans="23:23">
      <c r="W1270">
        <v>1766</v>
      </c>
    </row>
    <row r="1271" spans="23:23">
      <c r="W1271">
        <v>1767</v>
      </c>
    </row>
    <row r="1272" spans="23:23">
      <c r="W1272">
        <v>1768</v>
      </c>
    </row>
    <row r="1273" spans="23:23">
      <c r="W1273">
        <v>1769</v>
      </c>
    </row>
    <row r="1274" spans="23:23">
      <c r="W1274">
        <v>1770</v>
      </c>
    </row>
    <row r="1275" spans="23:23">
      <c r="W1275">
        <v>1771</v>
      </c>
    </row>
    <row r="1276" spans="23:23">
      <c r="W1276">
        <v>1772</v>
      </c>
    </row>
    <row r="1277" spans="23:23">
      <c r="W1277">
        <v>1773</v>
      </c>
    </row>
    <row r="1278" spans="23:23">
      <c r="W1278">
        <v>1774</v>
      </c>
    </row>
    <row r="1279" spans="23:23">
      <c r="W1279">
        <v>1775</v>
      </c>
    </row>
    <row r="1280" spans="23:23">
      <c r="W1280">
        <v>1776</v>
      </c>
    </row>
    <row r="1281" spans="23:23">
      <c r="W1281">
        <v>1777</v>
      </c>
    </row>
    <row r="1282" spans="23:23">
      <c r="W1282">
        <v>1778</v>
      </c>
    </row>
    <row r="1283" spans="23:23">
      <c r="W1283">
        <v>1779</v>
      </c>
    </row>
    <row r="1284" spans="23:23">
      <c r="W1284">
        <v>1780</v>
      </c>
    </row>
    <row r="1285" spans="23:23">
      <c r="W1285">
        <v>1781</v>
      </c>
    </row>
    <row r="1286" spans="23:23">
      <c r="W1286">
        <v>1782</v>
      </c>
    </row>
    <row r="1287" spans="23:23">
      <c r="W1287">
        <v>1783</v>
      </c>
    </row>
    <row r="1288" spans="23:23">
      <c r="W1288">
        <v>1784</v>
      </c>
    </row>
    <row r="1289" spans="23:23">
      <c r="W1289">
        <v>1785</v>
      </c>
    </row>
    <row r="1290" spans="23:23">
      <c r="W1290">
        <v>1786</v>
      </c>
    </row>
    <row r="1291" spans="23:23">
      <c r="W1291">
        <v>1787</v>
      </c>
    </row>
    <row r="1292" spans="23:23">
      <c r="W1292">
        <v>1788</v>
      </c>
    </row>
    <row r="1293" spans="23:23">
      <c r="W1293">
        <v>1789</v>
      </c>
    </row>
    <row r="1294" spans="23:23">
      <c r="W1294">
        <v>1790</v>
      </c>
    </row>
    <row r="1295" spans="23:23">
      <c r="W1295">
        <v>1791</v>
      </c>
    </row>
    <row r="1296" spans="23:23">
      <c r="W1296">
        <v>1792</v>
      </c>
    </row>
    <row r="1297" spans="23:23">
      <c r="W1297">
        <v>1793</v>
      </c>
    </row>
    <row r="1298" spans="23:23">
      <c r="W1298">
        <v>1794</v>
      </c>
    </row>
    <row r="1299" spans="23:23">
      <c r="W1299">
        <v>1795</v>
      </c>
    </row>
    <row r="1300" spans="23:23">
      <c r="W1300">
        <v>1796</v>
      </c>
    </row>
    <row r="1301" spans="23:23">
      <c r="W1301">
        <v>1797</v>
      </c>
    </row>
    <row r="1302" spans="23:23">
      <c r="W1302">
        <v>1798</v>
      </c>
    </row>
    <row r="1303" spans="23:23">
      <c r="W1303">
        <v>1799</v>
      </c>
    </row>
    <row r="1304" spans="23:23">
      <c r="W1304">
        <v>1800</v>
      </c>
    </row>
    <row r="1305" spans="23:23">
      <c r="W1305">
        <v>1801</v>
      </c>
    </row>
    <row r="1306" spans="23:23">
      <c r="W1306">
        <v>1802</v>
      </c>
    </row>
    <row r="1307" spans="23:23">
      <c r="W1307">
        <v>1803</v>
      </c>
    </row>
    <row r="1308" spans="23:23">
      <c r="W1308">
        <v>1804</v>
      </c>
    </row>
    <row r="1309" spans="23:23">
      <c r="W1309">
        <v>1805</v>
      </c>
    </row>
    <row r="1310" spans="23:23">
      <c r="W1310">
        <v>1806</v>
      </c>
    </row>
    <row r="1311" spans="23:23">
      <c r="W1311">
        <v>1807</v>
      </c>
    </row>
    <row r="1312" spans="23:23">
      <c r="W1312">
        <v>1808</v>
      </c>
    </row>
    <row r="1313" spans="23:23">
      <c r="W1313">
        <v>1809</v>
      </c>
    </row>
    <row r="1314" spans="23:23">
      <c r="W1314">
        <v>1810</v>
      </c>
    </row>
    <row r="1315" spans="23:23">
      <c r="W1315">
        <v>1811</v>
      </c>
    </row>
    <row r="1316" spans="23:23">
      <c r="W1316">
        <v>1812</v>
      </c>
    </row>
    <row r="1317" spans="23:23">
      <c r="W1317">
        <v>1813</v>
      </c>
    </row>
    <row r="1318" spans="23:23">
      <c r="W1318">
        <v>1814</v>
      </c>
    </row>
    <row r="1319" spans="23:23">
      <c r="W1319">
        <v>1815</v>
      </c>
    </row>
    <row r="1320" spans="23:23">
      <c r="W1320">
        <v>1816</v>
      </c>
    </row>
    <row r="1321" spans="23:23">
      <c r="W1321">
        <v>1817</v>
      </c>
    </row>
    <row r="1322" spans="23:23">
      <c r="W1322">
        <v>1818</v>
      </c>
    </row>
    <row r="1323" spans="23:23">
      <c r="W1323">
        <v>1819</v>
      </c>
    </row>
    <row r="1324" spans="23:23">
      <c r="W1324">
        <v>1820</v>
      </c>
    </row>
    <row r="1325" spans="23:23">
      <c r="W1325">
        <v>1821</v>
      </c>
    </row>
    <row r="1326" spans="23:23">
      <c r="W1326">
        <v>1822</v>
      </c>
    </row>
    <row r="1327" spans="23:23">
      <c r="W1327">
        <v>1823</v>
      </c>
    </row>
    <row r="1328" spans="23:23">
      <c r="W1328">
        <v>1824</v>
      </c>
    </row>
    <row r="1329" spans="23:23">
      <c r="W1329">
        <v>1825</v>
      </c>
    </row>
    <row r="1330" spans="23:23">
      <c r="W1330">
        <v>1826</v>
      </c>
    </row>
    <row r="1331" spans="23:23">
      <c r="W1331">
        <v>1827</v>
      </c>
    </row>
    <row r="1332" spans="23:23">
      <c r="W1332">
        <v>1828</v>
      </c>
    </row>
    <row r="1333" spans="23:23">
      <c r="W1333">
        <v>1829</v>
      </c>
    </row>
    <row r="1334" spans="23:23">
      <c r="W1334">
        <v>1830</v>
      </c>
    </row>
    <row r="1335" spans="23:23">
      <c r="W1335">
        <v>1831</v>
      </c>
    </row>
    <row r="1336" spans="23:23">
      <c r="W1336">
        <v>1832</v>
      </c>
    </row>
    <row r="1337" spans="23:23">
      <c r="W1337">
        <v>1833</v>
      </c>
    </row>
    <row r="1338" spans="23:23">
      <c r="W1338">
        <v>1834</v>
      </c>
    </row>
    <row r="1339" spans="23:23">
      <c r="W1339">
        <v>1835</v>
      </c>
    </row>
    <row r="1340" spans="23:23">
      <c r="W1340">
        <v>1836</v>
      </c>
    </row>
    <row r="1341" spans="23:23">
      <c r="W1341">
        <v>1837</v>
      </c>
    </row>
    <row r="1342" spans="23:23">
      <c r="W1342">
        <v>1838</v>
      </c>
    </row>
    <row r="1343" spans="23:23">
      <c r="W1343">
        <v>1839</v>
      </c>
    </row>
    <row r="1344" spans="23:23">
      <c r="W1344">
        <v>1840</v>
      </c>
    </row>
    <row r="1345" spans="23:23">
      <c r="W1345">
        <v>1841</v>
      </c>
    </row>
    <row r="1346" spans="23:23">
      <c r="W1346">
        <v>1842</v>
      </c>
    </row>
    <row r="1347" spans="23:23">
      <c r="W1347">
        <v>1843</v>
      </c>
    </row>
    <row r="1348" spans="23:23">
      <c r="W1348">
        <v>1844</v>
      </c>
    </row>
    <row r="1349" spans="23:23">
      <c r="W1349">
        <v>1845</v>
      </c>
    </row>
    <row r="1350" spans="23:23">
      <c r="W1350">
        <v>1846</v>
      </c>
    </row>
    <row r="1351" spans="23:23">
      <c r="W1351">
        <v>1847</v>
      </c>
    </row>
    <row r="1352" spans="23:23">
      <c r="W1352">
        <v>1848</v>
      </c>
    </row>
    <row r="1353" spans="23:23">
      <c r="W1353">
        <v>1849</v>
      </c>
    </row>
    <row r="1354" spans="23:23">
      <c r="W1354">
        <v>1850</v>
      </c>
    </row>
    <row r="1355" spans="23:23">
      <c r="W1355">
        <v>1851</v>
      </c>
    </row>
    <row r="1356" spans="23:23">
      <c r="W1356">
        <v>1852</v>
      </c>
    </row>
    <row r="1357" spans="23:23">
      <c r="W1357">
        <v>1853</v>
      </c>
    </row>
    <row r="1358" spans="23:23">
      <c r="W1358">
        <v>1854</v>
      </c>
    </row>
    <row r="1359" spans="23:23">
      <c r="W1359">
        <v>1855</v>
      </c>
    </row>
    <row r="1360" spans="23:23">
      <c r="W1360">
        <v>1856</v>
      </c>
    </row>
    <row r="1361" spans="23:23">
      <c r="W1361">
        <v>1857</v>
      </c>
    </row>
    <row r="1362" spans="23:23">
      <c r="W1362">
        <v>1858</v>
      </c>
    </row>
    <row r="1363" spans="23:23">
      <c r="W1363">
        <v>1859</v>
      </c>
    </row>
    <row r="1364" spans="23:23">
      <c r="W1364">
        <v>1860</v>
      </c>
    </row>
    <row r="1365" spans="23:23">
      <c r="W1365">
        <v>1861</v>
      </c>
    </row>
    <row r="1366" spans="23:23">
      <c r="W1366">
        <v>1862</v>
      </c>
    </row>
    <row r="1367" spans="23:23">
      <c r="W1367">
        <v>1863</v>
      </c>
    </row>
    <row r="1368" spans="23:23">
      <c r="W1368">
        <v>1864</v>
      </c>
    </row>
    <row r="1369" spans="23:23">
      <c r="W1369">
        <v>1865</v>
      </c>
    </row>
    <row r="1370" spans="23:23">
      <c r="W1370">
        <v>1866</v>
      </c>
    </row>
    <row r="1371" spans="23:23">
      <c r="W1371">
        <v>1867</v>
      </c>
    </row>
    <row r="1372" spans="23:23">
      <c r="W1372">
        <v>1868</v>
      </c>
    </row>
    <row r="1373" spans="23:23">
      <c r="W1373">
        <v>1869</v>
      </c>
    </row>
    <row r="1374" spans="23:23">
      <c r="W1374">
        <v>1870</v>
      </c>
    </row>
    <row r="1375" spans="23:23">
      <c r="W1375">
        <v>1871</v>
      </c>
    </row>
    <row r="1376" spans="23:23">
      <c r="W1376">
        <v>1872</v>
      </c>
    </row>
    <row r="1377" spans="23:23">
      <c r="W1377">
        <v>1873</v>
      </c>
    </row>
    <row r="1378" spans="23:23">
      <c r="W1378">
        <v>1874</v>
      </c>
    </row>
    <row r="1379" spans="23:23">
      <c r="W1379">
        <v>1875</v>
      </c>
    </row>
    <row r="1380" spans="23:23">
      <c r="W1380">
        <v>1876</v>
      </c>
    </row>
    <row r="1381" spans="23:23">
      <c r="W1381">
        <v>1877</v>
      </c>
    </row>
    <row r="1382" spans="23:23">
      <c r="W1382">
        <v>1878</v>
      </c>
    </row>
    <row r="1383" spans="23:23">
      <c r="W1383">
        <v>1879</v>
      </c>
    </row>
    <row r="1384" spans="23:23">
      <c r="W1384">
        <v>1880</v>
      </c>
    </row>
    <row r="1385" spans="23:23">
      <c r="W1385">
        <v>1881</v>
      </c>
    </row>
    <row r="1386" spans="23:23">
      <c r="W1386">
        <v>1882</v>
      </c>
    </row>
    <row r="1387" spans="23:23">
      <c r="W1387">
        <v>1883</v>
      </c>
    </row>
    <row r="1388" spans="23:23">
      <c r="W1388">
        <v>1884</v>
      </c>
    </row>
    <row r="1389" spans="23:23">
      <c r="W1389">
        <v>1885</v>
      </c>
    </row>
    <row r="1390" spans="23:23">
      <c r="W1390">
        <v>1886</v>
      </c>
    </row>
    <row r="1391" spans="23:23">
      <c r="W1391">
        <v>1887</v>
      </c>
    </row>
    <row r="1392" spans="23:23">
      <c r="W1392">
        <v>1888</v>
      </c>
    </row>
    <row r="1393" spans="23:23">
      <c r="W1393">
        <v>1889</v>
      </c>
    </row>
    <row r="1394" spans="23:23">
      <c r="W1394">
        <v>1890</v>
      </c>
    </row>
    <row r="1395" spans="23:23">
      <c r="W1395">
        <v>1891</v>
      </c>
    </row>
    <row r="1396" spans="23:23">
      <c r="W1396">
        <v>1892</v>
      </c>
    </row>
    <row r="1397" spans="23:23">
      <c r="W1397">
        <v>1893</v>
      </c>
    </row>
    <row r="1398" spans="23:23">
      <c r="W1398">
        <v>1894</v>
      </c>
    </row>
    <row r="1399" spans="23:23">
      <c r="W1399">
        <v>1895</v>
      </c>
    </row>
    <row r="1400" spans="23:23">
      <c r="W1400">
        <v>1896</v>
      </c>
    </row>
    <row r="1401" spans="23:23">
      <c r="W1401">
        <v>1897</v>
      </c>
    </row>
    <row r="1402" spans="23:23">
      <c r="W1402">
        <v>1898</v>
      </c>
    </row>
    <row r="1403" spans="23:23">
      <c r="W1403">
        <v>1899</v>
      </c>
    </row>
    <row r="1404" spans="23:23">
      <c r="W1404">
        <v>1900</v>
      </c>
    </row>
    <row r="1405" spans="23:23">
      <c r="W1405">
        <v>1901</v>
      </c>
    </row>
    <row r="1406" spans="23:23">
      <c r="W1406">
        <v>1902</v>
      </c>
    </row>
    <row r="1407" spans="23:23">
      <c r="W1407">
        <v>1903</v>
      </c>
    </row>
    <row r="1408" spans="23:23">
      <c r="W1408">
        <v>1904</v>
      </c>
    </row>
    <row r="1409" spans="23:23">
      <c r="W1409">
        <v>1905</v>
      </c>
    </row>
    <row r="1410" spans="23:23">
      <c r="W1410">
        <v>1906</v>
      </c>
    </row>
    <row r="1411" spans="23:23">
      <c r="W1411">
        <v>1907</v>
      </c>
    </row>
    <row r="1412" spans="23:23">
      <c r="W1412">
        <v>1908</v>
      </c>
    </row>
    <row r="1413" spans="23:23">
      <c r="W1413">
        <v>1909</v>
      </c>
    </row>
    <row r="1414" spans="23:23">
      <c r="W1414">
        <v>1910</v>
      </c>
    </row>
    <row r="1415" spans="23:23">
      <c r="W1415">
        <v>1911</v>
      </c>
    </row>
    <row r="1416" spans="23:23">
      <c r="W1416">
        <v>1912</v>
      </c>
    </row>
    <row r="1417" spans="23:23">
      <c r="W1417">
        <v>1913</v>
      </c>
    </row>
    <row r="1418" spans="23:23">
      <c r="W1418">
        <v>1914</v>
      </c>
    </row>
    <row r="1419" spans="23:23">
      <c r="W1419">
        <v>1915</v>
      </c>
    </row>
    <row r="1420" spans="23:23">
      <c r="W1420">
        <v>1916</v>
      </c>
    </row>
    <row r="1421" spans="23:23">
      <c r="W1421">
        <v>1917</v>
      </c>
    </row>
    <row r="1422" spans="23:23">
      <c r="W1422">
        <v>1918</v>
      </c>
    </row>
    <row r="1423" spans="23:23">
      <c r="W1423">
        <v>1919</v>
      </c>
    </row>
    <row r="1424" spans="23:23">
      <c r="W1424">
        <v>1920</v>
      </c>
    </row>
    <row r="1425" spans="23:23">
      <c r="W1425">
        <v>1921</v>
      </c>
    </row>
    <row r="1426" spans="23:23">
      <c r="W1426">
        <v>1922</v>
      </c>
    </row>
    <row r="1427" spans="23:23">
      <c r="W1427">
        <v>1923</v>
      </c>
    </row>
    <row r="1428" spans="23:23">
      <c r="W1428">
        <v>1924</v>
      </c>
    </row>
    <row r="1429" spans="23:23">
      <c r="W1429">
        <v>1925</v>
      </c>
    </row>
    <row r="1430" spans="23:23">
      <c r="W1430">
        <v>1926</v>
      </c>
    </row>
    <row r="1431" spans="23:23">
      <c r="W1431">
        <v>1927</v>
      </c>
    </row>
    <row r="1432" spans="23:23">
      <c r="W1432">
        <v>1928</v>
      </c>
    </row>
    <row r="1433" spans="23:23">
      <c r="W1433">
        <v>1929</v>
      </c>
    </row>
    <row r="1434" spans="23:23">
      <c r="W1434">
        <v>1930</v>
      </c>
    </row>
    <row r="1435" spans="23:23">
      <c r="W1435">
        <v>1931</v>
      </c>
    </row>
    <row r="1436" spans="23:23">
      <c r="W1436">
        <v>1932</v>
      </c>
    </row>
    <row r="1437" spans="23:23">
      <c r="W1437">
        <v>1933</v>
      </c>
    </row>
    <row r="1438" spans="23:23">
      <c r="W1438">
        <v>1934</v>
      </c>
    </row>
    <row r="1439" spans="23:23">
      <c r="W1439">
        <v>1935</v>
      </c>
    </row>
    <row r="1440" spans="23:23">
      <c r="W1440">
        <v>1936</v>
      </c>
    </row>
    <row r="1441" spans="23:23">
      <c r="W1441">
        <v>1937</v>
      </c>
    </row>
    <row r="1442" spans="23:23">
      <c r="W1442">
        <v>1938</v>
      </c>
    </row>
    <row r="1443" spans="23:23">
      <c r="W1443">
        <v>1939</v>
      </c>
    </row>
    <row r="1444" spans="23:23">
      <c r="W1444">
        <v>1940</v>
      </c>
    </row>
    <row r="1445" spans="23:23">
      <c r="W1445">
        <v>1941</v>
      </c>
    </row>
    <row r="1446" spans="23:23">
      <c r="W1446">
        <v>1942</v>
      </c>
    </row>
    <row r="1447" spans="23:23">
      <c r="W1447">
        <v>1943</v>
      </c>
    </row>
    <row r="1448" spans="23:23">
      <c r="W1448">
        <v>1944</v>
      </c>
    </row>
    <row r="1449" spans="23:23">
      <c r="W1449">
        <v>1945</v>
      </c>
    </row>
    <row r="1450" spans="23:23">
      <c r="W1450">
        <v>1946</v>
      </c>
    </row>
    <row r="1451" spans="23:23">
      <c r="W1451">
        <v>1947</v>
      </c>
    </row>
    <row r="1452" spans="23:23">
      <c r="W1452">
        <v>1948</v>
      </c>
    </row>
    <row r="1453" spans="23:23">
      <c r="W1453">
        <v>1949</v>
      </c>
    </row>
    <row r="1454" spans="23:23">
      <c r="W1454">
        <v>1950</v>
      </c>
    </row>
    <row r="1455" spans="23:23">
      <c r="W1455">
        <v>1951</v>
      </c>
    </row>
    <row r="1456" spans="23:23">
      <c r="W1456">
        <v>1952</v>
      </c>
    </row>
    <row r="1457" spans="23:23">
      <c r="W1457">
        <v>1953</v>
      </c>
    </row>
    <row r="1458" spans="23:23">
      <c r="W1458">
        <v>1954</v>
      </c>
    </row>
    <row r="1459" spans="23:23">
      <c r="W1459">
        <v>1955</v>
      </c>
    </row>
    <row r="1460" spans="23:23">
      <c r="W1460">
        <v>1956</v>
      </c>
    </row>
    <row r="1461" spans="23:23">
      <c r="W1461">
        <v>1957</v>
      </c>
    </row>
    <row r="1462" spans="23:23">
      <c r="W1462">
        <v>1958</v>
      </c>
    </row>
    <row r="1463" spans="23:23">
      <c r="W1463">
        <v>1959</v>
      </c>
    </row>
    <row r="1464" spans="23:23">
      <c r="W1464">
        <v>1960</v>
      </c>
    </row>
    <row r="1465" spans="23:23">
      <c r="W1465">
        <v>1961</v>
      </c>
    </row>
    <row r="1466" spans="23:23">
      <c r="W1466">
        <v>1962</v>
      </c>
    </row>
    <row r="1467" spans="23:23">
      <c r="W1467">
        <v>1963</v>
      </c>
    </row>
    <row r="1468" spans="23:23">
      <c r="W1468">
        <v>1964</v>
      </c>
    </row>
    <row r="1469" spans="23:23">
      <c r="W1469">
        <v>1965</v>
      </c>
    </row>
    <row r="1470" spans="23:23">
      <c r="W1470">
        <v>1966</v>
      </c>
    </row>
    <row r="1471" spans="23:23">
      <c r="W1471">
        <v>1967</v>
      </c>
    </row>
    <row r="1472" spans="23:23">
      <c r="W1472">
        <v>1968</v>
      </c>
    </row>
    <row r="1473" spans="23:23">
      <c r="W1473">
        <v>1969</v>
      </c>
    </row>
    <row r="1474" spans="23:23">
      <c r="W1474">
        <v>1970</v>
      </c>
    </row>
    <row r="1475" spans="23:23">
      <c r="W1475">
        <v>1971</v>
      </c>
    </row>
    <row r="1476" spans="23:23">
      <c r="W1476">
        <v>1972</v>
      </c>
    </row>
    <row r="1477" spans="23:23">
      <c r="W1477">
        <v>1973</v>
      </c>
    </row>
    <row r="1478" spans="23:23">
      <c r="W1478">
        <v>1974</v>
      </c>
    </row>
    <row r="1479" spans="23:23">
      <c r="W1479">
        <v>1975</v>
      </c>
    </row>
    <row r="1480" spans="23:23">
      <c r="W1480">
        <v>1976</v>
      </c>
    </row>
    <row r="1481" spans="23:23">
      <c r="W1481">
        <v>1977</v>
      </c>
    </row>
    <row r="1482" spans="23:23">
      <c r="W1482">
        <v>1978</v>
      </c>
    </row>
    <row r="1483" spans="23:23">
      <c r="W1483">
        <v>1979</v>
      </c>
    </row>
    <row r="1484" spans="23:23">
      <c r="W1484">
        <v>1980</v>
      </c>
    </row>
    <row r="1485" spans="23:23">
      <c r="W1485">
        <v>1981</v>
      </c>
    </row>
    <row r="1486" spans="23:23">
      <c r="W1486">
        <v>1982</v>
      </c>
    </row>
    <row r="1487" spans="23:23">
      <c r="W1487">
        <v>1983</v>
      </c>
    </row>
    <row r="1488" spans="23:23">
      <c r="W1488">
        <v>1984</v>
      </c>
    </row>
    <row r="1489" spans="23:23">
      <c r="W1489">
        <v>1985</v>
      </c>
    </row>
    <row r="1490" spans="23:23">
      <c r="W1490">
        <v>1986</v>
      </c>
    </row>
    <row r="1491" spans="23:23">
      <c r="W1491">
        <v>1987</v>
      </c>
    </row>
    <row r="1492" spans="23:23">
      <c r="W1492">
        <v>1988</v>
      </c>
    </row>
    <row r="1493" spans="23:23">
      <c r="W1493">
        <v>1989</v>
      </c>
    </row>
    <row r="1494" spans="23:23">
      <c r="W1494">
        <v>1990</v>
      </c>
    </row>
    <row r="1495" spans="23:23">
      <c r="W1495">
        <v>1991</v>
      </c>
    </row>
    <row r="1496" spans="23:23">
      <c r="W1496">
        <v>1992</v>
      </c>
    </row>
    <row r="1497" spans="23:23">
      <c r="W1497">
        <v>1993</v>
      </c>
    </row>
    <row r="1498" spans="23:23">
      <c r="W1498">
        <v>1994</v>
      </c>
    </row>
    <row r="1499" spans="23:23">
      <c r="W1499">
        <v>1995</v>
      </c>
    </row>
    <row r="1500" spans="23:23">
      <c r="W1500">
        <v>1996</v>
      </c>
    </row>
    <row r="1501" spans="23:23">
      <c r="W1501">
        <v>1997</v>
      </c>
    </row>
    <row r="1502" spans="23:23">
      <c r="W1502">
        <v>1998</v>
      </c>
    </row>
    <row r="1503" spans="23:23">
      <c r="W1503">
        <v>1999</v>
      </c>
    </row>
    <row r="1504" spans="23:23">
      <c r="W1504">
        <v>2000</v>
      </c>
    </row>
    <row r="1505" spans="23:23">
      <c r="W1505">
        <v>2001</v>
      </c>
    </row>
    <row r="1506" spans="23:23">
      <c r="W1506">
        <v>2002</v>
      </c>
    </row>
    <row r="1507" spans="23:23">
      <c r="W1507">
        <v>2003</v>
      </c>
    </row>
    <row r="1508" spans="23:23">
      <c r="W1508">
        <v>2004</v>
      </c>
    </row>
    <row r="1509" spans="23:23">
      <c r="W1509">
        <v>2005</v>
      </c>
    </row>
    <row r="1510" spans="23:23">
      <c r="W1510">
        <v>2006</v>
      </c>
    </row>
    <row r="1511" spans="23:23">
      <c r="W1511">
        <v>2007</v>
      </c>
    </row>
    <row r="1512" spans="23:23">
      <c r="W1512">
        <v>2008</v>
      </c>
    </row>
    <row r="1513" spans="23:23">
      <c r="W1513">
        <v>2009</v>
      </c>
    </row>
    <row r="1514" spans="23:23">
      <c r="W1514">
        <v>2010</v>
      </c>
    </row>
    <row r="1515" spans="23:23">
      <c r="W1515">
        <v>2011</v>
      </c>
    </row>
    <row r="1516" spans="23:23">
      <c r="W1516">
        <v>2012</v>
      </c>
    </row>
    <row r="1517" spans="23:23">
      <c r="W1517">
        <v>2013</v>
      </c>
    </row>
    <row r="1518" spans="23:23">
      <c r="W1518">
        <v>2014</v>
      </c>
    </row>
    <row r="1519" spans="23:23">
      <c r="W1519">
        <v>2015</v>
      </c>
    </row>
    <row r="1520" spans="23:23">
      <c r="W1520">
        <v>2016</v>
      </c>
    </row>
    <row r="1521" spans="23:23">
      <c r="W1521">
        <v>2017</v>
      </c>
    </row>
    <row r="1522" spans="23:23">
      <c r="W1522">
        <v>2018</v>
      </c>
    </row>
    <row r="1523" spans="23:23">
      <c r="W1523">
        <v>2019</v>
      </c>
    </row>
    <row r="1524" spans="23:23">
      <c r="W1524">
        <v>2020</v>
      </c>
    </row>
    <row r="1525" spans="23:23">
      <c r="W1525">
        <v>2021</v>
      </c>
    </row>
    <row r="1526" spans="23:23">
      <c r="W1526">
        <v>2022</v>
      </c>
    </row>
    <row r="1527" spans="23:23">
      <c r="W1527">
        <v>2023</v>
      </c>
    </row>
    <row r="1528" spans="23:23">
      <c r="W1528">
        <v>2024</v>
      </c>
    </row>
    <row r="1529" spans="23:23">
      <c r="W1529">
        <v>2025</v>
      </c>
    </row>
    <row r="1530" spans="23:23">
      <c r="W1530">
        <v>2026</v>
      </c>
    </row>
    <row r="1531" spans="23:23">
      <c r="W1531">
        <v>2027</v>
      </c>
    </row>
    <row r="1532" spans="23:23">
      <c r="W1532">
        <v>2028</v>
      </c>
    </row>
    <row r="1533" spans="23:23">
      <c r="W1533">
        <v>2029</v>
      </c>
    </row>
    <row r="1534" spans="23:23">
      <c r="W1534">
        <v>2030</v>
      </c>
    </row>
    <row r="1535" spans="23:23">
      <c r="W1535">
        <v>2031</v>
      </c>
    </row>
    <row r="1536" spans="23:23">
      <c r="W1536">
        <v>2032</v>
      </c>
    </row>
    <row r="1537" spans="23:23">
      <c r="W1537">
        <v>2033</v>
      </c>
    </row>
    <row r="1538" spans="23:23">
      <c r="W1538">
        <v>2034</v>
      </c>
    </row>
    <row r="1539" spans="23:23">
      <c r="W1539">
        <v>2035</v>
      </c>
    </row>
    <row r="1540" spans="23:23">
      <c r="W1540">
        <v>2036</v>
      </c>
    </row>
    <row r="1541" spans="23:23">
      <c r="W1541">
        <v>2037</v>
      </c>
    </row>
    <row r="1542" spans="23:23">
      <c r="W1542">
        <v>2038</v>
      </c>
    </row>
    <row r="1543" spans="23:23">
      <c r="W1543">
        <v>2039</v>
      </c>
    </row>
    <row r="1544" spans="23:23">
      <c r="W1544">
        <v>2040</v>
      </c>
    </row>
    <row r="1545" spans="23:23">
      <c r="W1545">
        <v>2041</v>
      </c>
    </row>
    <row r="1546" spans="23:23">
      <c r="W1546">
        <v>2042</v>
      </c>
    </row>
    <row r="1547" spans="23:23">
      <c r="W1547">
        <v>2043</v>
      </c>
    </row>
    <row r="1548" spans="23:23">
      <c r="W1548">
        <v>2044</v>
      </c>
    </row>
    <row r="1549" spans="23:23">
      <c r="W1549">
        <v>2045</v>
      </c>
    </row>
    <row r="1550" spans="23:23">
      <c r="W1550">
        <v>2046</v>
      </c>
    </row>
    <row r="1551" spans="23:23">
      <c r="W1551">
        <v>2047</v>
      </c>
    </row>
    <row r="1552" spans="23:23">
      <c r="W1552">
        <v>2048</v>
      </c>
    </row>
    <row r="1553" spans="23:23">
      <c r="W1553">
        <v>2049</v>
      </c>
    </row>
    <row r="1554" spans="23:23">
      <c r="W1554">
        <v>2050</v>
      </c>
    </row>
    <row r="1555" spans="23:23">
      <c r="W1555">
        <v>2051</v>
      </c>
    </row>
    <row r="1556" spans="23:23">
      <c r="W1556">
        <v>2052</v>
      </c>
    </row>
    <row r="1557" spans="23:23">
      <c r="W1557">
        <v>2053</v>
      </c>
    </row>
    <row r="1558" spans="23:23">
      <c r="W1558">
        <v>2054</v>
      </c>
    </row>
    <row r="1559" spans="23:23">
      <c r="W1559">
        <v>2055</v>
      </c>
    </row>
    <row r="1560" spans="23:23">
      <c r="W1560">
        <v>2056</v>
      </c>
    </row>
    <row r="1561" spans="23:23">
      <c r="W1561">
        <v>2057</v>
      </c>
    </row>
    <row r="1562" spans="23:23">
      <c r="W1562">
        <v>2058</v>
      </c>
    </row>
    <row r="1563" spans="23:23">
      <c r="W1563">
        <v>2059</v>
      </c>
    </row>
    <row r="1564" spans="23:23">
      <c r="W1564">
        <v>2060</v>
      </c>
    </row>
    <row r="1565" spans="23:23">
      <c r="W1565">
        <v>2061</v>
      </c>
    </row>
    <row r="1566" spans="23:23">
      <c r="W1566">
        <v>2062</v>
      </c>
    </row>
    <row r="1567" spans="23:23">
      <c r="W1567">
        <v>2063</v>
      </c>
    </row>
    <row r="1568" spans="23:23">
      <c r="W1568">
        <v>2064</v>
      </c>
    </row>
    <row r="1569" spans="23:23">
      <c r="W1569">
        <v>2065</v>
      </c>
    </row>
    <row r="1570" spans="23:23">
      <c r="W1570">
        <v>2066</v>
      </c>
    </row>
    <row r="1571" spans="23:23">
      <c r="W1571">
        <v>2067</v>
      </c>
    </row>
    <row r="1572" spans="23:23">
      <c r="W1572">
        <v>2068</v>
      </c>
    </row>
    <row r="1573" spans="23:23">
      <c r="W1573">
        <v>2069</v>
      </c>
    </row>
    <row r="1574" spans="23:23">
      <c r="W1574">
        <v>2070</v>
      </c>
    </row>
    <row r="1575" spans="23:23">
      <c r="W1575">
        <v>2071</v>
      </c>
    </row>
    <row r="1576" spans="23:23">
      <c r="W1576">
        <v>2072</v>
      </c>
    </row>
    <row r="1577" spans="23:23">
      <c r="W1577">
        <v>2073</v>
      </c>
    </row>
    <row r="1578" spans="23:23">
      <c r="W1578">
        <v>2074</v>
      </c>
    </row>
    <row r="1579" spans="23:23">
      <c r="W1579">
        <v>2075</v>
      </c>
    </row>
    <row r="1580" spans="23:23">
      <c r="W1580">
        <v>2076</v>
      </c>
    </row>
    <row r="1581" spans="23:23">
      <c r="W1581">
        <v>2077</v>
      </c>
    </row>
    <row r="1582" spans="23:23">
      <c r="W1582">
        <v>2078</v>
      </c>
    </row>
    <row r="1583" spans="23:23">
      <c r="W1583">
        <v>2079</v>
      </c>
    </row>
    <row r="1584" spans="23:23">
      <c r="W1584">
        <v>2080</v>
      </c>
    </row>
    <row r="1585" spans="23:23">
      <c r="W1585">
        <v>2081</v>
      </c>
    </row>
    <row r="1586" spans="23:23">
      <c r="W1586">
        <v>2082</v>
      </c>
    </row>
    <row r="1587" spans="23:23">
      <c r="W1587">
        <v>2083</v>
      </c>
    </row>
    <row r="1588" spans="23:23">
      <c r="W1588">
        <v>2084</v>
      </c>
    </row>
    <row r="1589" spans="23:23">
      <c r="W1589">
        <v>2085</v>
      </c>
    </row>
    <row r="1590" spans="23:23">
      <c r="W1590">
        <v>2086</v>
      </c>
    </row>
    <row r="1591" spans="23:23">
      <c r="W1591">
        <v>2087</v>
      </c>
    </row>
    <row r="1592" spans="23:23">
      <c r="W1592">
        <v>2088</v>
      </c>
    </row>
    <row r="1593" spans="23:23">
      <c r="W1593">
        <v>2089</v>
      </c>
    </row>
    <row r="1594" spans="23:23">
      <c r="W1594">
        <v>2090</v>
      </c>
    </row>
    <row r="1595" spans="23:23">
      <c r="W1595">
        <v>2091</v>
      </c>
    </row>
    <row r="1596" spans="23:23">
      <c r="W1596">
        <v>2092</v>
      </c>
    </row>
    <row r="1597" spans="23:23">
      <c r="W1597">
        <v>2093</v>
      </c>
    </row>
    <row r="1598" spans="23:23">
      <c r="W1598">
        <v>2094</v>
      </c>
    </row>
    <row r="1599" spans="23:23">
      <c r="W1599">
        <v>2095</v>
      </c>
    </row>
    <row r="1600" spans="23:23">
      <c r="W1600">
        <v>2096</v>
      </c>
    </row>
    <row r="1601" spans="23:23">
      <c r="W1601">
        <v>2097</v>
      </c>
    </row>
    <row r="1602" spans="23:23">
      <c r="W1602">
        <v>2098</v>
      </c>
    </row>
    <row r="1603" spans="23:23">
      <c r="W1603">
        <v>2099</v>
      </c>
    </row>
    <row r="1604" spans="23:23">
      <c r="W1604">
        <v>2100</v>
      </c>
    </row>
    <row r="1605" spans="23:23">
      <c r="W1605">
        <v>2101</v>
      </c>
    </row>
    <row r="1606" spans="23:23">
      <c r="W1606">
        <v>2102</v>
      </c>
    </row>
    <row r="1607" spans="23:23">
      <c r="W1607">
        <v>2103</v>
      </c>
    </row>
    <row r="1608" spans="23:23">
      <c r="W1608">
        <v>2104</v>
      </c>
    </row>
    <row r="1609" spans="23:23">
      <c r="W1609">
        <v>2105</v>
      </c>
    </row>
    <row r="1610" spans="23:23">
      <c r="W1610">
        <v>2106</v>
      </c>
    </row>
    <row r="1611" spans="23:23">
      <c r="W1611">
        <v>2107</v>
      </c>
    </row>
    <row r="1612" spans="23:23">
      <c r="W1612">
        <v>2108</v>
      </c>
    </row>
    <row r="1613" spans="23:23">
      <c r="W1613">
        <v>2109</v>
      </c>
    </row>
    <row r="1614" spans="23:23">
      <c r="W1614">
        <v>2110</v>
      </c>
    </row>
    <row r="1615" spans="23:23">
      <c r="W1615">
        <v>2111</v>
      </c>
    </row>
    <row r="1616" spans="23:23">
      <c r="W1616">
        <v>2112</v>
      </c>
    </row>
    <row r="1617" spans="23:23">
      <c r="W1617">
        <v>2113</v>
      </c>
    </row>
    <row r="1618" spans="23:23">
      <c r="W1618">
        <v>2114</v>
      </c>
    </row>
    <row r="1619" spans="23:23">
      <c r="W1619">
        <v>2115</v>
      </c>
    </row>
    <row r="1620" spans="23:23">
      <c r="W1620">
        <v>2116</v>
      </c>
    </row>
    <row r="1621" spans="23:23">
      <c r="W1621">
        <v>2117</v>
      </c>
    </row>
    <row r="1622" spans="23:23">
      <c r="W1622">
        <v>2118</v>
      </c>
    </row>
    <row r="1623" spans="23:23">
      <c r="W1623">
        <v>2119</v>
      </c>
    </row>
    <row r="1624" spans="23:23">
      <c r="W1624">
        <v>2120</v>
      </c>
    </row>
    <row r="1625" spans="23:23">
      <c r="W1625">
        <v>2121</v>
      </c>
    </row>
    <row r="1626" spans="23:23">
      <c r="W1626">
        <v>2122</v>
      </c>
    </row>
    <row r="1627" spans="23:23">
      <c r="W1627">
        <v>2123</v>
      </c>
    </row>
    <row r="1628" spans="23:23">
      <c r="W1628">
        <v>2124</v>
      </c>
    </row>
    <row r="1629" spans="23:23">
      <c r="W1629">
        <v>2125</v>
      </c>
    </row>
    <row r="1630" spans="23:23">
      <c r="W1630">
        <v>2126</v>
      </c>
    </row>
    <row r="1631" spans="23:23">
      <c r="W1631">
        <v>2127</v>
      </c>
    </row>
    <row r="1632" spans="23:23">
      <c r="W1632">
        <v>2128</v>
      </c>
    </row>
    <row r="1633" spans="23:23">
      <c r="W1633">
        <v>2129</v>
      </c>
    </row>
    <row r="1634" spans="23:23">
      <c r="W1634">
        <v>2130</v>
      </c>
    </row>
    <row r="1635" spans="23:23">
      <c r="W1635">
        <v>2131</v>
      </c>
    </row>
    <row r="1636" spans="23:23">
      <c r="W1636">
        <v>2132</v>
      </c>
    </row>
    <row r="1637" spans="23:23">
      <c r="W1637">
        <v>2133</v>
      </c>
    </row>
    <row r="1638" spans="23:23">
      <c r="W1638">
        <v>2134</v>
      </c>
    </row>
    <row r="1639" spans="23:23">
      <c r="W1639">
        <v>2135</v>
      </c>
    </row>
    <row r="1640" spans="23:23">
      <c r="W1640">
        <v>2136</v>
      </c>
    </row>
    <row r="1641" spans="23:23">
      <c r="W1641">
        <v>2137</v>
      </c>
    </row>
    <row r="1642" spans="23:23">
      <c r="W1642">
        <v>2138</v>
      </c>
    </row>
    <row r="1643" spans="23:23">
      <c r="W1643">
        <v>2139</v>
      </c>
    </row>
    <row r="1644" spans="23:23">
      <c r="W1644">
        <v>2140</v>
      </c>
    </row>
    <row r="1645" spans="23:23">
      <c r="W1645">
        <v>2141</v>
      </c>
    </row>
    <row r="1646" spans="23:23">
      <c r="W1646">
        <v>2142</v>
      </c>
    </row>
    <row r="1647" spans="23:23">
      <c r="W1647">
        <v>2143</v>
      </c>
    </row>
    <row r="1648" spans="23:23">
      <c r="W1648">
        <v>2144</v>
      </c>
    </row>
    <row r="1649" spans="23:23">
      <c r="W1649">
        <v>2145</v>
      </c>
    </row>
    <row r="1650" spans="23:23">
      <c r="W1650">
        <v>2146</v>
      </c>
    </row>
    <row r="1651" spans="23:23">
      <c r="W1651">
        <v>2147</v>
      </c>
    </row>
    <row r="1652" spans="23:23">
      <c r="W1652">
        <v>2148</v>
      </c>
    </row>
    <row r="1653" spans="23:23">
      <c r="W1653">
        <v>2149</v>
      </c>
    </row>
    <row r="1654" spans="23:23">
      <c r="W1654">
        <v>2150</v>
      </c>
    </row>
    <row r="1655" spans="23:23">
      <c r="W1655">
        <v>2151</v>
      </c>
    </row>
    <row r="1656" spans="23:23">
      <c r="W1656">
        <v>2152</v>
      </c>
    </row>
    <row r="1657" spans="23:23">
      <c r="W1657">
        <v>2153</v>
      </c>
    </row>
    <row r="1658" spans="23:23">
      <c r="W1658">
        <v>2154</v>
      </c>
    </row>
    <row r="1659" spans="23:23">
      <c r="W1659">
        <v>2155</v>
      </c>
    </row>
    <row r="1660" spans="23:23">
      <c r="W1660">
        <v>2156</v>
      </c>
    </row>
    <row r="1661" spans="23:23">
      <c r="W1661">
        <v>2157</v>
      </c>
    </row>
    <row r="1662" spans="23:23">
      <c r="W1662">
        <v>2158</v>
      </c>
    </row>
    <row r="1663" spans="23:23">
      <c r="W1663">
        <v>2159</v>
      </c>
    </row>
    <row r="1664" spans="23:23">
      <c r="W1664">
        <v>2160</v>
      </c>
    </row>
    <row r="1665" spans="23:23">
      <c r="W1665">
        <v>2161</v>
      </c>
    </row>
    <row r="1666" spans="23:23">
      <c r="W1666">
        <v>2162</v>
      </c>
    </row>
    <row r="1667" spans="23:23">
      <c r="W1667">
        <v>2163</v>
      </c>
    </row>
    <row r="1668" spans="23:23">
      <c r="W1668">
        <v>2164</v>
      </c>
    </row>
    <row r="1669" spans="23:23">
      <c r="W1669">
        <v>2165</v>
      </c>
    </row>
    <row r="1670" spans="23:23">
      <c r="W1670">
        <v>2166</v>
      </c>
    </row>
    <row r="1671" spans="23:23">
      <c r="W1671">
        <v>2167</v>
      </c>
    </row>
    <row r="1672" spans="23:23">
      <c r="W1672">
        <v>2168</v>
      </c>
    </row>
    <row r="1673" spans="23:23">
      <c r="W1673">
        <v>2169</v>
      </c>
    </row>
    <row r="1674" spans="23:23">
      <c r="W1674">
        <v>2170</v>
      </c>
    </row>
    <row r="1675" spans="23:23">
      <c r="W1675">
        <v>2171</v>
      </c>
    </row>
    <row r="1676" spans="23:23">
      <c r="W1676">
        <v>2172</v>
      </c>
    </row>
    <row r="1677" spans="23:23">
      <c r="W1677">
        <v>2173</v>
      </c>
    </row>
    <row r="1678" spans="23:23">
      <c r="W1678">
        <v>2174</v>
      </c>
    </row>
    <row r="1679" spans="23:23">
      <c r="W1679">
        <v>2175</v>
      </c>
    </row>
    <row r="1680" spans="23:23">
      <c r="W1680">
        <v>2176</v>
      </c>
    </row>
    <row r="1681" spans="23:23">
      <c r="W1681">
        <v>2177</v>
      </c>
    </row>
    <row r="1682" spans="23:23">
      <c r="W1682">
        <v>2178</v>
      </c>
    </row>
    <row r="1683" spans="23:23">
      <c r="W1683">
        <v>2179</v>
      </c>
    </row>
    <row r="1684" spans="23:23">
      <c r="W1684">
        <v>2180</v>
      </c>
    </row>
    <row r="1685" spans="23:23">
      <c r="W1685">
        <v>2181</v>
      </c>
    </row>
    <row r="1686" spans="23:23">
      <c r="W1686">
        <v>2182</v>
      </c>
    </row>
    <row r="1687" spans="23:23">
      <c r="W1687">
        <v>2183</v>
      </c>
    </row>
    <row r="1688" spans="23:23">
      <c r="W1688">
        <v>2184</v>
      </c>
    </row>
    <row r="1689" spans="23:23">
      <c r="W1689">
        <v>2185</v>
      </c>
    </row>
    <row r="1690" spans="23:23">
      <c r="W1690">
        <v>2186</v>
      </c>
    </row>
    <row r="1691" spans="23:23">
      <c r="W1691">
        <v>2187</v>
      </c>
    </row>
    <row r="1692" spans="23:23">
      <c r="W1692">
        <v>2188</v>
      </c>
    </row>
    <row r="1693" spans="23:23">
      <c r="W1693">
        <v>2189</v>
      </c>
    </row>
    <row r="1694" spans="23:23">
      <c r="W1694">
        <v>2190</v>
      </c>
    </row>
    <row r="1695" spans="23:23">
      <c r="W1695">
        <v>2191</v>
      </c>
    </row>
    <row r="1696" spans="23:23">
      <c r="W1696">
        <v>2192</v>
      </c>
    </row>
    <row r="1697" spans="23:23">
      <c r="W1697">
        <v>2193</v>
      </c>
    </row>
    <row r="1698" spans="23:23">
      <c r="W1698">
        <v>2194</v>
      </c>
    </row>
    <row r="1699" spans="23:23">
      <c r="W1699">
        <v>2195</v>
      </c>
    </row>
    <row r="1700" spans="23:23">
      <c r="W1700">
        <v>2196</v>
      </c>
    </row>
    <row r="1701" spans="23:23">
      <c r="W1701">
        <v>2197</v>
      </c>
    </row>
    <row r="1702" spans="23:23">
      <c r="W1702">
        <v>2198</v>
      </c>
    </row>
    <row r="1703" spans="23:23">
      <c r="W1703">
        <v>2199</v>
      </c>
    </row>
    <row r="1704" spans="23:23">
      <c r="W1704">
        <v>2200</v>
      </c>
    </row>
    <row r="1705" spans="23:23">
      <c r="W1705">
        <v>2201</v>
      </c>
    </row>
    <row r="1706" spans="23:23">
      <c r="W1706">
        <v>2202</v>
      </c>
    </row>
    <row r="1707" spans="23:23">
      <c r="W1707">
        <v>2203</v>
      </c>
    </row>
    <row r="1708" spans="23:23">
      <c r="W1708">
        <v>2204</v>
      </c>
    </row>
    <row r="1709" spans="23:23">
      <c r="W1709">
        <v>2205</v>
      </c>
    </row>
    <row r="1710" spans="23:23">
      <c r="W1710">
        <v>2206</v>
      </c>
    </row>
    <row r="1711" spans="23:23">
      <c r="W1711">
        <v>2207</v>
      </c>
    </row>
    <row r="1712" spans="23:23">
      <c r="W1712">
        <v>2208</v>
      </c>
    </row>
    <row r="1713" spans="23:23">
      <c r="W1713">
        <v>2209</v>
      </c>
    </row>
    <row r="1714" spans="23:23">
      <c r="W1714">
        <v>2210</v>
      </c>
    </row>
    <row r="1715" spans="23:23">
      <c r="W1715">
        <v>2211</v>
      </c>
    </row>
    <row r="1716" spans="23:23">
      <c r="W1716">
        <v>2212</v>
      </c>
    </row>
    <row r="1717" spans="23:23">
      <c r="W1717">
        <v>2213</v>
      </c>
    </row>
    <row r="1718" spans="23:23">
      <c r="W1718">
        <v>2214</v>
      </c>
    </row>
    <row r="1719" spans="23:23">
      <c r="W1719">
        <v>2215</v>
      </c>
    </row>
    <row r="1720" spans="23:23">
      <c r="W1720">
        <v>2216</v>
      </c>
    </row>
    <row r="1721" spans="23:23">
      <c r="W1721">
        <v>2217</v>
      </c>
    </row>
    <row r="1722" spans="23:23">
      <c r="W1722">
        <v>2218</v>
      </c>
    </row>
    <row r="1723" spans="23:23">
      <c r="W1723">
        <v>2219</v>
      </c>
    </row>
    <row r="1724" spans="23:23">
      <c r="W1724">
        <v>2220</v>
      </c>
    </row>
    <row r="1725" spans="23:23">
      <c r="W1725">
        <v>2221</v>
      </c>
    </row>
    <row r="1726" spans="23:23">
      <c r="W1726">
        <v>2222</v>
      </c>
    </row>
    <row r="1727" spans="23:23">
      <c r="W1727">
        <v>2223</v>
      </c>
    </row>
    <row r="1728" spans="23:23">
      <c r="W1728">
        <v>2224</v>
      </c>
    </row>
    <row r="1729" spans="23:23">
      <c r="W1729">
        <v>2225</v>
      </c>
    </row>
    <row r="1730" spans="23:23">
      <c r="W1730">
        <v>2226</v>
      </c>
    </row>
    <row r="1731" spans="23:23">
      <c r="W1731">
        <v>2227</v>
      </c>
    </row>
    <row r="1732" spans="23:23">
      <c r="W1732">
        <v>2228</v>
      </c>
    </row>
    <row r="1733" spans="23:23">
      <c r="W1733">
        <v>2229</v>
      </c>
    </row>
    <row r="1734" spans="23:23">
      <c r="W1734">
        <v>2230</v>
      </c>
    </row>
    <row r="1735" spans="23:23">
      <c r="W1735">
        <v>2231</v>
      </c>
    </row>
    <row r="1736" spans="23:23">
      <c r="W1736">
        <v>2232</v>
      </c>
    </row>
    <row r="1737" spans="23:23">
      <c r="W1737">
        <v>2233</v>
      </c>
    </row>
    <row r="1738" spans="23:23">
      <c r="W1738">
        <v>2234</v>
      </c>
    </row>
    <row r="1739" spans="23:23">
      <c r="W1739">
        <v>2235</v>
      </c>
    </row>
    <row r="1740" spans="23:23">
      <c r="W1740">
        <v>2236</v>
      </c>
    </row>
    <row r="1741" spans="23:23">
      <c r="W1741">
        <v>2237</v>
      </c>
    </row>
    <row r="1742" spans="23:23">
      <c r="W1742">
        <v>2238</v>
      </c>
    </row>
    <row r="1743" spans="23:23">
      <c r="W1743">
        <v>2239</v>
      </c>
    </row>
    <row r="1744" spans="23:23">
      <c r="W1744">
        <v>2240</v>
      </c>
    </row>
    <row r="1745" spans="23:23">
      <c r="W1745">
        <v>2241</v>
      </c>
    </row>
    <row r="1746" spans="23:23">
      <c r="W1746">
        <v>2242</v>
      </c>
    </row>
    <row r="1747" spans="23:23">
      <c r="W1747">
        <v>2243</v>
      </c>
    </row>
    <row r="1748" spans="23:23">
      <c r="W1748">
        <v>2244</v>
      </c>
    </row>
    <row r="1749" spans="23:23">
      <c r="W1749">
        <v>2245</v>
      </c>
    </row>
    <row r="1750" spans="23:23">
      <c r="W1750">
        <v>2246</v>
      </c>
    </row>
    <row r="1751" spans="23:23">
      <c r="W1751">
        <v>2247</v>
      </c>
    </row>
    <row r="1752" spans="23:23">
      <c r="W1752">
        <v>2248</v>
      </c>
    </row>
    <row r="1753" spans="23:23">
      <c r="W1753">
        <v>2249</v>
      </c>
    </row>
    <row r="1754" spans="23:23">
      <c r="W1754">
        <v>2250</v>
      </c>
    </row>
    <row r="1755" spans="23:23">
      <c r="W1755">
        <v>2251</v>
      </c>
    </row>
    <row r="1756" spans="23:23">
      <c r="W1756">
        <v>2252</v>
      </c>
    </row>
    <row r="1757" spans="23:23">
      <c r="W1757">
        <v>2253</v>
      </c>
    </row>
    <row r="1758" spans="23:23">
      <c r="W1758">
        <v>2254</v>
      </c>
    </row>
    <row r="1759" spans="23:23">
      <c r="W1759">
        <v>2255</v>
      </c>
    </row>
    <row r="1760" spans="23:23">
      <c r="W1760">
        <v>2256</v>
      </c>
    </row>
    <row r="1761" spans="23:23">
      <c r="W1761">
        <v>2257</v>
      </c>
    </row>
    <row r="1762" spans="23:23">
      <c r="W1762">
        <v>2258</v>
      </c>
    </row>
    <row r="1763" spans="23:23">
      <c r="W1763">
        <v>2259</v>
      </c>
    </row>
    <row r="1764" spans="23:23">
      <c r="W1764">
        <v>2260</v>
      </c>
    </row>
    <row r="1765" spans="23:23">
      <c r="W1765">
        <v>2261</v>
      </c>
    </row>
    <row r="1766" spans="23:23">
      <c r="W1766">
        <v>2262</v>
      </c>
    </row>
    <row r="1767" spans="23:23">
      <c r="W1767">
        <v>2263</v>
      </c>
    </row>
    <row r="1768" spans="23:23">
      <c r="W1768">
        <v>2264</v>
      </c>
    </row>
    <row r="1769" spans="23:23">
      <c r="W1769">
        <v>2265</v>
      </c>
    </row>
    <row r="1770" spans="23:23">
      <c r="W1770">
        <v>2266</v>
      </c>
    </row>
    <row r="1771" spans="23:23">
      <c r="W1771">
        <v>2267</v>
      </c>
    </row>
    <row r="1772" spans="23:23">
      <c r="W1772">
        <v>2268</v>
      </c>
    </row>
    <row r="1773" spans="23:23">
      <c r="W1773">
        <v>2269</v>
      </c>
    </row>
    <row r="1774" spans="23:23">
      <c r="W1774">
        <v>2270</v>
      </c>
    </row>
    <row r="1775" spans="23:23">
      <c r="W1775">
        <v>2271</v>
      </c>
    </row>
    <row r="1776" spans="23:23">
      <c r="W1776">
        <v>2272</v>
      </c>
    </row>
    <row r="1777" spans="23:23">
      <c r="W1777">
        <v>2273</v>
      </c>
    </row>
    <row r="1778" spans="23:23">
      <c r="W1778">
        <v>2274</v>
      </c>
    </row>
    <row r="1779" spans="23:23">
      <c r="W1779">
        <v>2275</v>
      </c>
    </row>
    <row r="1780" spans="23:23">
      <c r="W1780">
        <v>2276</v>
      </c>
    </row>
    <row r="1781" spans="23:23">
      <c r="W1781">
        <v>2277</v>
      </c>
    </row>
    <row r="1782" spans="23:23">
      <c r="W1782">
        <v>2278</v>
      </c>
    </row>
    <row r="1783" spans="23:23">
      <c r="W1783">
        <v>2279</v>
      </c>
    </row>
    <row r="1784" spans="23:23">
      <c r="W1784">
        <v>2280</v>
      </c>
    </row>
    <row r="1785" spans="23:23">
      <c r="W1785">
        <v>2281</v>
      </c>
    </row>
    <row r="1786" spans="23:23">
      <c r="W1786">
        <v>2282</v>
      </c>
    </row>
    <row r="1787" spans="23:23">
      <c r="W1787">
        <v>2283</v>
      </c>
    </row>
    <row r="1788" spans="23:23">
      <c r="W1788">
        <v>2284</v>
      </c>
    </row>
    <row r="1789" spans="23:23">
      <c r="W1789">
        <v>2285</v>
      </c>
    </row>
    <row r="1790" spans="23:23">
      <c r="W1790">
        <v>2286</v>
      </c>
    </row>
    <row r="1791" spans="23:23">
      <c r="W1791">
        <v>2287</v>
      </c>
    </row>
    <row r="1792" spans="23:23">
      <c r="W1792">
        <v>2288</v>
      </c>
    </row>
    <row r="1793" spans="23:23">
      <c r="W1793">
        <v>2289</v>
      </c>
    </row>
    <row r="1794" spans="23:23">
      <c r="W1794">
        <v>2290</v>
      </c>
    </row>
    <row r="1795" spans="23:23">
      <c r="W1795">
        <v>2291</v>
      </c>
    </row>
    <row r="1796" spans="23:23">
      <c r="W1796">
        <v>2292</v>
      </c>
    </row>
    <row r="1797" spans="23:23">
      <c r="W1797">
        <v>2293</v>
      </c>
    </row>
    <row r="1798" spans="23:23">
      <c r="W1798">
        <v>2294</v>
      </c>
    </row>
    <row r="1799" spans="23:23">
      <c r="W1799">
        <v>2295</v>
      </c>
    </row>
    <row r="1800" spans="23:23">
      <c r="W1800">
        <v>2296</v>
      </c>
    </row>
    <row r="1801" spans="23:23">
      <c r="W1801">
        <v>2297</v>
      </c>
    </row>
    <row r="1802" spans="23:23">
      <c r="W1802">
        <v>2298</v>
      </c>
    </row>
    <row r="1803" spans="23:23">
      <c r="W1803">
        <v>2299</v>
      </c>
    </row>
    <row r="1804" spans="23:23">
      <c r="W1804">
        <v>2300</v>
      </c>
    </row>
    <row r="1805" spans="23:23">
      <c r="W1805">
        <v>2301</v>
      </c>
    </row>
    <row r="1806" spans="23:23">
      <c r="W1806">
        <v>2302</v>
      </c>
    </row>
    <row r="1807" spans="23:23">
      <c r="W1807">
        <v>2303</v>
      </c>
    </row>
    <row r="1808" spans="23:23">
      <c r="W1808">
        <v>2304</v>
      </c>
    </row>
    <row r="1809" spans="23:23">
      <c r="W1809">
        <v>2305</v>
      </c>
    </row>
    <row r="1810" spans="23:23">
      <c r="W1810">
        <v>2306</v>
      </c>
    </row>
    <row r="1811" spans="23:23">
      <c r="W1811">
        <v>2307</v>
      </c>
    </row>
    <row r="1812" spans="23:23">
      <c r="W1812">
        <v>2308</v>
      </c>
    </row>
    <row r="1813" spans="23:23">
      <c r="W1813">
        <v>2309</v>
      </c>
    </row>
    <row r="1814" spans="23:23">
      <c r="W1814">
        <v>2310</v>
      </c>
    </row>
    <row r="1815" spans="23:23">
      <c r="W1815">
        <v>2311</v>
      </c>
    </row>
    <row r="1816" spans="23:23">
      <c r="W1816">
        <v>2312</v>
      </c>
    </row>
    <row r="1817" spans="23:23">
      <c r="W1817">
        <v>2313</v>
      </c>
    </row>
    <row r="1818" spans="23:23">
      <c r="W1818">
        <v>2314</v>
      </c>
    </row>
    <row r="1819" spans="23:23">
      <c r="W1819">
        <v>2315</v>
      </c>
    </row>
    <row r="1820" spans="23:23">
      <c r="W1820">
        <v>2316</v>
      </c>
    </row>
    <row r="1821" spans="23:23">
      <c r="W1821">
        <v>2317</v>
      </c>
    </row>
    <row r="1822" spans="23:23">
      <c r="W1822">
        <v>2318</v>
      </c>
    </row>
    <row r="1823" spans="23:23">
      <c r="W1823">
        <v>2319</v>
      </c>
    </row>
    <row r="1824" spans="23:23">
      <c r="W1824">
        <v>2320</v>
      </c>
    </row>
    <row r="1825" spans="23:23">
      <c r="W1825">
        <v>2321</v>
      </c>
    </row>
    <row r="1826" spans="23:23">
      <c r="W1826">
        <v>2322</v>
      </c>
    </row>
    <row r="1827" spans="23:23">
      <c r="W1827">
        <v>2323</v>
      </c>
    </row>
    <row r="1828" spans="23:23">
      <c r="W1828">
        <v>2324</v>
      </c>
    </row>
    <row r="1829" spans="23:23">
      <c r="W1829">
        <v>2325</v>
      </c>
    </row>
    <row r="1830" spans="23:23">
      <c r="W1830">
        <v>2326</v>
      </c>
    </row>
    <row r="1831" spans="23:23">
      <c r="W1831">
        <v>2327</v>
      </c>
    </row>
    <row r="1832" spans="23:23">
      <c r="W1832">
        <v>2328</v>
      </c>
    </row>
    <row r="1833" spans="23:23">
      <c r="W1833">
        <v>2329</v>
      </c>
    </row>
    <row r="1834" spans="23:23">
      <c r="W1834">
        <v>2330</v>
      </c>
    </row>
    <row r="1835" spans="23:23">
      <c r="W1835">
        <v>2331</v>
      </c>
    </row>
    <row r="1836" spans="23:23">
      <c r="W1836">
        <v>2332</v>
      </c>
    </row>
    <row r="1837" spans="23:23">
      <c r="W1837">
        <v>2333</v>
      </c>
    </row>
    <row r="1838" spans="23:23">
      <c r="W1838">
        <v>2334</v>
      </c>
    </row>
    <row r="1839" spans="23:23">
      <c r="W1839">
        <v>2335</v>
      </c>
    </row>
    <row r="1840" spans="23:23">
      <c r="W1840">
        <v>2336</v>
      </c>
    </row>
    <row r="1841" spans="23:23">
      <c r="W1841">
        <v>2337</v>
      </c>
    </row>
    <row r="1842" spans="23:23">
      <c r="W1842">
        <v>2338</v>
      </c>
    </row>
    <row r="1843" spans="23:23">
      <c r="W1843">
        <v>2339</v>
      </c>
    </row>
    <row r="1844" spans="23:23">
      <c r="W1844">
        <v>2340</v>
      </c>
    </row>
    <row r="1845" spans="23:23">
      <c r="W1845">
        <v>2341</v>
      </c>
    </row>
    <row r="1846" spans="23:23">
      <c r="W1846">
        <v>2342</v>
      </c>
    </row>
    <row r="1847" spans="23:23">
      <c r="W1847">
        <v>2343</v>
      </c>
    </row>
    <row r="1848" spans="23:23">
      <c r="W1848">
        <v>2344</v>
      </c>
    </row>
    <row r="1849" spans="23:23">
      <c r="W1849">
        <v>2345</v>
      </c>
    </row>
    <row r="1850" spans="23:23">
      <c r="W1850">
        <v>2346</v>
      </c>
    </row>
    <row r="1851" spans="23:23">
      <c r="W1851">
        <v>2347</v>
      </c>
    </row>
    <row r="1852" spans="23:23">
      <c r="W1852">
        <v>2348</v>
      </c>
    </row>
    <row r="1853" spans="23:23">
      <c r="W1853">
        <v>2349</v>
      </c>
    </row>
    <row r="1854" spans="23:23">
      <c r="W1854">
        <v>2350</v>
      </c>
    </row>
    <row r="1855" spans="23:23">
      <c r="W1855">
        <v>2351</v>
      </c>
    </row>
    <row r="1856" spans="23:23">
      <c r="W1856">
        <v>2352</v>
      </c>
    </row>
    <row r="1857" spans="23:23">
      <c r="W1857">
        <v>2353</v>
      </c>
    </row>
    <row r="1858" spans="23:23">
      <c r="W1858">
        <v>2354</v>
      </c>
    </row>
    <row r="1859" spans="23:23">
      <c r="W1859">
        <v>2355</v>
      </c>
    </row>
    <row r="1860" spans="23:23">
      <c r="W1860">
        <v>2356</v>
      </c>
    </row>
    <row r="1861" spans="23:23">
      <c r="W1861">
        <v>2357</v>
      </c>
    </row>
    <row r="1862" spans="23:23">
      <c r="W1862">
        <v>2358</v>
      </c>
    </row>
    <row r="1863" spans="23:23">
      <c r="W1863">
        <v>2359</v>
      </c>
    </row>
    <row r="1864" spans="23:23">
      <c r="W1864">
        <v>2360</v>
      </c>
    </row>
    <row r="1865" spans="23:23">
      <c r="W1865">
        <v>2361</v>
      </c>
    </row>
    <row r="1866" spans="23:23">
      <c r="W1866">
        <v>2362</v>
      </c>
    </row>
    <row r="1867" spans="23:23">
      <c r="W1867">
        <v>2363</v>
      </c>
    </row>
    <row r="1868" spans="23:23">
      <c r="W1868">
        <v>2364</v>
      </c>
    </row>
    <row r="1869" spans="23:23">
      <c r="W1869">
        <v>2365</v>
      </c>
    </row>
    <row r="1870" spans="23:23">
      <c r="W1870">
        <v>2366</v>
      </c>
    </row>
    <row r="1871" spans="23:23">
      <c r="W1871">
        <v>2367</v>
      </c>
    </row>
    <row r="1872" spans="23:23">
      <c r="W1872">
        <v>2368</v>
      </c>
    </row>
    <row r="1873" spans="23:23">
      <c r="W1873">
        <v>2369</v>
      </c>
    </row>
    <row r="1874" spans="23:23">
      <c r="W1874">
        <v>2370</v>
      </c>
    </row>
    <row r="1875" spans="23:23">
      <c r="W1875">
        <v>2371</v>
      </c>
    </row>
    <row r="1876" spans="23:23">
      <c r="W1876">
        <v>2372</v>
      </c>
    </row>
    <row r="1877" spans="23:23">
      <c r="W1877">
        <v>2373</v>
      </c>
    </row>
    <row r="1878" spans="23:23">
      <c r="W1878">
        <v>2374</v>
      </c>
    </row>
    <row r="1879" spans="23:23">
      <c r="W1879">
        <v>2375</v>
      </c>
    </row>
    <row r="1880" spans="23:23">
      <c r="W1880">
        <v>2376</v>
      </c>
    </row>
    <row r="1881" spans="23:23">
      <c r="W1881">
        <v>2377</v>
      </c>
    </row>
    <row r="1882" spans="23:23">
      <c r="W1882">
        <v>2378</v>
      </c>
    </row>
    <row r="1883" spans="23:23">
      <c r="W1883">
        <v>2379</v>
      </c>
    </row>
    <row r="1884" spans="23:23">
      <c r="W1884">
        <v>2380</v>
      </c>
    </row>
    <row r="1885" spans="23:23">
      <c r="W1885">
        <v>2381</v>
      </c>
    </row>
    <row r="1886" spans="23:23">
      <c r="W1886">
        <v>2382</v>
      </c>
    </row>
    <row r="1887" spans="23:23">
      <c r="W1887">
        <v>2383</v>
      </c>
    </row>
    <row r="1888" spans="23:23">
      <c r="W1888">
        <v>2384</v>
      </c>
    </row>
    <row r="1889" spans="23:23">
      <c r="W1889">
        <v>2385</v>
      </c>
    </row>
    <row r="1890" spans="23:23">
      <c r="W1890">
        <v>2386</v>
      </c>
    </row>
    <row r="1891" spans="23:23">
      <c r="W1891">
        <v>2387</v>
      </c>
    </row>
    <row r="1892" spans="23:23">
      <c r="W1892">
        <v>2388</v>
      </c>
    </row>
    <row r="1893" spans="23:23">
      <c r="W1893">
        <v>2389</v>
      </c>
    </row>
    <row r="1894" spans="23:23">
      <c r="W1894">
        <v>2390</v>
      </c>
    </row>
    <row r="1895" spans="23:23">
      <c r="W1895">
        <v>2391</v>
      </c>
    </row>
    <row r="1896" spans="23:23">
      <c r="W1896">
        <v>2392</v>
      </c>
    </row>
    <row r="1897" spans="23:23">
      <c r="W1897">
        <v>2393</v>
      </c>
    </row>
    <row r="1898" spans="23:23">
      <c r="W1898">
        <v>2394</v>
      </c>
    </row>
    <row r="1899" spans="23:23">
      <c r="W1899">
        <v>2395</v>
      </c>
    </row>
    <row r="1900" spans="23:23">
      <c r="W1900">
        <v>2396</v>
      </c>
    </row>
    <row r="1901" spans="23:23">
      <c r="W1901">
        <v>2397</v>
      </c>
    </row>
    <row r="1902" spans="23:23">
      <c r="W1902">
        <v>2398</v>
      </c>
    </row>
    <row r="1903" spans="23:23">
      <c r="W1903">
        <v>2399</v>
      </c>
    </row>
    <row r="1904" spans="23:23">
      <c r="W1904">
        <v>2400</v>
      </c>
    </row>
    <row r="1905" spans="23:23">
      <c r="W1905">
        <v>2401</v>
      </c>
    </row>
    <row r="1906" spans="23:23">
      <c r="W1906">
        <v>2402</v>
      </c>
    </row>
    <row r="1907" spans="23:23">
      <c r="W1907">
        <v>2403</v>
      </c>
    </row>
    <row r="1908" spans="23:23">
      <c r="W1908">
        <v>2404</v>
      </c>
    </row>
    <row r="1909" spans="23:23">
      <c r="W1909">
        <v>2405</v>
      </c>
    </row>
    <row r="1910" spans="23:23">
      <c r="W1910">
        <v>2406</v>
      </c>
    </row>
    <row r="1911" spans="23:23">
      <c r="W1911">
        <v>2407</v>
      </c>
    </row>
    <row r="1912" spans="23:23">
      <c r="W1912">
        <v>2408</v>
      </c>
    </row>
    <row r="1913" spans="23:23">
      <c r="W1913">
        <v>2409</v>
      </c>
    </row>
    <row r="1914" spans="23:23">
      <c r="W1914">
        <v>2410</v>
      </c>
    </row>
    <row r="1915" spans="23:23">
      <c r="W1915">
        <v>2411</v>
      </c>
    </row>
    <row r="1916" spans="23:23">
      <c r="W1916">
        <v>2412</v>
      </c>
    </row>
    <row r="1917" spans="23:23">
      <c r="W1917">
        <v>2413</v>
      </c>
    </row>
    <row r="1918" spans="23:23">
      <c r="W1918">
        <v>2414</v>
      </c>
    </row>
    <row r="1919" spans="23:23">
      <c r="W1919">
        <v>2415</v>
      </c>
    </row>
    <row r="1920" spans="23:23">
      <c r="W1920">
        <v>2416</v>
      </c>
    </row>
    <row r="1921" spans="23:23">
      <c r="W1921">
        <v>2417</v>
      </c>
    </row>
    <row r="1922" spans="23:23">
      <c r="W1922">
        <v>2418</v>
      </c>
    </row>
    <row r="1923" spans="23:23">
      <c r="W1923">
        <v>2419</v>
      </c>
    </row>
    <row r="1924" spans="23:23">
      <c r="W1924">
        <v>2420</v>
      </c>
    </row>
    <row r="1925" spans="23:23">
      <c r="W1925">
        <v>2421</v>
      </c>
    </row>
    <row r="1926" spans="23:23">
      <c r="W1926">
        <v>2422</v>
      </c>
    </row>
    <row r="1927" spans="23:23">
      <c r="W1927">
        <v>2423</v>
      </c>
    </row>
    <row r="1928" spans="23:23">
      <c r="W1928">
        <v>2424</v>
      </c>
    </row>
    <row r="1929" spans="23:23">
      <c r="W1929">
        <v>2425</v>
      </c>
    </row>
    <row r="1930" spans="23:23">
      <c r="W1930">
        <v>2426</v>
      </c>
    </row>
    <row r="1931" spans="23:23">
      <c r="W1931">
        <v>2427</v>
      </c>
    </row>
    <row r="1932" spans="23:23">
      <c r="W1932">
        <v>2428</v>
      </c>
    </row>
    <row r="1933" spans="23:23">
      <c r="W1933">
        <v>2429</v>
      </c>
    </row>
    <row r="1934" spans="23:23">
      <c r="W1934">
        <v>2430</v>
      </c>
    </row>
    <row r="1935" spans="23:23">
      <c r="W1935">
        <v>2431</v>
      </c>
    </row>
    <row r="1936" spans="23:23">
      <c r="W1936">
        <v>2432</v>
      </c>
    </row>
    <row r="1937" spans="23:23">
      <c r="W1937">
        <v>2433</v>
      </c>
    </row>
    <row r="1938" spans="23:23">
      <c r="W1938">
        <v>2434</v>
      </c>
    </row>
    <row r="1939" spans="23:23">
      <c r="W1939">
        <v>2435</v>
      </c>
    </row>
    <row r="1940" spans="23:23">
      <c r="W1940">
        <v>2436</v>
      </c>
    </row>
    <row r="1941" spans="23:23">
      <c r="W1941">
        <v>2437</v>
      </c>
    </row>
    <row r="1942" spans="23:23">
      <c r="W1942">
        <v>2438</v>
      </c>
    </row>
    <row r="1943" spans="23:23">
      <c r="W1943">
        <v>2439</v>
      </c>
    </row>
    <row r="1944" spans="23:23">
      <c r="W1944">
        <v>2440</v>
      </c>
    </row>
    <row r="1945" spans="23:23">
      <c r="W1945">
        <v>2441</v>
      </c>
    </row>
    <row r="1946" spans="23:23">
      <c r="W1946">
        <v>2442</v>
      </c>
    </row>
    <row r="1947" spans="23:23">
      <c r="W1947">
        <v>2443</v>
      </c>
    </row>
    <row r="1948" spans="23:23">
      <c r="W1948">
        <v>2444</v>
      </c>
    </row>
    <row r="1949" spans="23:23">
      <c r="W1949">
        <v>2445</v>
      </c>
    </row>
    <row r="1950" spans="23:23">
      <c r="W1950">
        <v>2446</v>
      </c>
    </row>
    <row r="1951" spans="23:23">
      <c r="W1951">
        <v>2447</v>
      </c>
    </row>
    <row r="1952" spans="23:23">
      <c r="W1952">
        <v>2448</v>
      </c>
    </row>
    <row r="1953" spans="23:23">
      <c r="W1953">
        <v>2449</v>
      </c>
    </row>
    <row r="1954" spans="23:23">
      <c r="W1954">
        <v>2450</v>
      </c>
    </row>
    <row r="1955" spans="23:23">
      <c r="W1955">
        <v>2451</v>
      </c>
    </row>
    <row r="1956" spans="23:23">
      <c r="W1956">
        <v>2452</v>
      </c>
    </row>
    <row r="1957" spans="23:23">
      <c r="W1957">
        <v>2453</v>
      </c>
    </row>
    <row r="1958" spans="23:23">
      <c r="W1958">
        <v>2454</v>
      </c>
    </row>
    <row r="1959" spans="23:23">
      <c r="W1959">
        <v>2455</v>
      </c>
    </row>
    <row r="1960" spans="23:23">
      <c r="W1960">
        <v>2456</v>
      </c>
    </row>
    <row r="1961" spans="23:23">
      <c r="W1961">
        <v>2457</v>
      </c>
    </row>
    <row r="1962" spans="23:23">
      <c r="W1962">
        <v>2458</v>
      </c>
    </row>
    <row r="1963" spans="23:23">
      <c r="W1963">
        <v>2459</v>
      </c>
    </row>
    <row r="1964" spans="23:23">
      <c r="W1964">
        <v>2460</v>
      </c>
    </row>
    <row r="1965" spans="23:23">
      <c r="W1965">
        <v>2461</v>
      </c>
    </row>
    <row r="1966" spans="23:23">
      <c r="W1966">
        <v>2462</v>
      </c>
    </row>
    <row r="1967" spans="23:23">
      <c r="W1967">
        <v>2463</v>
      </c>
    </row>
    <row r="1968" spans="23:23">
      <c r="W1968">
        <v>2464</v>
      </c>
    </row>
    <row r="1969" spans="23:23">
      <c r="W1969">
        <v>2465</v>
      </c>
    </row>
    <row r="1970" spans="23:23">
      <c r="W1970">
        <v>2466</v>
      </c>
    </row>
    <row r="1971" spans="23:23">
      <c r="W1971">
        <v>2467</v>
      </c>
    </row>
    <row r="1972" spans="23:23">
      <c r="W1972">
        <v>2468</v>
      </c>
    </row>
    <row r="1973" spans="23:23">
      <c r="W1973">
        <v>2469</v>
      </c>
    </row>
    <row r="1974" spans="23:23">
      <c r="W1974">
        <v>2470</v>
      </c>
    </row>
    <row r="1975" spans="23:23">
      <c r="W1975">
        <v>2471</v>
      </c>
    </row>
    <row r="1976" spans="23:23">
      <c r="W1976">
        <v>2472</v>
      </c>
    </row>
    <row r="1977" spans="23:23">
      <c r="W1977">
        <v>2473</v>
      </c>
    </row>
    <row r="1978" spans="23:23">
      <c r="W1978">
        <v>2474</v>
      </c>
    </row>
    <row r="1979" spans="23:23">
      <c r="W1979">
        <v>2475</v>
      </c>
    </row>
    <row r="1980" spans="23:23">
      <c r="W1980">
        <v>2476</v>
      </c>
    </row>
    <row r="1981" spans="23:23">
      <c r="W1981">
        <v>2477</v>
      </c>
    </row>
    <row r="1982" spans="23:23">
      <c r="W1982">
        <v>2478</v>
      </c>
    </row>
    <row r="1983" spans="23:23">
      <c r="W1983">
        <v>2479</v>
      </c>
    </row>
    <row r="1984" spans="23:23">
      <c r="W1984">
        <v>2480</v>
      </c>
    </row>
    <row r="1985" spans="23:23">
      <c r="W1985">
        <v>2481</v>
      </c>
    </row>
    <row r="1986" spans="23:23">
      <c r="W1986">
        <v>2482</v>
      </c>
    </row>
    <row r="1987" spans="23:23">
      <c r="W1987">
        <v>2483</v>
      </c>
    </row>
    <row r="1988" spans="23:23">
      <c r="W1988">
        <v>2484</v>
      </c>
    </row>
    <row r="1989" spans="23:23">
      <c r="W1989">
        <v>2485</v>
      </c>
    </row>
    <row r="1990" spans="23:23">
      <c r="W1990">
        <v>2486</v>
      </c>
    </row>
    <row r="1991" spans="23:23">
      <c r="W1991">
        <v>2487</v>
      </c>
    </row>
    <row r="1992" spans="23:23">
      <c r="W1992">
        <v>2488</v>
      </c>
    </row>
    <row r="1993" spans="23:23">
      <c r="W1993">
        <v>2489</v>
      </c>
    </row>
    <row r="1994" spans="23:23">
      <c r="W1994">
        <v>2490</v>
      </c>
    </row>
    <row r="1995" spans="23:23">
      <c r="W1995">
        <v>2491</v>
      </c>
    </row>
    <row r="1996" spans="23:23">
      <c r="W1996">
        <v>2492</v>
      </c>
    </row>
    <row r="1997" spans="23:23">
      <c r="W1997">
        <v>2493</v>
      </c>
    </row>
    <row r="1998" spans="23:23">
      <c r="W1998">
        <v>2494</v>
      </c>
    </row>
    <row r="1999" spans="23:23">
      <c r="W1999">
        <v>2495</v>
      </c>
    </row>
    <row r="2000" spans="23:23">
      <c r="W2000">
        <v>2496</v>
      </c>
    </row>
    <row r="2001" spans="23:23">
      <c r="W2001">
        <v>2497</v>
      </c>
    </row>
    <row r="2002" spans="23:23">
      <c r="W2002">
        <v>2498</v>
      </c>
    </row>
    <row r="2003" spans="23:23">
      <c r="W2003">
        <v>2499</v>
      </c>
    </row>
    <row r="2004" spans="23:23">
      <c r="W2004">
        <v>2500</v>
      </c>
    </row>
    <row r="2005" spans="23:23">
      <c r="W2005">
        <v>2501</v>
      </c>
    </row>
    <row r="2006" spans="23:23">
      <c r="W2006">
        <v>2502</v>
      </c>
    </row>
    <row r="2007" spans="23:23">
      <c r="W2007">
        <v>2503</v>
      </c>
    </row>
    <row r="2008" spans="23:23">
      <c r="W2008">
        <v>2504</v>
      </c>
    </row>
    <row r="2009" spans="23:23">
      <c r="W2009">
        <v>2505</v>
      </c>
    </row>
    <row r="2010" spans="23:23">
      <c r="W2010">
        <v>2506</v>
      </c>
    </row>
    <row r="2011" spans="23:23">
      <c r="W2011">
        <v>2507</v>
      </c>
    </row>
    <row r="2012" spans="23:23">
      <c r="W2012">
        <v>2508</v>
      </c>
    </row>
    <row r="2013" spans="23:23">
      <c r="W2013">
        <v>2509</v>
      </c>
    </row>
    <row r="2014" spans="23:23">
      <c r="W2014">
        <v>2510</v>
      </c>
    </row>
    <row r="2015" spans="23:23">
      <c r="W2015">
        <v>2511</v>
      </c>
    </row>
    <row r="2016" spans="23:23">
      <c r="W2016">
        <v>2512</v>
      </c>
    </row>
    <row r="2017" spans="23:23">
      <c r="W2017">
        <v>2513</v>
      </c>
    </row>
    <row r="2018" spans="23:23">
      <c r="W2018">
        <v>2514</v>
      </c>
    </row>
    <row r="2019" spans="23:23">
      <c r="W2019">
        <v>2515</v>
      </c>
    </row>
    <row r="2020" spans="23:23">
      <c r="W2020">
        <v>2516</v>
      </c>
    </row>
    <row r="2021" spans="23:23">
      <c r="W2021">
        <v>2517</v>
      </c>
    </row>
    <row r="2022" spans="23:23">
      <c r="W2022">
        <v>2518</v>
      </c>
    </row>
    <row r="2023" spans="23:23">
      <c r="W2023">
        <v>2519</v>
      </c>
    </row>
    <row r="2024" spans="23:23">
      <c r="W2024">
        <v>2520</v>
      </c>
    </row>
    <row r="2025" spans="23:23">
      <c r="W2025">
        <v>2521</v>
      </c>
    </row>
    <row r="2026" spans="23:23">
      <c r="W2026">
        <v>2522</v>
      </c>
    </row>
    <row r="2027" spans="23:23">
      <c r="W2027">
        <v>2523</v>
      </c>
    </row>
    <row r="2028" spans="23:23">
      <c r="W2028">
        <v>2524</v>
      </c>
    </row>
    <row r="2029" spans="23:23">
      <c r="W2029">
        <v>2525</v>
      </c>
    </row>
    <row r="2030" spans="23:23">
      <c r="W2030">
        <v>2526</v>
      </c>
    </row>
    <row r="2031" spans="23:23">
      <c r="W2031">
        <v>2527</v>
      </c>
    </row>
    <row r="2032" spans="23:23">
      <c r="W2032">
        <v>2528</v>
      </c>
    </row>
    <row r="2033" spans="23:23">
      <c r="W2033">
        <v>2529</v>
      </c>
    </row>
    <row r="2034" spans="23:23">
      <c r="W2034">
        <v>2530</v>
      </c>
    </row>
    <row r="2035" spans="23:23">
      <c r="W2035">
        <v>2531</v>
      </c>
    </row>
    <row r="2036" spans="23:23">
      <c r="W2036">
        <v>2532</v>
      </c>
    </row>
    <row r="2037" spans="23:23">
      <c r="W2037">
        <v>2533</v>
      </c>
    </row>
    <row r="2038" spans="23:23">
      <c r="W2038">
        <v>2534</v>
      </c>
    </row>
    <row r="2039" spans="23:23">
      <c r="W2039">
        <v>2535</v>
      </c>
    </row>
    <row r="2040" spans="23:23">
      <c r="W2040">
        <v>2536</v>
      </c>
    </row>
    <row r="2041" spans="23:23">
      <c r="W2041">
        <v>2537</v>
      </c>
    </row>
    <row r="2042" spans="23:23">
      <c r="W2042">
        <v>2538</v>
      </c>
    </row>
    <row r="2043" spans="23:23">
      <c r="W2043">
        <v>2539</v>
      </c>
    </row>
    <row r="2044" spans="23:23">
      <c r="W2044">
        <v>2540</v>
      </c>
    </row>
    <row r="2045" spans="23:23">
      <c r="W2045">
        <v>2541</v>
      </c>
    </row>
    <row r="2046" spans="23:23">
      <c r="W2046">
        <v>2542</v>
      </c>
    </row>
    <row r="2047" spans="23:23">
      <c r="W2047">
        <v>2543</v>
      </c>
    </row>
    <row r="2048" spans="23:23">
      <c r="W2048">
        <v>2544</v>
      </c>
    </row>
    <row r="2049" spans="23:23">
      <c r="W2049">
        <v>2545</v>
      </c>
    </row>
    <row r="2050" spans="23:23">
      <c r="W2050">
        <v>2546</v>
      </c>
    </row>
    <row r="2051" spans="23:23">
      <c r="W2051">
        <v>2547</v>
      </c>
    </row>
    <row r="2052" spans="23:23">
      <c r="W2052">
        <v>2548</v>
      </c>
    </row>
    <row r="2053" spans="23:23">
      <c r="W2053">
        <v>2549</v>
      </c>
    </row>
    <row r="2054" spans="23:23">
      <c r="W2054">
        <v>2550</v>
      </c>
    </row>
    <row r="2055" spans="23:23">
      <c r="W2055">
        <v>2551</v>
      </c>
    </row>
    <row r="2056" spans="23:23">
      <c r="W2056">
        <v>2552</v>
      </c>
    </row>
    <row r="2057" spans="23:23">
      <c r="W2057">
        <v>2553</v>
      </c>
    </row>
    <row r="2058" spans="23:23">
      <c r="W2058">
        <v>2554</v>
      </c>
    </row>
    <row r="2059" spans="23:23">
      <c r="W2059">
        <v>2555</v>
      </c>
    </row>
    <row r="2060" spans="23:23">
      <c r="W2060">
        <v>2556</v>
      </c>
    </row>
    <row r="2061" spans="23:23">
      <c r="W2061">
        <v>2557</v>
      </c>
    </row>
    <row r="2062" spans="23:23">
      <c r="W2062">
        <v>2558</v>
      </c>
    </row>
    <row r="2063" spans="23:23">
      <c r="W2063">
        <v>2559</v>
      </c>
    </row>
    <row r="2064" spans="23:23">
      <c r="W2064">
        <v>2560</v>
      </c>
    </row>
    <row r="2065" spans="23:23">
      <c r="W2065">
        <v>2561</v>
      </c>
    </row>
    <row r="2066" spans="23:23">
      <c r="W2066">
        <v>2562</v>
      </c>
    </row>
    <row r="2067" spans="23:23">
      <c r="W2067">
        <v>2563</v>
      </c>
    </row>
    <row r="2068" spans="23:23">
      <c r="W2068">
        <v>2564</v>
      </c>
    </row>
    <row r="2069" spans="23:23">
      <c r="W2069">
        <v>2565</v>
      </c>
    </row>
    <row r="2070" spans="23:23">
      <c r="W2070">
        <v>2566</v>
      </c>
    </row>
    <row r="2071" spans="23:23">
      <c r="W2071">
        <v>2567</v>
      </c>
    </row>
    <row r="2072" spans="23:23">
      <c r="W2072">
        <v>2568</v>
      </c>
    </row>
    <row r="2073" spans="23:23">
      <c r="W2073">
        <v>2569</v>
      </c>
    </row>
    <row r="2074" spans="23:23">
      <c r="W2074">
        <v>2570</v>
      </c>
    </row>
    <row r="2075" spans="23:23">
      <c r="W2075">
        <v>2571</v>
      </c>
    </row>
    <row r="2076" spans="23:23">
      <c r="W2076">
        <v>2572</v>
      </c>
    </row>
    <row r="2077" spans="23:23">
      <c r="W2077">
        <v>2573</v>
      </c>
    </row>
    <row r="2078" spans="23:23">
      <c r="W2078">
        <v>2574</v>
      </c>
    </row>
    <row r="2079" spans="23:23">
      <c r="W2079">
        <v>2575</v>
      </c>
    </row>
    <row r="2080" spans="23:23">
      <c r="W2080">
        <v>2576</v>
      </c>
    </row>
    <row r="2081" spans="23:23">
      <c r="W2081">
        <v>2577</v>
      </c>
    </row>
    <row r="2082" spans="23:23">
      <c r="W2082">
        <v>2578</v>
      </c>
    </row>
    <row r="2083" spans="23:23">
      <c r="W2083">
        <v>2579</v>
      </c>
    </row>
    <row r="2084" spans="23:23">
      <c r="W2084">
        <v>2580</v>
      </c>
    </row>
    <row r="2085" spans="23:23">
      <c r="W2085">
        <v>2581</v>
      </c>
    </row>
    <row r="2086" spans="23:23">
      <c r="W2086">
        <v>2582</v>
      </c>
    </row>
    <row r="2087" spans="23:23">
      <c r="W2087">
        <v>2583</v>
      </c>
    </row>
    <row r="2088" spans="23:23">
      <c r="W2088">
        <v>2584</v>
      </c>
    </row>
    <row r="2089" spans="23:23">
      <c r="W2089">
        <v>2585</v>
      </c>
    </row>
    <row r="2090" spans="23:23">
      <c r="W2090">
        <v>2586</v>
      </c>
    </row>
    <row r="2091" spans="23:23">
      <c r="W2091">
        <v>2587</v>
      </c>
    </row>
    <row r="2092" spans="23:23">
      <c r="W2092">
        <v>2588</v>
      </c>
    </row>
    <row r="2093" spans="23:23">
      <c r="W2093">
        <v>2589</v>
      </c>
    </row>
    <row r="2094" spans="23:23">
      <c r="W2094">
        <v>2590</v>
      </c>
    </row>
    <row r="2095" spans="23:23">
      <c r="W2095">
        <v>2591</v>
      </c>
    </row>
    <row r="2096" spans="23:23">
      <c r="W2096">
        <v>2592</v>
      </c>
    </row>
    <row r="2097" spans="23:23">
      <c r="W2097">
        <v>2593</v>
      </c>
    </row>
    <row r="2098" spans="23:23">
      <c r="W2098">
        <v>2594</v>
      </c>
    </row>
    <row r="2099" spans="23:23">
      <c r="W2099">
        <v>2595</v>
      </c>
    </row>
    <row r="2100" spans="23:23">
      <c r="W2100">
        <v>2596</v>
      </c>
    </row>
    <row r="2101" spans="23:23">
      <c r="W2101">
        <v>2597</v>
      </c>
    </row>
    <row r="2102" spans="23:23">
      <c r="W2102">
        <v>2598</v>
      </c>
    </row>
    <row r="2103" spans="23:23">
      <c r="W2103">
        <v>2599</v>
      </c>
    </row>
    <row r="2104" spans="23:23">
      <c r="W2104">
        <v>2600</v>
      </c>
    </row>
    <row r="2105" spans="23:23">
      <c r="W2105">
        <v>2601</v>
      </c>
    </row>
    <row r="2106" spans="23:23">
      <c r="W2106">
        <v>2602</v>
      </c>
    </row>
    <row r="2107" spans="23:23">
      <c r="W2107">
        <v>2603</v>
      </c>
    </row>
    <row r="2108" spans="23:23">
      <c r="W2108">
        <v>2604</v>
      </c>
    </row>
    <row r="2109" spans="23:23">
      <c r="W2109">
        <v>2605</v>
      </c>
    </row>
    <row r="2110" spans="23:23">
      <c r="W2110">
        <v>2606</v>
      </c>
    </row>
    <row r="2111" spans="23:23">
      <c r="W2111">
        <v>2607</v>
      </c>
    </row>
    <row r="2112" spans="23:23">
      <c r="W2112">
        <v>2608</v>
      </c>
    </row>
    <row r="2113" spans="23:23">
      <c r="W2113">
        <v>2609</v>
      </c>
    </row>
    <row r="2114" spans="23:23">
      <c r="W2114">
        <v>2610</v>
      </c>
    </row>
    <row r="2115" spans="23:23">
      <c r="W2115">
        <v>2611</v>
      </c>
    </row>
    <row r="2116" spans="23:23">
      <c r="W2116">
        <v>2612</v>
      </c>
    </row>
    <row r="2117" spans="23:23">
      <c r="W2117">
        <v>2613</v>
      </c>
    </row>
    <row r="2118" spans="23:23">
      <c r="W2118">
        <v>2614</v>
      </c>
    </row>
    <row r="2119" spans="23:23">
      <c r="W2119">
        <v>2615</v>
      </c>
    </row>
    <row r="2120" spans="23:23">
      <c r="W2120">
        <v>2616</v>
      </c>
    </row>
    <row r="2121" spans="23:23">
      <c r="W2121">
        <v>2617</v>
      </c>
    </row>
    <row r="2122" spans="23:23">
      <c r="W2122">
        <v>2618</v>
      </c>
    </row>
    <row r="2123" spans="23:23">
      <c r="W2123">
        <v>2619</v>
      </c>
    </row>
    <row r="2124" spans="23:23">
      <c r="W2124">
        <v>2620</v>
      </c>
    </row>
    <row r="2125" spans="23:23">
      <c r="W2125">
        <v>2621</v>
      </c>
    </row>
    <row r="2126" spans="23:23">
      <c r="W2126">
        <v>2622</v>
      </c>
    </row>
    <row r="2127" spans="23:23">
      <c r="W2127">
        <v>2623</v>
      </c>
    </row>
    <row r="2128" spans="23:23">
      <c r="W2128">
        <v>2624</v>
      </c>
    </row>
    <row r="2129" spans="23:23">
      <c r="W2129">
        <v>2625</v>
      </c>
    </row>
    <row r="2130" spans="23:23">
      <c r="W2130">
        <v>2626</v>
      </c>
    </row>
    <row r="2131" spans="23:23">
      <c r="W2131">
        <v>2627</v>
      </c>
    </row>
    <row r="2132" spans="23:23">
      <c r="W2132">
        <v>2628</v>
      </c>
    </row>
    <row r="2133" spans="23:23">
      <c r="W2133">
        <v>2629</v>
      </c>
    </row>
    <row r="2134" spans="23:23">
      <c r="W2134">
        <v>2630</v>
      </c>
    </row>
    <row r="2135" spans="23:23">
      <c r="W2135">
        <v>2631</v>
      </c>
    </row>
    <row r="2136" spans="23:23">
      <c r="W2136">
        <v>2632</v>
      </c>
    </row>
    <row r="2137" spans="23:23">
      <c r="W2137">
        <v>2633</v>
      </c>
    </row>
    <row r="2138" spans="23:23">
      <c r="W2138">
        <v>2634</v>
      </c>
    </row>
    <row r="2139" spans="23:23">
      <c r="W2139">
        <v>2635</v>
      </c>
    </row>
    <row r="2140" spans="23:23">
      <c r="W2140">
        <v>2636</v>
      </c>
    </row>
    <row r="2141" spans="23:23">
      <c r="W2141">
        <v>2637</v>
      </c>
    </row>
    <row r="2142" spans="23:23">
      <c r="W2142">
        <v>2638</v>
      </c>
    </row>
    <row r="2143" spans="23:23">
      <c r="W2143">
        <v>2639</v>
      </c>
    </row>
    <row r="2144" spans="23:23">
      <c r="W2144">
        <v>2640</v>
      </c>
    </row>
    <row r="2145" spans="23:23">
      <c r="W2145">
        <v>2641</v>
      </c>
    </row>
    <row r="2146" spans="23:23">
      <c r="W2146">
        <v>2642</v>
      </c>
    </row>
    <row r="2147" spans="23:23">
      <c r="W2147">
        <v>2643</v>
      </c>
    </row>
    <row r="2148" spans="23:23">
      <c r="W2148">
        <v>2644</v>
      </c>
    </row>
    <row r="2149" spans="23:23">
      <c r="W2149">
        <v>2645</v>
      </c>
    </row>
    <row r="2150" spans="23:23">
      <c r="W2150">
        <v>2646</v>
      </c>
    </row>
    <row r="2151" spans="23:23">
      <c r="W2151">
        <v>2647</v>
      </c>
    </row>
    <row r="2152" spans="23:23">
      <c r="W2152">
        <v>2648</v>
      </c>
    </row>
    <row r="2153" spans="23:23">
      <c r="W2153">
        <v>2649</v>
      </c>
    </row>
    <row r="2154" spans="23:23">
      <c r="W2154">
        <v>2650</v>
      </c>
    </row>
    <row r="2155" spans="23:23">
      <c r="W2155">
        <v>2651</v>
      </c>
    </row>
    <row r="2156" spans="23:23">
      <c r="W2156">
        <v>2652</v>
      </c>
    </row>
    <row r="2157" spans="23:23">
      <c r="W2157">
        <v>2653</v>
      </c>
    </row>
    <row r="2158" spans="23:23">
      <c r="W2158">
        <v>2654</v>
      </c>
    </row>
    <row r="2159" spans="23:23">
      <c r="W2159">
        <v>2655</v>
      </c>
    </row>
    <row r="2160" spans="23:23">
      <c r="W2160">
        <v>2656</v>
      </c>
    </row>
    <row r="2161" spans="23:23">
      <c r="W2161">
        <v>2657</v>
      </c>
    </row>
    <row r="2162" spans="23:23">
      <c r="W2162">
        <v>2658</v>
      </c>
    </row>
    <row r="2163" spans="23:23">
      <c r="W2163">
        <v>2659</v>
      </c>
    </row>
    <row r="2164" spans="23:23">
      <c r="W2164">
        <v>2660</v>
      </c>
    </row>
    <row r="2165" spans="23:23">
      <c r="W2165">
        <v>2661</v>
      </c>
    </row>
    <row r="2166" spans="23:23">
      <c r="W2166">
        <v>2662</v>
      </c>
    </row>
    <row r="2167" spans="23:23">
      <c r="W2167">
        <v>2663</v>
      </c>
    </row>
    <row r="2168" spans="23:23">
      <c r="W2168">
        <v>2664</v>
      </c>
    </row>
    <row r="2169" spans="23:23">
      <c r="W2169">
        <v>2665</v>
      </c>
    </row>
    <row r="2170" spans="23:23">
      <c r="W2170">
        <v>2666</v>
      </c>
    </row>
    <row r="2171" spans="23:23">
      <c r="W2171">
        <v>2667</v>
      </c>
    </row>
    <row r="2172" spans="23:23">
      <c r="W2172">
        <v>2668</v>
      </c>
    </row>
    <row r="2173" spans="23:23">
      <c r="W2173">
        <v>2669</v>
      </c>
    </row>
    <row r="2174" spans="23:23">
      <c r="W2174">
        <v>2670</v>
      </c>
    </row>
    <row r="2175" spans="23:23">
      <c r="W2175">
        <v>2671</v>
      </c>
    </row>
    <row r="2176" spans="23:23">
      <c r="W2176">
        <v>2672</v>
      </c>
    </row>
    <row r="2177" spans="23:23">
      <c r="W2177">
        <v>2673</v>
      </c>
    </row>
    <row r="2178" spans="23:23">
      <c r="W2178">
        <v>2674</v>
      </c>
    </row>
    <row r="2179" spans="23:23">
      <c r="W2179">
        <v>2675</v>
      </c>
    </row>
    <row r="2180" spans="23:23">
      <c r="W2180">
        <v>2676</v>
      </c>
    </row>
    <row r="2181" spans="23:23">
      <c r="W2181">
        <v>2677</v>
      </c>
    </row>
    <row r="2182" spans="23:23">
      <c r="W2182">
        <v>2678</v>
      </c>
    </row>
    <row r="2183" spans="23:23">
      <c r="W2183">
        <v>2679</v>
      </c>
    </row>
    <row r="2184" spans="23:23">
      <c r="W2184">
        <v>2680</v>
      </c>
    </row>
    <row r="2185" spans="23:23">
      <c r="W2185">
        <v>2681</v>
      </c>
    </row>
    <row r="2186" spans="23:23">
      <c r="W2186">
        <v>2682</v>
      </c>
    </row>
    <row r="2187" spans="23:23">
      <c r="W2187">
        <v>2683</v>
      </c>
    </row>
    <row r="2188" spans="23:23">
      <c r="W2188">
        <v>2684</v>
      </c>
    </row>
    <row r="2189" spans="23:23">
      <c r="W2189">
        <v>2685</v>
      </c>
    </row>
    <row r="2190" spans="23:23">
      <c r="W2190">
        <v>2686</v>
      </c>
    </row>
    <row r="2191" spans="23:23">
      <c r="W2191">
        <v>2687</v>
      </c>
    </row>
    <row r="2192" spans="23:23">
      <c r="W2192">
        <v>2688</v>
      </c>
    </row>
    <row r="2193" spans="23:23">
      <c r="W2193">
        <v>2689</v>
      </c>
    </row>
    <row r="2194" spans="23:23">
      <c r="W2194">
        <v>2690</v>
      </c>
    </row>
    <row r="2195" spans="23:23">
      <c r="W2195">
        <v>2691</v>
      </c>
    </row>
    <row r="2196" spans="23:23">
      <c r="W2196">
        <v>2692</v>
      </c>
    </row>
    <row r="2197" spans="23:23">
      <c r="W2197">
        <v>2693</v>
      </c>
    </row>
    <row r="2198" spans="23:23">
      <c r="W2198">
        <v>2694</v>
      </c>
    </row>
    <row r="2199" spans="23:23">
      <c r="W2199">
        <v>2695</v>
      </c>
    </row>
    <row r="2200" spans="23:23">
      <c r="W2200">
        <v>2696</v>
      </c>
    </row>
    <row r="2201" spans="23:23">
      <c r="W2201">
        <v>2697</v>
      </c>
    </row>
    <row r="2202" spans="23:23">
      <c r="W2202">
        <v>2698</v>
      </c>
    </row>
    <row r="2203" spans="23:23">
      <c r="W2203">
        <v>2699</v>
      </c>
    </row>
    <row r="2204" spans="23:23">
      <c r="W2204">
        <v>2700</v>
      </c>
    </row>
    <row r="2205" spans="23:23">
      <c r="W2205">
        <v>2701</v>
      </c>
    </row>
    <row r="2206" spans="23:23">
      <c r="W2206">
        <v>2702</v>
      </c>
    </row>
    <row r="2207" spans="23:23">
      <c r="W2207">
        <v>2703</v>
      </c>
    </row>
    <row r="2208" spans="23:23">
      <c r="W2208">
        <v>2704</v>
      </c>
    </row>
    <row r="2209" spans="23:23">
      <c r="W2209">
        <v>2705</v>
      </c>
    </row>
    <row r="2210" spans="23:23">
      <c r="W2210">
        <v>2706</v>
      </c>
    </row>
    <row r="2211" spans="23:23">
      <c r="W2211">
        <v>2707</v>
      </c>
    </row>
    <row r="2212" spans="23:23">
      <c r="W2212">
        <v>2708</v>
      </c>
    </row>
    <row r="2213" spans="23:23">
      <c r="W2213">
        <v>2709</v>
      </c>
    </row>
    <row r="2214" spans="23:23">
      <c r="W2214">
        <v>2710</v>
      </c>
    </row>
    <row r="2215" spans="23:23">
      <c r="W2215">
        <v>2711</v>
      </c>
    </row>
    <row r="2216" spans="23:23">
      <c r="W2216">
        <v>2712</v>
      </c>
    </row>
    <row r="2217" spans="23:23">
      <c r="W2217">
        <v>2713</v>
      </c>
    </row>
    <row r="2218" spans="23:23">
      <c r="W2218">
        <v>2714</v>
      </c>
    </row>
    <row r="2219" spans="23:23">
      <c r="W2219">
        <v>2715</v>
      </c>
    </row>
    <row r="2220" spans="23:23">
      <c r="W2220">
        <v>2716</v>
      </c>
    </row>
    <row r="2221" spans="23:23">
      <c r="W2221">
        <v>2717</v>
      </c>
    </row>
    <row r="2222" spans="23:23">
      <c r="W2222">
        <v>2718</v>
      </c>
    </row>
    <row r="2223" spans="23:23">
      <c r="W2223">
        <v>2719</v>
      </c>
    </row>
    <row r="2224" spans="23:23">
      <c r="W2224">
        <v>2720</v>
      </c>
    </row>
    <row r="2225" spans="23:23">
      <c r="W2225">
        <v>2721</v>
      </c>
    </row>
    <row r="2226" spans="23:23">
      <c r="W2226">
        <v>2722</v>
      </c>
    </row>
    <row r="2227" spans="23:23">
      <c r="W2227">
        <v>2723</v>
      </c>
    </row>
    <row r="2228" spans="23:23">
      <c r="W2228">
        <v>2724</v>
      </c>
    </row>
    <row r="2229" spans="23:23">
      <c r="W2229">
        <v>2725</v>
      </c>
    </row>
    <row r="2230" spans="23:23">
      <c r="W2230">
        <v>2726</v>
      </c>
    </row>
    <row r="2231" spans="23:23">
      <c r="W2231">
        <v>2727</v>
      </c>
    </row>
    <row r="2232" spans="23:23">
      <c r="W2232">
        <v>2728</v>
      </c>
    </row>
    <row r="2233" spans="23:23">
      <c r="W2233">
        <v>2729</v>
      </c>
    </row>
    <row r="2234" spans="23:23">
      <c r="W2234">
        <v>2730</v>
      </c>
    </row>
    <row r="2235" spans="23:23">
      <c r="W2235">
        <v>2731</v>
      </c>
    </row>
    <row r="2236" spans="23:23">
      <c r="W2236">
        <v>2732</v>
      </c>
    </row>
    <row r="2237" spans="23:23">
      <c r="W2237">
        <v>2733</v>
      </c>
    </row>
    <row r="2238" spans="23:23">
      <c r="W2238">
        <v>2734</v>
      </c>
    </row>
    <row r="2239" spans="23:23">
      <c r="W2239">
        <v>2735</v>
      </c>
    </row>
    <row r="2240" spans="23:23">
      <c r="W2240">
        <v>2736</v>
      </c>
    </row>
    <row r="2241" spans="23:23">
      <c r="W2241">
        <v>2737</v>
      </c>
    </row>
    <row r="2242" spans="23:23">
      <c r="W2242">
        <v>2738</v>
      </c>
    </row>
    <row r="2243" spans="23:23">
      <c r="W2243">
        <v>2739</v>
      </c>
    </row>
    <row r="2244" spans="23:23">
      <c r="W2244">
        <v>2740</v>
      </c>
    </row>
    <row r="2245" spans="23:23">
      <c r="W2245">
        <v>2741</v>
      </c>
    </row>
    <row r="2246" spans="23:23">
      <c r="W2246">
        <v>2742</v>
      </c>
    </row>
    <row r="2247" spans="23:23">
      <c r="W2247">
        <v>2743</v>
      </c>
    </row>
    <row r="2248" spans="23:23">
      <c r="W2248">
        <v>2744</v>
      </c>
    </row>
    <row r="2249" spans="23:23">
      <c r="W2249">
        <v>2745</v>
      </c>
    </row>
    <row r="2250" spans="23:23">
      <c r="W2250">
        <v>2746</v>
      </c>
    </row>
    <row r="2251" spans="23:23">
      <c r="W2251">
        <v>2747</v>
      </c>
    </row>
    <row r="2252" spans="23:23">
      <c r="W2252">
        <v>2748</v>
      </c>
    </row>
    <row r="2253" spans="23:23">
      <c r="W2253">
        <v>2749</v>
      </c>
    </row>
    <row r="2254" spans="23:23">
      <c r="W2254">
        <v>2750</v>
      </c>
    </row>
    <row r="2255" spans="23:23">
      <c r="W2255">
        <v>2751</v>
      </c>
    </row>
    <row r="2256" spans="23:23">
      <c r="W2256">
        <v>2752</v>
      </c>
    </row>
    <row r="2257" spans="23:23">
      <c r="W2257">
        <v>2753</v>
      </c>
    </row>
    <row r="2258" spans="23:23">
      <c r="W2258">
        <v>2754</v>
      </c>
    </row>
    <row r="2259" spans="23:23">
      <c r="W2259">
        <v>2755</v>
      </c>
    </row>
    <row r="2260" spans="23:23">
      <c r="W2260">
        <v>2756</v>
      </c>
    </row>
    <row r="2261" spans="23:23">
      <c r="W2261">
        <v>2757</v>
      </c>
    </row>
    <row r="2262" spans="23:23">
      <c r="W2262">
        <v>2758</v>
      </c>
    </row>
    <row r="2263" spans="23:23">
      <c r="W2263">
        <v>2759</v>
      </c>
    </row>
    <row r="2264" spans="23:23">
      <c r="W2264">
        <v>2760</v>
      </c>
    </row>
    <row r="2265" spans="23:23">
      <c r="W2265">
        <v>2761</v>
      </c>
    </row>
    <row r="2266" spans="23:23">
      <c r="W2266">
        <v>2762</v>
      </c>
    </row>
    <row r="2267" spans="23:23">
      <c r="W2267">
        <v>2763</v>
      </c>
    </row>
    <row r="2268" spans="23:23">
      <c r="W2268">
        <v>2764</v>
      </c>
    </row>
    <row r="2269" spans="23:23">
      <c r="W2269">
        <v>2765</v>
      </c>
    </row>
    <row r="2270" spans="23:23">
      <c r="W2270">
        <v>2766</v>
      </c>
    </row>
    <row r="2271" spans="23:23">
      <c r="W2271">
        <v>2767</v>
      </c>
    </row>
    <row r="2272" spans="23:23">
      <c r="W2272">
        <v>2768</v>
      </c>
    </row>
    <row r="2273" spans="23:23">
      <c r="W2273">
        <v>2769</v>
      </c>
    </row>
    <row r="2274" spans="23:23">
      <c r="W2274">
        <v>2770</v>
      </c>
    </row>
    <row r="2275" spans="23:23">
      <c r="W2275">
        <v>2771</v>
      </c>
    </row>
    <row r="2276" spans="23:23">
      <c r="W2276">
        <v>2772</v>
      </c>
    </row>
    <row r="2277" spans="23:23">
      <c r="W2277">
        <v>2773</v>
      </c>
    </row>
    <row r="2278" spans="23:23">
      <c r="W2278">
        <v>2774</v>
      </c>
    </row>
    <row r="2279" spans="23:23">
      <c r="W2279">
        <v>2775</v>
      </c>
    </row>
    <row r="2280" spans="23:23">
      <c r="W2280">
        <v>2776</v>
      </c>
    </row>
    <row r="2281" spans="23:23">
      <c r="W2281">
        <v>2777</v>
      </c>
    </row>
    <row r="2282" spans="23:23">
      <c r="W2282">
        <v>2778</v>
      </c>
    </row>
    <row r="2283" spans="23:23">
      <c r="W2283">
        <v>2779</v>
      </c>
    </row>
    <row r="2284" spans="23:23">
      <c r="W2284">
        <v>2780</v>
      </c>
    </row>
    <row r="2285" spans="23:23">
      <c r="W2285">
        <v>2781</v>
      </c>
    </row>
    <row r="2286" spans="23:23">
      <c r="W2286">
        <v>2782</v>
      </c>
    </row>
    <row r="2287" spans="23:23">
      <c r="W2287">
        <v>2783</v>
      </c>
    </row>
    <row r="2288" spans="23:23">
      <c r="W2288">
        <v>2784</v>
      </c>
    </row>
    <row r="2289" spans="23:23">
      <c r="W2289">
        <v>2785</v>
      </c>
    </row>
    <row r="2290" spans="23:23">
      <c r="W2290">
        <v>2786</v>
      </c>
    </row>
    <row r="2291" spans="23:23">
      <c r="W2291">
        <v>2787</v>
      </c>
    </row>
    <row r="2292" spans="23:23">
      <c r="W2292">
        <v>2788</v>
      </c>
    </row>
    <row r="2293" spans="23:23">
      <c r="W2293">
        <v>2789</v>
      </c>
    </row>
    <row r="2294" spans="23:23">
      <c r="W2294">
        <v>2790</v>
      </c>
    </row>
    <row r="2295" spans="23:23">
      <c r="W2295">
        <v>2791</v>
      </c>
    </row>
    <row r="2296" spans="23:23">
      <c r="W2296">
        <v>2792</v>
      </c>
    </row>
    <row r="2297" spans="23:23">
      <c r="W2297">
        <v>2793</v>
      </c>
    </row>
    <row r="2298" spans="23:23">
      <c r="W2298">
        <v>2794</v>
      </c>
    </row>
    <row r="2299" spans="23:23">
      <c r="W2299">
        <v>2795</v>
      </c>
    </row>
    <row r="2300" spans="23:23">
      <c r="W2300">
        <v>2796</v>
      </c>
    </row>
    <row r="2301" spans="23:23">
      <c r="W2301">
        <v>2797</v>
      </c>
    </row>
    <row r="2302" spans="23:23">
      <c r="W2302">
        <v>2798</v>
      </c>
    </row>
    <row r="2303" spans="23:23">
      <c r="W2303">
        <v>2799</v>
      </c>
    </row>
    <row r="2304" spans="23:23">
      <c r="W2304">
        <v>2800</v>
      </c>
    </row>
    <row r="2305" spans="23:23">
      <c r="W2305">
        <v>2801</v>
      </c>
    </row>
    <row r="2306" spans="23:23">
      <c r="W2306">
        <v>2802</v>
      </c>
    </row>
    <row r="2307" spans="23:23">
      <c r="W2307">
        <v>2803</v>
      </c>
    </row>
    <row r="2308" spans="23:23">
      <c r="W2308">
        <v>2804</v>
      </c>
    </row>
    <row r="2309" spans="23:23">
      <c r="W2309">
        <v>2805</v>
      </c>
    </row>
    <row r="2310" spans="23:23">
      <c r="W2310">
        <v>2806</v>
      </c>
    </row>
    <row r="2311" spans="23:23">
      <c r="W2311">
        <v>2807</v>
      </c>
    </row>
    <row r="2312" spans="23:23">
      <c r="W2312">
        <v>2808</v>
      </c>
    </row>
    <row r="2313" spans="23:23">
      <c r="W2313">
        <v>2809</v>
      </c>
    </row>
    <row r="2314" spans="23:23">
      <c r="W2314">
        <v>2810</v>
      </c>
    </row>
    <row r="2315" spans="23:23">
      <c r="W2315">
        <v>2811</v>
      </c>
    </row>
    <row r="2316" spans="23:23">
      <c r="W2316">
        <v>2812</v>
      </c>
    </row>
    <row r="2317" spans="23:23">
      <c r="W2317">
        <v>2813</v>
      </c>
    </row>
    <row r="2318" spans="23:23">
      <c r="W2318">
        <v>2814</v>
      </c>
    </row>
    <row r="2319" spans="23:23">
      <c r="W2319">
        <v>2815</v>
      </c>
    </row>
    <row r="2320" spans="23:23">
      <c r="W2320">
        <v>2816</v>
      </c>
    </row>
    <row r="2321" spans="23:23">
      <c r="W2321">
        <v>2817</v>
      </c>
    </row>
    <row r="2322" spans="23:23">
      <c r="W2322">
        <v>2818</v>
      </c>
    </row>
    <row r="2323" spans="23:23">
      <c r="W2323">
        <v>2819</v>
      </c>
    </row>
    <row r="2324" spans="23:23">
      <c r="W2324">
        <v>2820</v>
      </c>
    </row>
    <row r="2325" spans="23:23">
      <c r="W2325">
        <v>2821</v>
      </c>
    </row>
    <row r="2326" spans="23:23">
      <c r="W2326">
        <v>2822</v>
      </c>
    </row>
    <row r="2327" spans="23:23">
      <c r="W2327">
        <v>2823</v>
      </c>
    </row>
    <row r="2328" spans="23:23">
      <c r="W2328">
        <v>2824</v>
      </c>
    </row>
    <row r="2329" spans="23:23">
      <c r="W2329">
        <v>2825</v>
      </c>
    </row>
    <row r="2330" spans="23:23">
      <c r="W2330">
        <v>2826</v>
      </c>
    </row>
    <row r="2331" spans="23:23">
      <c r="W2331">
        <v>2827</v>
      </c>
    </row>
    <row r="2332" spans="23:23">
      <c r="W2332">
        <v>2828</v>
      </c>
    </row>
    <row r="2333" spans="23:23">
      <c r="W2333">
        <v>2829</v>
      </c>
    </row>
    <row r="2334" spans="23:23">
      <c r="W2334">
        <v>2830</v>
      </c>
    </row>
    <row r="2335" spans="23:23">
      <c r="W2335">
        <v>2831</v>
      </c>
    </row>
    <row r="2336" spans="23:23">
      <c r="W2336">
        <v>2832</v>
      </c>
    </row>
    <row r="2337" spans="23:23">
      <c r="W2337">
        <v>2833</v>
      </c>
    </row>
    <row r="2338" spans="23:23">
      <c r="W2338">
        <v>2834</v>
      </c>
    </row>
    <row r="2339" spans="23:23">
      <c r="W2339">
        <v>2835</v>
      </c>
    </row>
    <row r="2340" spans="23:23">
      <c r="W2340">
        <v>2836</v>
      </c>
    </row>
    <row r="2341" spans="23:23">
      <c r="W2341">
        <v>2837</v>
      </c>
    </row>
    <row r="2342" spans="23:23">
      <c r="W2342">
        <v>2838</v>
      </c>
    </row>
    <row r="2343" spans="23:23">
      <c r="W2343">
        <v>2839</v>
      </c>
    </row>
    <row r="2344" spans="23:23">
      <c r="W2344">
        <v>2840</v>
      </c>
    </row>
    <row r="2345" spans="23:23">
      <c r="W2345">
        <v>2841</v>
      </c>
    </row>
    <row r="2346" spans="23:23">
      <c r="W2346">
        <v>2842</v>
      </c>
    </row>
    <row r="2347" spans="23:23">
      <c r="W2347">
        <v>2843</v>
      </c>
    </row>
    <row r="2348" spans="23:23">
      <c r="W2348">
        <v>2844</v>
      </c>
    </row>
    <row r="2349" spans="23:23">
      <c r="W2349">
        <v>2845</v>
      </c>
    </row>
    <row r="2350" spans="23:23">
      <c r="W2350">
        <v>2846</v>
      </c>
    </row>
    <row r="2351" spans="23:23">
      <c r="W2351">
        <v>2847</v>
      </c>
    </row>
    <row r="2352" spans="23:23">
      <c r="W2352">
        <v>2848</v>
      </c>
    </row>
    <row r="2353" spans="23:23">
      <c r="W2353">
        <v>2849</v>
      </c>
    </row>
    <row r="2354" spans="23:23">
      <c r="W2354">
        <v>2850</v>
      </c>
    </row>
    <row r="2355" spans="23:23">
      <c r="W2355">
        <v>2851</v>
      </c>
    </row>
    <row r="2356" spans="23:23">
      <c r="W2356">
        <v>2852</v>
      </c>
    </row>
    <row r="2357" spans="23:23">
      <c r="W2357">
        <v>2853</v>
      </c>
    </row>
    <row r="2358" spans="23:23">
      <c r="W2358">
        <v>2854</v>
      </c>
    </row>
    <row r="2359" spans="23:23">
      <c r="W2359">
        <v>2855</v>
      </c>
    </row>
    <row r="2360" spans="23:23">
      <c r="W2360">
        <v>2856</v>
      </c>
    </row>
    <row r="2361" spans="23:23">
      <c r="W2361">
        <v>2857</v>
      </c>
    </row>
    <row r="2362" spans="23:23">
      <c r="W2362">
        <v>2858</v>
      </c>
    </row>
    <row r="2363" spans="23:23">
      <c r="W2363">
        <v>2859</v>
      </c>
    </row>
    <row r="2364" spans="23:23">
      <c r="W2364">
        <v>2860</v>
      </c>
    </row>
    <row r="2365" spans="23:23">
      <c r="W2365">
        <v>2861</v>
      </c>
    </row>
    <row r="2366" spans="23:23">
      <c r="W2366">
        <v>2862</v>
      </c>
    </row>
    <row r="2367" spans="23:23">
      <c r="W2367">
        <v>2863</v>
      </c>
    </row>
    <row r="2368" spans="23:23">
      <c r="W2368">
        <v>2864</v>
      </c>
    </row>
    <row r="2369" spans="23:23">
      <c r="W2369">
        <v>2865</v>
      </c>
    </row>
    <row r="2370" spans="23:23">
      <c r="W2370">
        <v>2866</v>
      </c>
    </row>
    <row r="2371" spans="23:23">
      <c r="W2371">
        <v>2867</v>
      </c>
    </row>
    <row r="2372" spans="23:23">
      <c r="W2372">
        <v>2868</v>
      </c>
    </row>
    <row r="2373" spans="23:23">
      <c r="W2373">
        <v>2869</v>
      </c>
    </row>
    <row r="2374" spans="23:23">
      <c r="W2374">
        <v>2870</v>
      </c>
    </row>
    <row r="2375" spans="23:23">
      <c r="W2375">
        <v>2871</v>
      </c>
    </row>
    <row r="2376" spans="23:23">
      <c r="W2376">
        <v>2872</v>
      </c>
    </row>
    <row r="2377" spans="23:23">
      <c r="W2377">
        <v>2873</v>
      </c>
    </row>
    <row r="2378" spans="23:23">
      <c r="W2378">
        <v>2874</v>
      </c>
    </row>
    <row r="2379" spans="23:23">
      <c r="W2379">
        <v>2875</v>
      </c>
    </row>
    <row r="2380" spans="23:23">
      <c r="W2380">
        <v>2876</v>
      </c>
    </row>
    <row r="2381" spans="23:23">
      <c r="W2381">
        <v>2877</v>
      </c>
    </row>
    <row r="2382" spans="23:23">
      <c r="W2382">
        <v>2878</v>
      </c>
    </row>
    <row r="2383" spans="23:23">
      <c r="W2383">
        <v>2879</v>
      </c>
    </row>
    <row r="2384" spans="23:23">
      <c r="W2384">
        <v>2880</v>
      </c>
    </row>
    <row r="2385" spans="23:23">
      <c r="W2385">
        <v>2881</v>
      </c>
    </row>
    <row r="2386" spans="23:23">
      <c r="W2386">
        <v>2882</v>
      </c>
    </row>
    <row r="2387" spans="23:23">
      <c r="W2387">
        <v>2883</v>
      </c>
    </row>
    <row r="2388" spans="23:23">
      <c r="W2388">
        <v>2884</v>
      </c>
    </row>
    <row r="2389" spans="23:23">
      <c r="W2389">
        <v>2885</v>
      </c>
    </row>
    <row r="2390" spans="23:23">
      <c r="W2390">
        <v>2886</v>
      </c>
    </row>
    <row r="2391" spans="23:23">
      <c r="W2391">
        <v>2887</v>
      </c>
    </row>
    <row r="2392" spans="23:23">
      <c r="W2392">
        <v>2888</v>
      </c>
    </row>
    <row r="2393" spans="23:23">
      <c r="W2393">
        <v>2889</v>
      </c>
    </row>
    <row r="2394" spans="23:23">
      <c r="W2394">
        <v>2890</v>
      </c>
    </row>
    <row r="2395" spans="23:23">
      <c r="W2395">
        <v>2891</v>
      </c>
    </row>
    <row r="2396" spans="23:23">
      <c r="W2396">
        <v>2892</v>
      </c>
    </row>
    <row r="2397" spans="23:23">
      <c r="W2397">
        <v>2893</v>
      </c>
    </row>
    <row r="2398" spans="23:23">
      <c r="W2398">
        <v>2894</v>
      </c>
    </row>
    <row r="2399" spans="23:23">
      <c r="W2399">
        <v>2895</v>
      </c>
    </row>
    <row r="2400" spans="23:23">
      <c r="W2400">
        <v>2896</v>
      </c>
    </row>
    <row r="2401" spans="23:23">
      <c r="W2401">
        <v>2897</v>
      </c>
    </row>
    <row r="2402" spans="23:23">
      <c r="W2402">
        <v>2898</v>
      </c>
    </row>
    <row r="2403" spans="23:23">
      <c r="W2403">
        <v>2899</v>
      </c>
    </row>
    <row r="2404" spans="23:23">
      <c r="W2404">
        <v>2900</v>
      </c>
    </row>
    <row r="2405" spans="23:23">
      <c r="W2405">
        <v>2901</v>
      </c>
    </row>
    <row r="2406" spans="23:23">
      <c r="W2406">
        <v>2902</v>
      </c>
    </row>
    <row r="2407" spans="23:23">
      <c r="W2407">
        <v>2903</v>
      </c>
    </row>
    <row r="2408" spans="23:23">
      <c r="W2408">
        <v>2904</v>
      </c>
    </row>
    <row r="2409" spans="23:23">
      <c r="W2409">
        <v>2905</v>
      </c>
    </row>
    <row r="2410" spans="23:23">
      <c r="W2410">
        <v>2906</v>
      </c>
    </row>
    <row r="2411" spans="23:23">
      <c r="W2411">
        <v>2907</v>
      </c>
    </row>
    <row r="2412" spans="23:23">
      <c r="W2412">
        <v>2908</v>
      </c>
    </row>
    <row r="2413" spans="23:23">
      <c r="W2413">
        <v>2909</v>
      </c>
    </row>
    <row r="2414" spans="23:23">
      <c r="W2414">
        <v>2910</v>
      </c>
    </row>
    <row r="2415" spans="23:23">
      <c r="W2415">
        <v>2911</v>
      </c>
    </row>
    <row r="2416" spans="23:23">
      <c r="W2416">
        <v>2912</v>
      </c>
    </row>
    <row r="2417" spans="23:23">
      <c r="W2417">
        <v>2913</v>
      </c>
    </row>
    <row r="2418" spans="23:23">
      <c r="W2418">
        <v>2914</v>
      </c>
    </row>
    <row r="2419" spans="23:23">
      <c r="W2419">
        <v>2915</v>
      </c>
    </row>
    <row r="2420" spans="23:23">
      <c r="W2420">
        <v>2916</v>
      </c>
    </row>
    <row r="2421" spans="23:23">
      <c r="W2421">
        <v>2917</v>
      </c>
    </row>
    <row r="2422" spans="23:23">
      <c r="W2422">
        <v>2918</v>
      </c>
    </row>
    <row r="2423" spans="23:23">
      <c r="W2423">
        <v>2919</v>
      </c>
    </row>
    <row r="2424" spans="23:23">
      <c r="W2424">
        <v>2920</v>
      </c>
    </row>
    <row r="2425" spans="23:23">
      <c r="W2425">
        <v>2921</v>
      </c>
    </row>
    <row r="2426" spans="23:23">
      <c r="W2426">
        <v>2922</v>
      </c>
    </row>
    <row r="2427" spans="23:23">
      <c r="W2427">
        <v>2923</v>
      </c>
    </row>
    <row r="2428" spans="23:23">
      <c r="W2428">
        <v>2924</v>
      </c>
    </row>
    <row r="2429" spans="23:23">
      <c r="W2429">
        <v>2925</v>
      </c>
    </row>
    <row r="2430" spans="23:23">
      <c r="W2430">
        <v>2926</v>
      </c>
    </row>
    <row r="2431" spans="23:23">
      <c r="W2431">
        <v>2927</v>
      </c>
    </row>
    <row r="2432" spans="23:23">
      <c r="W2432">
        <v>2928</v>
      </c>
    </row>
    <row r="2433" spans="23:23">
      <c r="W2433">
        <v>2929</v>
      </c>
    </row>
    <row r="2434" spans="23:23">
      <c r="W2434">
        <v>2930</v>
      </c>
    </row>
    <row r="2435" spans="23:23">
      <c r="W2435">
        <v>2931</v>
      </c>
    </row>
    <row r="2436" spans="23:23">
      <c r="W2436">
        <v>2932</v>
      </c>
    </row>
    <row r="2437" spans="23:23">
      <c r="W2437">
        <v>2933</v>
      </c>
    </row>
    <row r="2438" spans="23:23">
      <c r="W2438">
        <v>2934</v>
      </c>
    </row>
    <row r="2439" spans="23:23">
      <c r="W2439">
        <v>2935</v>
      </c>
    </row>
    <row r="2440" spans="23:23">
      <c r="W2440">
        <v>2936</v>
      </c>
    </row>
    <row r="2441" spans="23:23">
      <c r="W2441">
        <v>2937</v>
      </c>
    </row>
    <row r="2442" spans="23:23">
      <c r="W2442">
        <v>2938</v>
      </c>
    </row>
    <row r="2443" spans="23:23">
      <c r="W2443">
        <v>2939</v>
      </c>
    </row>
    <row r="2444" spans="23:23">
      <c r="W2444">
        <v>2940</v>
      </c>
    </row>
    <row r="2445" spans="23:23">
      <c r="W2445">
        <v>2941</v>
      </c>
    </row>
    <row r="2446" spans="23:23">
      <c r="W2446">
        <v>2942</v>
      </c>
    </row>
    <row r="2447" spans="23:23">
      <c r="W2447">
        <v>2943</v>
      </c>
    </row>
    <row r="2448" spans="23:23">
      <c r="W2448">
        <v>2944</v>
      </c>
    </row>
    <row r="2449" spans="23:23">
      <c r="W2449">
        <v>2945</v>
      </c>
    </row>
    <row r="2450" spans="23:23">
      <c r="W2450">
        <v>2946</v>
      </c>
    </row>
    <row r="2451" spans="23:23">
      <c r="W2451">
        <v>2947</v>
      </c>
    </row>
    <row r="2452" spans="23:23">
      <c r="W2452">
        <v>2948</v>
      </c>
    </row>
    <row r="2453" spans="23:23">
      <c r="W2453">
        <v>2949</v>
      </c>
    </row>
    <row r="2454" spans="23:23">
      <c r="W2454">
        <v>2950</v>
      </c>
    </row>
    <row r="2455" spans="23:23">
      <c r="W2455">
        <v>2951</v>
      </c>
    </row>
    <row r="2456" spans="23:23">
      <c r="W2456">
        <v>2952</v>
      </c>
    </row>
    <row r="2457" spans="23:23">
      <c r="W2457">
        <v>2953</v>
      </c>
    </row>
    <row r="2458" spans="23:23">
      <c r="W2458">
        <v>2954</v>
      </c>
    </row>
    <row r="2459" spans="23:23">
      <c r="W2459">
        <v>2955</v>
      </c>
    </row>
    <row r="2460" spans="23:23">
      <c r="W2460">
        <v>2956</v>
      </c>
    </row>
    <row r="2461" spans="23:23">
      <c r="W2461">
        <v>2957</v>
      </c>
    </row>
    <row r="2462" spans="23:23">
      <c r="W2462">
        <v>2958</v>
      </c>
    </row>
    <row r="2463" spans="23:23">
      <c r="W2463">
        <v>2959</v>
      </c>
    </row>
    <row r="2464" spans="23:23">
      <c r="W2464">
        <v>2960</v>
      </c>
    </row>
    <row r="2465" spans="23:23">
      <c r="W2465">
        <v>2961</v>
      </c>
    </row>
    <row r="2466" spans="23:23">
      <c r="W2466">
        <v>2962</v>
      </c>
    </row>
    <row r="2467" spans="23:23">
      <c r="W2467">
        <v>2963</v>
      </c>
    </row>
    <row r="2468" spans="23:23">
      <c r="W2468">
        <v>2964</v>
      </c>
    </row>
    <row r="2469" spans="23:23">
      <c r="W2469">
        <v>2965</v>
      </c>
    </row>
    <row r="2470" spans="23:23">
      <c r="W2470">
        <v>2966</v>
      </c>
    </row>
    <row r="2471" spans="23:23">
      <c r="W2471">
        <v>2967</v>
      </c>
    </row>
    <row r="2472" spans="23:23">
      <c r="W2472">
        <v>2968</v>
      </c>
    </row>
    <row r="2473" spans="23:23">
      <c r="W2473">
        <v>2969</v>
      </c>
    </row>
    <row r="2474" spans="23:23">
      <c r="W2474">
        <v>2970</v>
      </c>
    </row>
    <row r="2475" spans="23:23">
      <c r="W2475">
        <v>2971</v>
      </c>
    </row>
    <row r="2476" spans="23:23">
      <c r="W2476">
        <v>2972</v>
      </c>
    </row>
    <row r="2477" spans="23:23">
      <c r="W2477">
        <v>2973</v>
      </c>
    </row>
    <row r="2478" spans="23:23">
      <c r="W2478">
        <v>2974</v>
      </c>
    </row>
    <row r="2479" spans="23:23">
      <c r="W2479">
        <v>2975</v>
      </c>
    </row>
    <row r="2480" spans="23:23">
      <c r="W2480">
        <v>2976</v>
      </c>
    </row>
    <row r="2481" spans="23:23">
      <c r="W2481">
        <v>2977</v>
      </c>
    </row>
    <row r="2482" spans="23:23">
      <c r="W2482">
        <v>2978</v>
      </c>
    </row>
    <row r="2483" spans="23:23">
      <c r="W2483">
        <v>2979</v>
      </c>
    </row>
    <row r="2484" spans="23:23">
      <c r="W2484">
        <v>2980</v>
      </c>
    </row>
    <row r="2485" spans="23:23">
      <c r="W2485">
        <v>2981</v>
      </c>
    </row>
    <row r="2486" spans="23:23">
      <c r="W2486">
        <v>2982</v>
      </c>
    </row>
    <row r="2487" spans="23:23">
      <c r="W2487">
        <v>2983</v>
      </c>
    </row>
    <row r="2488" spans="23:23">
      <c r="W2488">
        <v>2984</v>
      </c>
    </row>
    <row r="2489" spans="23:23">
      <c r="W2489">
        <v>2985</v>
      </c>
    </row>
    <row r="2490" spans="23:23">
      <c r="W2490">
        <v>2986</v>
      </c>
    </row>
    <row r="2491" spans="23:23">
      <c r="W2491">
        <v>2987</v>
      </c>
    </row>
    <row r="2492" spans="23:23">
      <c r="W2492">
        <v>2988</v>
      </c>
    </row>
    <row r="2493" spans="23:23">
      <c r="W2493">
        <v>2989</v>
      </c>
    </row>
    <row r="2494" spans="23:23">
      <c r="W2494">
        <v>2990</v>
      </c>
    </row>
    <row r="2495" spans="23:23">
      <c r="W2495">
        <v>2991</v>
      </c>
    </row>
    <row r="2496" spans="23:23">
      <c r="W2496">
        <v>2992</v>
      </c>
    </row>
    <row r="2497" spans="23:23">
      <c r="W2497">
        <v>2993</v>
      </c>
    </row>
    <row r="2498" spans="23:23">
      <c r="W2498">
        <v>2994</v>
      </c>
    </row>
    <row r="2499" spans="23:23">
      <c r="W2499">
        <v>2995</v>
      </c>
    </row>
    <row r="2500" spans="23:23">
      <c r="W2500">
        <v>2996</v>
      </c>
    </row>
    <row r="2501" spans="23:23">
      <c r="W2501">
        <v>2997</v>
      </c>
    </row>
    <row r="2502" spans="23:23">
      <c r="W2502">
        <v>2998</v>
      </c>
    </row>
    <row r="2503" spans="23:23">
      <c r="W2503">
        <v>2999</v>
      </c>
    </row>
    <row r="2504" spans="23:23">
      <c r="W2504">
        <v>3000</v>
      </c>
    </row>
    <row r="2505" spans="23:23">
      <c r="W2505">
        <v>3001</v>
      </c>
    </row>
    <row r="2506" spans="23:23">
      <c r="W2506">
        <v>3002</v>
      </c>
    </row>
    <row r="2507" spans="23:23">
      <c r="W2507">
        <v>3003</v>
      </c>
    </row>
    <row r="2508" spans="23:23">
      <c r="W2508">
        <v>3004</v>
      </c>
    </row>
    <row r="2509" spans="23:23">
      <c r="W2509">
        <v>3005</v>
      </c>
    </row>
    <row r="2510" spans="23:23">
      <c r="W2510">
        <v>3006</v>
      </c>
    </row>
    <row r="2511" spans="23:23">
      <c r="W2511">
        <v>3007</v>
      </c>
    </row>
    <row r="2512" spans="23:23">
      <c r="W2512">
        <v>3008</v>
      </c>
    </row>
    <row r="2513" spans="23:23">
      <c r="W2513">
        <v>3009</v>
      </c>
    </row>
    <row r="2514" spans="23:23">
      <c r="W2514">
        <v>3010</v>
      </c>
    </row>
    <row r="2515" spans="23:23">
      <c r="W2515">
        <v>3011</v>
      </c>
    </row>
    <row r="2516" spans="23:23">
      <c r="W2516">
        <v>3012</v>
      </c>
    </row>
    <row r="2517" spans="23:23">
      <c r="W2517">
        <v>3013</v>
      </c>
    </row>
    <row r="2518" spans="23:23">
      <c r="W2518">
        <v>3014</v>
      </c>
    </row>
    <row r="2519" spans="23:23">
      <c r="W2519">
        <v>3015</v>
      </c>
    </row>
    <row r="2520" spans="23:23">
      <c r="W2520">
        <v>3016</v>
      </c>
    </row>
    <row r="2521" spans="23:23">
      <c r="W2521">
        <v>3017</v>
      </c>
    </row>
    <row r="2522" spans="23:23">
      <c r="W2522">
        <v>3018</v>
      </c>
    </row>
    <row r="2523" spans="23:23">
      <c r="W2523">
        <v>3019</v>
      </c>
    </row>
    <row r="2524" spans="23:23">
      <c r="W2524">
        <v>3020</v>
      </c>
    </row>
    <row r="2525" spans="23:23">
      <c r="W2525">
        <v>3021</v>
      </c>
    </row>
    <row r="2526" spans="23:23">
      <c r="W2526">
        <v>3022</v>
      </c>
    </row>
    <row r="2527" spans="23:23">
      <c r="W2527">
        <v>3023</v>
      </c>
    </row>
    <row r="2528" spans="23:23">
      <c r="W2528">
        <v>3024</v>
      </c>
    </row>
    <row r="2529" spans="23:23">
      <c r="W2529">
        <v>3025</v>
      </c>
    </row>
    <row r="2530" spans="23:23">
      <c r="W2530">
        <v>3026</v>
      </c>
    </row>
    <row r="2531" spans="23:23">
      <c r="W2531">
        <v>3027</v>
      </c>
    </row>
    <row r="2532" spans="23:23">
      <c r="W2532">
        <v>3028</v>
      </c>
    </row>
    <row r="2533" spans="23:23">
      <c r="W2533">
        <v>3029</v>
      </c>
    </row>
    <row r="2534" spans="23:23">
      <c r="W2534">
        <v>3030</v>
      </c>
    </row>
    <row r="2535" spans="23:23">
      <c r="W2535">
        <v>3031</v>
      </c>
    </row>
    <row r="2536" spans="23:23">
      <c r="W2536">
        <v>3032</v>
      </c>
    </row>
    <row r="2537" spans="23:23">
      <c r="W2537">
        <v>3033</v>
      </c>
    </row>
    <row r="2538" spans="23:23">
      <c r="W2538">
        <v>3034</v>
      </c>
    </row>
    <row r="2539" spans="23:23">
      <c r="W2539">
        <v>3035</v>
      </c>
    </row>
    <row r="2540" spans="23:23">
      <c r="W2540">
        <v>3036</v>
      </c>
    </row>
    <row r="2541" spans="23:23">
      <c r="W2541">
        <v>3037</v>
      </c>
    </row>
    <row r="2542" spans="23:23">
      <c r="W2542">
        <v>3038</v>
      </c>
    </row>
    <row r="2543" spans="23:23">
      <c r="W2543">
        <v>3039</v>
      </c>
    </row>
    <row r="2544" spans="23:23">
      <c r="W2544">
        <v>3040</v>
      </c>
    </row>
    <row r="2545" spans="23:23">
      <c r="W2545">
        <v>3041</v>
      </c>
    </row>
    <row r="2546" spans="23:23">
      <c r="W2546">
        <v>3042</v>
      </c>
    </row>
    <row r="2547" spans="23:23">
      <c r="W2547">
        <v>3043</v>
      </c>
    </row>
    <row r="2548" spans="23:23">
      <c r="W2548">
        <v>3044</v>
      </c>
    </row>
    <row r="2549" spans="23:23">
      <c r="W2549">
        <v>3045</v>
      </c>
    </row>
    <row r="2550" spans="23:23">
      <c r="W2550">
        <v>3046</v>
      </c>
    </row>
    <row r="2551" spans="23:23">
      <c r="W2551">
        <v>3047</v>
      </c>
    </row>
    <row r="2552" spans="23:23">
      <c r="W2552">
        <v>3048</v>
      </c>
    </row>
    <row r="2553" spans="23:23">
      <c r="W2553">
        <v>3049</v>
      </c>
    </row>
    <row r="2554" spans="23:23">
      <c r="W2554">
        <v>3050</v>
      </c>
    </row>
    <row r="2555" spans="23:23">
      <c r="W2555">
        <v>3051</v>
      </c>
    </row>
    <row r="2556" spans="23:23">
      <c r="W2556">
        <v>3052</v>
      </c>
    </row>
    <row r="2557" spans="23:23">
      <c r="W2557">
        <v>3053</v>
      </c>
    </row>
    <row r="2558" spans="23:23">
      <c r="W2558">
        <v>3054</v>
      </c>
    </row>
    <row r="2559" spans="23:23">
      <c r="W2559">
        <v>3055</v>
      </c>
    </row>
    <row r="2560" spans="23:23">
      <c r="W2560">
        <v>3056</v>
      </c>
    </row>
    <row r="2561" spans="23:23">
      <c r="W2561">
        <v>3057</v>
      </c>
    </row>
    <row r="2562" spans="23:23">
      <c r="W2562">
        <v>3058</v>
      </c>
    </row>
    <row r="2563" spans="23:23">
      <c r="W2563">
        <v>3059</v>
      </c>
    </row>
    <row r="2564" spans="23:23">
      <c r="W2564">
        <v>3060</v>
      </c>
    </row>
    <row r="2565" spans="23:23">
      <c r="W2565">
        <v>3061</v>
      </c>
    </row>
    <row r="2566" spans="23:23">
      <c r="W2566">
        <v>3062</v>
      </c>
    </row>
    <row r="2567" spans="23:23">
      <c r="W2567">
        <v>3063</v>
      </c>
    </row>
    <row r="2568" spans="23:23">
      <c r="W2568">
        <v>3064</v>
      </c>
    </row>
    <row r="2569" spans="23:23">
      <c r="W2569">
        <v>3065</v>
      </c>
    </row>
    <row r="2570" spans="23:23">
      <c r="W2570">
        <v>3066</v>
      </c>
    </row>
    <row r="2571" spans="23:23">
      <c r="W2571">
        <v>3067</v>
      </c>
    </row>
    <row r="2572" spans="23:23">
      <c r="W2572">
        <v>3068</v>
      </c>
    </row>
    <row r="2573" spans="23:23">
      <c r="W2573">
        <v>3069</v>
      </c>
    </row>
    <row r="2574" spans="23:23">
      <c r="W2574">
        <v>3070</v>
      </c>
    </row>
    <row r="2575" spans="23:23">
      <c r="W2575">
        <v>3071</v>
      </c>
    </row>
    <row r="2576" spans="23:23">
      <c r="W2576">
        <v>3072</v>
      </c>
    </row>
    <row r="2577" spans="23:23">
      <c r="W2577">
        <v>3073</v>
      </c>
    </row>
    <row r="2578" spans="23:23">
      <c r="W2578">
        <v>3074</v>
      </c>
    </row>
    <row r="2579" spans="23:23">
      <c r="W2579">
        <v>3075</v>
      </c>
    </row>
    <row r="2580" spans="23:23">
      <c r="W2580">
        <v>3076</v>
      </c>
    </row>
    <row r="2581" spans="23:23">
      <c r="W2581">
        <v>3077</v>
      </c>
    </row>
    <row r="2582" spans="23:23">
      <c r="W2582">
        <v>3078</v>
      </c>
    </row>
    <row r="2583" spans="23:23">
      <c r="W2583">
        <v>3079</v>
      </c>
    </row>
    <row r="2584" spans="23:23">
      <c r="W2584">
        <v>3080</v>
      </c>
    </row>
    <row r="2585" spans="23:23">
      <c r="W2585">
        <v>3081</v>
      </c>
    </row>
    <row r="2586" spans="23:23">
      <c r="W2586">
        <v>3082</v>
      </c>
    </row>
    <row r="2587" spans="23:23">
      <c r="W2587">
        <v>3083</v>
      </c>
    </row>
    <row r="2588" spans="23:23">
      <c r="W2588">
        <v>3084</v>
      </c>
    </row>
    <row r="2589" spans="23:23">
      <c r="W2589">
        <v>3085</v>
      </c>
    </row>
    <row r="2590" spans="23:23">
      <c r="W2590">
        <v>3086</v>
      </c>
    </row>
    <row r="2591" spans="23:23">
      <c r="W2591">
        <v>3087</v>
      </c>
    </row>
    <row r="2592" spans="23:23">
      <c r="W2592">
        <v>3088</v>
      </c>
    </row>
    <row r="2593" spans="23:23">
      <c r="W2593">
        <v>3089</v>
      </c>
    </row>
    <row r="2594" spans="23:23">
      <c r="W2594">
        <v>3090</v>
      </c>
    </row>
    <row r="2595" spans="23:23">
      <c r="W2595">
        <v>3091</v>
      </c>
    </row>
    <row r="2596" spans="23:23">
      <c r="W2596">
        <v>3092</v>
      </c>
    </row>
    <row r="2597" spans="23:23">
      <c r="W2597">
        <v>3093</v>
      </c>
    </row>
    <row r="2598" spans="23:23">
      <c r="W2598">
        <v>3094</v>
      </c>
    </row>
    <row r="2599" spans="23:23">
      <c r="W2599">
        <v>3095</v>
      </c>
    </row>
    <row r="2600" spans="23:23">
      <c r="W2600">
        <v>3096</v>
      </c>
    </row>
    <row r="2601" spans="23:23">
      <c r="W2601">
        <v>3097</v>
      </c>
    </row>
    <row r="2602" spans="23:23">
      <c r="W2602">
        <v>3098</v>
      </c>
    </row>
    <row r="2603" spans="23:23">
      <c r="W2603">
        <v>3099</v>
      </c>
    </row>
    <row r="2604" spans="23:23">
      <c r="W2604">
        <v>3100</v>
      </c>
    </row>
    <row r="2605" spans="23:23">
      <c r="W2605">
        <v>3101</v>
      </c>
    </row>
    <row r="2606" spans="23:23">
      <c r="W2606">
        <v>3102</v>
      </c>
    </row>
    <row r="2607" spans="23:23">
      <c r="W2607">
        <v>3103</v>
      </c>
    </row>
    <row r="2608" spans="23:23">
      <c r="W2608">
        <v>3104</v>
      </c>
    </row>
    <row r="2609" spans="23:23">
      <c r="W2609">
        <v>3105</v>
      </c>
    </row>
    <row r="2610" spans="23:23">
      <c r="W2610">
        <v>3106</v>
      </c>
    </row>
    <row r="2611" spans="23:23">
      <c r="W2611">
        <v>3107</v>
      </c>
    </row>
    <row r="2612" spans="23:23">
      <c r="W2612">
        <v>3108</v>
      </c>
    </row>
    <row r="2613" spans="23:23">
      <c r="W2613">
        <v>3109</v>
      </c>
    </row>
    <row r="2614" spans="23:23">
      <c r="W2614">
        <v>3110</v>
      </c>
    </row>
    <row r="2615" spans="23:23">
      <c r="W2615">
        <v>3111</v>
      </c>
    </row>
    <row r="2616" spans="23:23">
      <c r="W2616">
        <v>3112</v>
      </c>
    </row>
    <row r="2617" spans="23:23">
      <c r="W2617">
        <v>3113</v>
      </c>
    </row>
    <row r="2618" spans="23:23">
      <c r="W2618">
        <v>3114</v>
      </c>
    </row>
    <row r="2619" spans="23:23">
      <c r="W2619">
        <v>3115</v>
      </c>
    </row>
    <row r="2620" spans="23:23">
      <c r="W2620">
        <v>3116</v>
      </c>
    </row>
    <row r="2621" spans="23:23">
      <c r="W2621">
        <v>3117</v>
      </c>
    </row>
    <row r="2622" spans="23:23">
      <c r="W2622">
        <v>3118</v>
      </c>
    </row>
    <row r="2623" spans="23:23">
      <c r="W2623">
        <v>3119</v>
      </c>
    </row>
    <row r="2624" spans="23:23">
      <c r="W2624">
        <v>3120</v>
      </c>
    </row>
    <row r="2625" spans="23:23">
      <c r="W2625">
        <v>3121</v>
      </c>
    </row>
    <row r="2626" spans="23:23">
      <c r="W2626">
        <v>3122</v>
      </c>
    </row>
    <row r="2627" spans="23:23">
      <c r="W2627">
        <v>3123</v>
      </c>
    </row>
    <row r="2628" spans="23:23">
      <c r="W2628">
        <v>3124</v>
      </c>
    </row>
    <row r="2629" spans="23:23">
      <c r="W2629">
        <v>3125</v>
      </c>
    </row>
    <row r="2630" spans="23:23">
      <c r="W2630">
        <v>3126</v>
      </c>
    </row>
    <row r="2631" spans="23:23">
      <c r="W2631">
        <v>3127</v>
      </c>
    </row>
    <row r="2632" spans="23:23">
      <c r="W2632">
        <v>3128</v>
      </c>
    </row>
    <row r="2633" spans="23:23">
      <c r="W2633">
        <v>3129</v>
      </c>
    </row>
    <row r="2634" spans="23:23">
      <c r="W2634">
        <v>3130</v>
      </c>
    </row>
    <row r="2635" spans="23:23">
      <c r="W2635">
        <v>3131</v>
      </c>
    </row>
    <row r="2636" spans="23:23">
      <c r="W2636">
        <v>3132</v>
      </c>
    </row>
    <row r="2637" spans="23:23">
      <c r="W2637">
        <v>3133</v>
      </c>
    </row>
    <row r="2638" spans="23:23">
      <c r="W2638">
        <v>3134</v>
      </c>
    </row>
    <row r="2639" spans="23:23">
      <c r="W2639">
        <v>3135</v>
      </c>
    </row>
    <row r="2640" spans="23:23">
      <c r="W2640">
        <v>3136</v>
      </c>
    </row>
    <row r="2641" spans="23:23">
      <c r="W2641">
        <v>3137</v>
      </c>
    </row>
    <row r="2642" spans="23:23">
      <c r="W2642">
        <v>3138</v>
      </c>
    </row>
    <row r="2643" spans="23:23">
      <c r="W2643">
        <v>3139</v>
      </c>
    </row>
    <row r="2644" spans="23:23">
      <c r="W2644">
        <v>3140</v>
      </c>
    </row>
    <row r="2645" spans="23:23">
      <c r="W2645">
        <v>3141</v>
      </c>
    </row>
    <row r="2646" spans="23:23">
      <c r="W2646">
        <v>3142</v>
      </c>
    </row>
    <row r="2647" spans="23:23">
      <c r="W2647">
        <v>3143</v>
      </c>
    </row>
    <row r="2648" spans="23:23">
      <c r="W2648">
        <v>3144</v>
      </c>
    </row>
    <row r="2649" spans="23:23">
      <c r="W2649">
        <v>3145</v>
      </c>
    </row>
    <row r="2650" spans="23:23">
      <c r="W2650">
        <v>3146</v>
      </c>
    </row>
    <row r="2651" spans="23:23">
      <c r="W2651">
        <v>3147</v>
      </c>
    </row>
    <row r="2652" spans="23:23">
      <c r="W2652">
        <v>3148</v>
      </c>
    </row>
    <row r="2653" spans="23:23">
      <c r="W2653">
        <v>3149</v>
      </c>
    </row>
    <row r="2654" spans="23:23">
      <c r="W2654">
        <v>3150</v>
      </c>
    </row>
    <row r="2655" spans="23:23">
      <c r="W2655">
        <v>3151</v>
      </c>
    </row>
    <row r="2656" spans="23:23">
      <c r="W2656">
        <v>3152</v>
      </c>
    </row>
    <row r="2657" spans="23:23">
      <c r="W2657">
        <v>3153</v>
      </c>
    </row>
    <row r="2658" spans="23:23">
      <c r="W2658">
        <v>3154</v>
      </c>
    </row>
    <row r="2659" spans="23:23">
      <c r="W2659">
        <v>3155</v>
      </c>
    </row>
    <row r="2660" spans="23:23">
      <c r="W2660">
        <v>3156</v>
      </c>
    </row>
    <row r="2661" spans="23:23">
      <c r="W2661">
        <v>3157</v>
      </c>
    </row>
    <row r="2662" spans="23:23">
      <c r="W2662">
        <v>3158</v>
      </c>
    </row>
    <row r="2663" spans="23:23">
      <c r="W2663">
        <v>3159</v>
      </c>
    </row>
    <row r="2664" spans="23:23">
      <c r="W2664">
        <v>3160</v>
      </c>
    </row>
    <row r="2665" spans="23:23">
      <c r="W2665">
        <v>3161</v>
      </c>
    </row>
    <row r="2666" spans="23:23">
      <c r="W2666">
        <v>3162</v>
      </c>
    </row>
    <row r="2667" spans="23:23">
      <c r="W2667">
        <v>3163</v>
      </c>
    </row>
    <row r="2668" spans="23:23">
      <c r="W2668">
        <v>3164</v>
      </c>
    </row>
    <row r="2669" spans="23:23">
      <c r="W2669">
        <v>3165</v>
      </c>
    </row>
    <row r="2670" spans="23:23">
      <c r="W2670">
        <v>3166</v>
      </c>
    </row>
    <row r="2671" spans="23:23">
      <c r="W2671">
        <v>3167</v>
      </c>
    </row>
    <row r="2672" spans="23:23">
      <c r="W2672">
        <v>3168</v>
      </c>
    </row>
    <row r="2673" spans="23:23">
      <c r="W2673">
        <v>3169</v>
      </c>
    </row>
    <row r="2674" spans="23:23">
      <c r="W2674">
        <v>3170</v>
      </c>
    </row>
    <row r="2675" spans="23:23">
      <c r="W2675">
        <v>3171</v>
      </c>
    </row>
    <row r="2676" spans="23:23">
      <c r="W2676">
        <v>3172</v>
      </c>
    </row>
    <row r="2677" spans="23:23">
      <c r="W2677">
        <v>3173</v>
      </c>
    </row>
    <row r="2678" spans="23:23">
      <c r="W2678">
        <v>3174</v>
      </c>
    </row>
    <row r="2679" spans="23:23">
      <c r="W2679">
        <v>3175</v>
      </c>
    </row>
    <row r="2680" spans="23:23">
      <c r="W2680">
        <v>3176</v>
      </c>
    </row>
    <row r="2681" spans="23:23">
      <c r="W2681">
        <v>3177</v>
      </c>
    </row>
    <row r="2682" spans="23:23">
      <c r="W2682">
        <v>3178</v>
      </c>
    </row>
    <row r="2683" spans="23:23">
      <c r="W2683">
        <v>3179</v>
      </c>
    </row>
    <row r="2684" spans="23:23">
      <c r="W2684">
        <v>3180</v>
      </c>
    </row>
    <row r="2685" spans="23:23">
      <c r="W2685">
        <v>3181</v>
      </c>
    </row>
    <row r="2686" spans="23:23">
      <c r="W2686">
        <v>3182</v>
      </c>
    </row>
    <row r="2687" spans="23:23">
      <c r="W2687">
        <v>3183</v>
      </c>
    </row>
    <row r="2688" spans="23:23">
      <c r="W2688">
        <v>3184</v>
      </c>
    </row>
    <row r="2689" spans="23:23">
      <c r="W2689">
        <v>3185</v>
      </c>
    </row>
    <row r="2690" spans="23:23">
      <c r="W2690">
        <v>3186</v>
      </c>
    </row>
    <row r="2691" spans="23:23">
      <c r="W2691">
        <v>3187</v>
      </c>
    </row>
    <row r="2692" spans="23:23">
      <c r="W2692">
        <v>3188</v>
      </c>
    </row>
    <row r="2693" spans="23:23">
      <c r="W2693">
        <v>3189</v>
      </c>
    </row>
    <row r="2694" spans="23:23">
      <c r="W2694">
        <v>3190</v>
      </c>
    </row>
    <row r="2695" spans="23:23">
      <c r="W2695">
        <v>3191</v>
      </c>
    </row>
    <row r="2696" spans="23:23">
      <c r="W2696">
        <v>3192</v>
      </c>
    </row>
    <row r="2697" spans="23:23">
      <c r="W2697">
        <v>3193</v>
      </c>
    </row>
    <row r="2698" spans="23:23">
      <c r="W2698">
        <v>3194</v>
      </c>
    </row>
    <row r="2699" spans="23:23">
      <c r="W2699">
        <v>3195</v>
      </c>
    </row>
    <row r="2700" spans="23:23">
      <c r="W2700">
        <v>3196</v>
      </c>
    </row>
    <row r="2701" spans="23:23">
      <c r="W2701">
        <v>3197</v>
      </c>
    </row>
    <row r="2702" spans="23:23">
      <c r="W2702">
        <v>3198</v>
      </c>
    </row>
    <row r="2703" spans="23:23">
      <c r="W2703">
        <v>3199</v>
      </c>
    </row>
  </sheetData>
  <dataValidations count="8">
    <dataValidation type="list" allowBlank="1" showInputMessage="1" showErrorMessage="1" sqref="E3">
      <formula1>$V$3:$V$15</formula1>
    </dataValidation>
    <dataValidation type="list" allowBlank="1" showInputMessage="1" showErrorMessage="1" sqref="F3">
      <formula1>$W$4:$W$2703</formula1>
    </dataValidation>
    <dataValidation type="list" allowBlank="1" showInputMessage="1" showErrorMessage="1" sqref="D4">
      <formula1>$X$3:$X$183</formula1>
    </dataValidation>
    <dataValidation type="list" allowBlank="1" showInputMessage="1" showErrorMessage="1" sqref="D6">
      <formula1>$Y$3:$Y$62</formula1>
    </dataValidation>
    <dataValidation type="list" allowBlank="1" showInputMessage="1" showErrorMessage="1" sqref="C2">
      <formula1>$Z$4:$Z$5</formula1>
    </dataValidation>
    <dataValidation type="list" allowBlank="1" showInputMessage="1" showErrorMessage="1" sqref="D2">
      <formula1>$AA$4:$AA$5</formula1>
    </dataValidation>
    <dataValidation type="list" allowBlank="1" showInputMessage="1" showErrorMessage="1" sqref="C4">
      <formula1>$X$3:$X$183</formula1>
    </dataValidation>
    <dataValidation type="list" allowBlank="1" showInputMessage="1" showErrorMessage="1" sqref="C5 C6 D5">
      <formula1>$Y$3:$Y$62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B304"/>
  <sheetViews>
    <sheetView topLeftCell="D1" workbookViewId="0">
      <selection activeCell="F8" sqref="F8"/>
    </sheetView>
  </sheetViews>
  <sheetFormatPr defaultRowHeight="15"/>
  <cols>
    <col min="1" max="1" width="6.85546875" customWidth="1"/>
    <col min="2" max="2" width="10.85546875" customWidth="1"/>
    <col min="3" max="3" width="10" customWidth="1"/>
    <col min="4" max="4" width="12.42578125" customWidth="1"/>
    <col min="5" max="5" width="10.5703125" style="16" customWidth="1"/>
    <col min="6" max="6" width="4.140625" customWidth="1"/>
    <col min="7" max="7" width="9.140625" customWidth="1"/>
    <col min="8" max="8" width="17.28515625" customWidth="1"/>
    <col min="9" max="9" width="12.140625" style="26" customWidth="1"/>
    <col min="10" max="10" width="15.140625" style="25" customWidth="1"/>
    <col min="11" max="11" width="12.7109375" style="25" customWidth="1"/>
    <col min="12" max="12" width="8.42578125" style="25" customWidth="1"/>
    <col min="13" max="13" width="11.7109375" style="25" customWidth="1"/>
    <col min="14" max="14" width="9.140625" style="25" customWidth="1"/>
    <col min="15" max="15" width="12.42578125" style="25" customWidth="1"/>
    <col min="16" max="16" width="8.85546875" style="25" customWidth="1"/>
    <col min="17" max="17" width="9.28515625" style="25" customWidth="1"/>
    <col min="18" max="18" width="9.140625" customWidth="1"/>
  </cols>
  <sheetData>
    <row r="1" spans="1:25" ht="15.75" thickBot="1">
      <c r="A1" s="65"/>
      <c r="B1" s="65"/>
      <c r="C1" s="65"/>
      <c r="D1" s="65"/>
      <c r="E1" s="66"/>
      <c r="F1" s="65"/>
      <c r="G1" s="65"/>
      <c r="H1" s="65"/>
      <c r="I1" s="67"/>
      <c r="J1" s="68"/>
      <c r="K1" s="68"/>
      <c r="L1" s="68"/>
      <c r="M1" s="68"/>
      <c r="N1" s="68"/>
      <c r="O1" s="68"/>
      <c r="P1" s="68"/>
      <c r="Q1" s="68"/>
    </row>
    <row r="2" spans="1:25" ht="15.75" thickBot="1">
      <c r="A2" s="69"/>
      <c r="B2" s="69"/>
      <c r="C2" s="69"/>
      <c r="D2" s="69"/>
      <c r="E2" s="70"/>
      <c r="F2" s="69"/>
      <c r="G2" s="69"/>
      <c r="H2" s="69" t="s">
        <v>338</v>
      </c>
      <c r="I2" s="173" t="s">
        <v>340</v>
      </c>
      <c r="J2" s="71" t="s">
        <v>218</v>
      </c>
      <c r="K2" s="171" t="s">
        <v>339</v>
      </c>
      <c r="L2" s="68"/>
      <c r="M2" s="68"/>
      <c r="N2" s="68"/>
      <c r="O2" s="68"/>
      <c r="P2" s="68"/>
      <c r="Q2" s="68"/>
    </row>
    <row r="3" spans="1:25">
      <c r="A3" s="61" t="s">
        <v>208</v>
      </c>
      <c r="B3" s="61"/>
      <c r="C3" s="72">
        <f>'data hasil sun,moon,arde nampak'!E3</f>
        <v>9</v>
      </c>
      <c r="D3" s="69"/>
      <c r="E3" s="70"/>
      <c r="F3" s="69"/>
      <c r="G3" s="69"/>
      <c r="H3" s="69" t="s">
        <v>212</v>
      </c>
      <c r="I3" s="172">
        <f>penggarapan!L5</f>
        <v>0</v>
      </c>
      <c r="J3" s="71" t="s">
        <v>212</v>
      </c>
      <c r="K3" s="170">
        <f>penggarapan!Q5</f>
        <v>0</v>
      </c>
      <c r="L3" s="68"/>
      <c r="M3" s="68"/>
      <c r="N3" s="68"/>
      <c r="O3" s="68"/>
      <c r="P3" s="68"/>
      <c r="Q3" s="68"/>
    </row>
    <row r="4" spans="1:25">
      <c r="A4" s="73" t="s">
        <v>209</v>
      </c>
      <c r="B4" s="73"/>
      <c r="C4" s="74">
        <f>'data hasil sun,moon,arde nampak'!F3</f>
        <v>1438</v>
      </c>
      <c r="D4" s="69"/>
      <c r="E4" s="70"/>
      <c r="F4" s="69"/>
      <c r="G4" s="69"/>
      <c r="H4" s="69" t="s">
        <v>214</v>
      </c>
      <c r="I4" s="75">
        <f>penggarapan!L4</f>
        <v>25</v>
      </c>
      <c r="J4" s="71" t="s">
        <v>214</v>
      </c>
      <c r="K4" s="76">
        <f>penggarapan!Q4</f>
        <v>9</v>
      </c>
      <c r="L4" s="68"/>
      <c r="M4" s="68"/>
      <c r="N4" s="68"/>
      <c r="O4" s="68"/>
      <c r="P4" s="68"/>
      <c r="Q4" s="68"/>
    </row>
    <row r="5" spans="1:25">
      <c r="A5" s="61"/>
      <c r="B5" s="61"/>
      <c r="C5" s="61" t="s">
        <v>211</v>
      </c>
      <c r="D5" s="61" t="s">
        <v>3</v>
      </c>
      <c r="E5" s="77" t="s">
        <v>4</v>
      </c>
      <c r="F5" s="61"/>
      <c r="G5" s="69"/>
      <c r="H5" s="69" t="s">
        <v>213</v>
      </c>
      <c r="I5" s="78">
        <f>penggarapan!L2</f>
        <v>5</v>
      </c>
      <c r="J5" s="71" t="s">
        <v>213</v>
      </c>
      <c r="K5" s="76">
        <f>penggarapan!Q2</f>
        <v>6</v>
      </c>
      <c r="L5" s="68"/>
      <c r="M5" s="68"/>
      <c r="N5" s="68"/>
      <c r="O5" s="68"/>
      <c r="P5" s="68"/>
      <c r="Q5" s="68"/>
    </row>
    <row r="6" spans="1:25">
      <c r="A6" s="61" t="s">
        <v>210</v>
      </c>
      <c r="B6" s="61" t="s">
        <v>0</v>
      </c>
      <c r="C6" s="72">
        <f>'data hasil sun,moon,arde nampak'!C4</f>
        <v>7</v>
      </c>
      <c r="D6" s="72">
        <f>'data hasil sun,moon,arde nampak'!C5</f>
        <v>0</v>
      </c>
      <c r="E6" s="79">
        <f>'data hasil sun,moon,arde nampak'!C6</f>
        <v>10</v>
      </c>
      <c r="F6" s="80" t="str">
        <f>'data hasil sun,moon,arde nampak'!C2</f>
        <v>N</v>
      </c>
      <c r="G6" s="69">
        <f>IF(F6="N", C6+D6/60+E6/3600, IF(F6="S", -1*(C6+D6/60+E6/3600), "TULIS N ATAU S PADA g6"))</f>
        <v>7.0027777777777782</v>
      </c>
      <c r="H6" s="69" t="s">
        <v>215</v>
      </c>
      <c r="I6" s="78">
        <f>penggarapan!L3</f>
        <v>2017</v>
      </c>
      <c r="J6" s="71" t="s">
        <v>215</v>
      </c>
      <c r="K6" s="76">
        <f>penggarapan!Q3</f>
        <v>2017</v>
      </c>
      <c r="L6" s="68"/>
      <c r="M6" s="68"/>
      <c r="N6" s="68"/>
      <c r="O6" s="68"/>
      <c r="P6" s="68"/>
      <c r="Q6" s="68"/>
    </row>
    <row r="7" spans="1:25">
      <c r="A7" s="61"/>
      <c r="B7" s="61" t="s">
        <v>1</v>
      </c>
      <c r="C7" s="72">
        <f>'data hasil sun,moon,arde nampak'!D4</f>
        <v>111</v>
      </c>
      <c r="D7" s="72">
        <f>'data hasil sun,moon,arde nampak'!D5</f>
        <v>18</v>
      </c>
      <c r="E7" s="79">
        <f>'data hasil sun,moon,arde nampak'!D6</f>
        <v>54</v>
      </c>
      <c r="F7" s="80" t="str">
        <f>'data hasil sun,moon,arde nampak'!D2</f>
        <v>E</v>
      </c>
      <c r="G7" s="69">
        <f>IF(F7="E", C7+D7/60+E7/3600, IF(F7="W", -1*(C7+D7/60+E7/3600), "TULIS N ATAU S PADA g7"))</f>
        <v>111.315</v>
      </c>
      <c r="H7" s="69" t="s">
        <v>73</v>
      </c>
      <c r="I7" s="81">
        <f>penggarapan!N2</f>
        <v>0.8225126494653523</v>
      </c>
      <c r="J7" s="71" t="s">
        <v>73</v>
      </c>
      <c r="K7" s="82">
        <f>penggarapan!S2</f>
        <v>0.54829092789441347</v>
      </c>
      <c r="L7" s="68"/>
      <c r="M7" s="68"/>
      <c r="N7" s="68"/>
      <c r="O7" s="68"/>
      <c r="P7" s="68"/>
      <c r="Q7" s="68"/>
      <c r="S7" t="s">
        <v>45</v>
      </c>
      <c r="T7" s="2">
        <f>I4</f>
        <v>25</v>
      </c>
      <c r="X7" t="s">
        <v>45</v>
      </c>
      <c r="Y7" s="2">
        <f>T7+1</f>
        <v>26</v>
      </c>
    </row>
    <row r="8" spans="1:25">
      <c r="A8" s="69"/>
      <c r="B8" s="69"/>
      <c r="C8" s="69"/>
      <c r="D8" s="69"/>
      <c r="E8" s="70"/>
      <c r="F8" s="69"/>
      <c r="G8" s="69"/>
      <c r="H8" s="69" t="s">
        <v>216</v>
      </c>
      <c r="I8" s="81">
        <f>penggarapan!N4</f>
        <v>1.114179316132019</v>
      </c>
      <c r="J8" s="71" t="s">
        <v>216</v>
      </c>
      <c r="K8" s="82">
        <f>penggarapan!S4</f>
        <v>0.83995759456108021</v>
      </c>
      <c r="L8" s="68"/>
      <c r="M8" s="68"/>
      <c r="N8" s="68"/>
      <c r="O8" s="68"/>
      <c r="P8" s="68"/>
      <c r="Q8" s="68"/>
      <c r="S8" t="s">
        <v>161</v>
      </c>
      <c r="T8">
        <f>'sun,mon,arde ijtima'!W11</f>
        <v>109.29255563091432</v>
      </c>
      <c r="Y8">
        <f>1720994.5+INT(365.25*'sun,mon,arde ijtima'!G4)+INT(30.60001*('sun,mon,arde ijtima'!F4+1))+'sun,mon,arde ijtima'!M4+Y7+('sun,mon,arde ijtima'!H4+'sun,mon,arde ijtima'!I4/60+'sun,mon,arde ijtima'!K4/3600)/24 - 'sun,mon,arde ijtima'!M6/24</f>
        <v>2457899.3222539388</v>
      </c>
    </row>
    <row r="9" spans="1:25">
      <c r="A9" s="69"/>
      <c r="B9" s="69"/>
      <c r="C9" s="69"/>
      <c r="D9" s="69"/>
      <c r="E9" s="70"/>
      <c r="F9" s="69"/>
      <c r="G9" s="69"/>
      <c r="H9" s="69" t="s">
        <v>217</v>
      </c>
      <c r="I9" s="83">
        <f>penggarapan!N3</f>
        <v>1.1317209827986856</v>
      </c>
      <c r="J9" s="71" t="s">
        <v>217</v>
      </c>
      <c r="K9" s="84">
        <f>penggarapan!S4</f>
        <v>0.83995759456108021</v>
      </c>
      <c r="L9" s="68"/>
      <c r="M9" s="68"/>
      <c r="N9" s="68"/>
      <c r="O9" s="68"/>
      <c r="P9" s="68"/>
      <c r="Q9" s="68"/>
      <c r="S9" t="s">
        <v>364</v>
      </c>
      <c r="T9">
        <f>'sun,mon,arde ijtima'!W12</f>
        <v>20.910449828186774</v>
      </c>
      <c r="Y9">
        <f>'sun,mon,arde ijtima'!L9</f>
        <v>8.1260455577070526E-4</v>
      </c>
    </row>
    <row r="10" spans="1:25">
      <c r="A10" s="85"/>
      <c r="B10" s="85"/>
      <c r="C10" s="85"/>
      <c r="D10" s="85" t="s">
        <v>238</v>
      </c>
      <c r="E10" s="86" t="s">
        <v>238</v>
      </c>
      <c r="F10" s="85"/>
      <c r="G10" s="85" t="s">
        <v>226</v>
      </c>
      <c r="H10" s="85" t="s">
        <v>226</v>
      </c>
      <c r="I10" s="87" t="s">
        <v>116</v>
      </c>
      <c r="J10" s="88" t="s">
        <v>116</v>
      </c>
      <c r="K10" s="88" t="s">
        <v>230</v>
      </c>
      <c r="L10" s="88" t="s">
        <v>232</v>
      </c>
      <c r="M10" s="88" t="s">
        <v>234</v>
      </c>
      <c r="N10" s="88" t="s">
        <v>235</v>
      </c>
      <c r="O10" s="88" t="s">
        <v>237</v>
      </c>
      <c r="P10" s="88" t="s">
        <v>153</v>
      </c>
      <c r="Q10" s="88" t="s">
        <v>153</v>
      </c>
      <c r="S10" s="196" t="s">
        <v>354</v>
      </c>
      <c r="T10">
        <f>'sun,mon,arde ijtima'!W13</f>
        <v>0.17394450471805972</v>
      </c>
      <c r="X10" t="s">
        <v>367</v>
      </c>
      <c r="Y10">
        <f>Y8+Y9</f>
        <v>2457899.3230665433</v>
      </c>
    </row>
    <row r="11" spans="1:25">
      <c r="A11" s="85"/>
      <c r="B11" s="85" t="s">
        <v>223</v>
      </c>
      <c r="C11" s="85"/>
      <c r="D11" s="85" t="s">
        <v>222</v>
      </c>
      <c r="E11" s="86" t="s">
        <v>224</v>
      </c>
      <c r="F11" s="85"/>
      <c r="G11" s="85" t="s">
        <v>225</v>
      </c>
      <c r="H11" s="85" t="s">
        <v>227</v>
      </c>
      <c r="I11" s="87" t="s">
        <v>228</v>
      </c>
      <c r="J11" s="88" t="s">
        <v>229</v>
      </c>
      <c r="K11" s="88" t="s">
        <v>231</v>
      </c>
      <c r="L11" s="88" t="s">
        <v>233</v>
      </c>
      <c r="M11" s="88" t="s">
        <v>204</v>
      </c>
      <c r="N11" s="88" t="s">
        <v>236</v>
      </c>
      <c r="O11" s="88" t="s">
        <v>179</v>
      </c>
      <c r="P11" s="88" t="s">
        <v>236</v>
      </c>
      <c r="Q11" s="88" t="s">
        <v>179</v>
      </c>
      <c r="S11" s="196" t="s">
        <v>355</v>
      </c>
      <c r="T11">
        <f>'sun,mon,arde ijtima'!W14</f>
        <v>1.0926135024585648</v>
      </c>
      <c r="X11" t="s">
        <v>161</v>
      </c>
      <c r="Y11">
        <f>(Y10-2451545)/36525</f>
        <v>0.17397188409427303</v>
      </c>
    </row>
    <row r="12" spans="1:25">
      <c r="A12" s="89" t="s">
        <v>69</v>
      </c>
      <c r="B12" s="90" t="s">
        <v>221</v>
      </c>
      <c r="C12" s="90" t="s">
        <v>85</v>
      </c>
      <c r="D12" s="69" t="s">
        <v>240</v>
      </c>
      <c r="E12" s="70" t="s">
        <v>239</v>
      </c>
      <c r="F12" s="65"/>
      <c r="G12" s="65"/>
      <c r="H12" s="65"/>
      <c r="I12" s="67"/>
      <c r="J12" s="68"/>
      <c r="K12" s="68"/>
      <c r="L12" s="68"/>
      <c r="M12" s="68"/>
      <c r="N12" s="68"/>
      <c r="O12" s="68"/>
      <c r="P12" s="68"/>
      <c r="Q12" s="68"/>
      <c r="S12" t="s">
        <v>356</v>
      </c>
      <c r="T12">
        <f>'sun,mon,arde ijtima'!W15</f>
        <v>5.2055037203643045E-2</v>
      </c>
      <c r="X12" t="s">
        <v>368</v>
      </c>
      <c r="Y12">
        <f>2*PI()*(Y10-2451545)/365.25</f>
        <v>109.30975860034862</v>
      </c>
    </row>
    <row r="13" spans="1:25">
      <c r="A13" s="69" t="s">
        <v>244</v>
      </c>
      <c r="B13" s="91">
        <v>41786</v>
      </c>
      <c r="C13" s="92">
        <v>0.72916666666666663</v>
      </c>
      <c r="D13" s="90">
        <f>penggarapan!AN15*149598000</f>
        <v>151482005.20901474</v>
      </c>
      <c r="E13" s="93">
        <f>penggarapan!BA309</f>
        <v>361806.81575221918</v>
      </c>
      <c r="F13" s="69"/>
      <c r="G13" s="94">
        <f>penggarapan!AV15</f>
        <v>4.049023708566259</v>
      </c>
      <c r="H13" s="94">
        <f>penggarapan!BM309/15</f>
        <v>16.559857602575246</v>
      </c>
      <c r="I13" s="95">
        <f>penggarapan!AP15</f>
        <v>62.790475011603789</v>
      </c>
      <c r="J13" s="71">
        <f>penggarapan!AJ309</f>
        <v>246.35456294795574</v>
      </c>
      <c r="K13" s="71">
        <f>penggarapan!AX15</f>
        <v>20.713470235929808</v>
      </c>
      <c r="L13" s="71">
        <f>penggarapan!AP309</f>
        <v>4.9550165971492168</v>
      </c>
      <c r="M13" s="71">
        <f>penggarapan!BR309</f>
        <v>-16.481446205254933</v>
      </c>
      <c r="N13" s="71">
        <f>penggarapan!BI15</f>
        <v>41.971361758895341</v>
      </c>
      <c r="O13" s="71">
        <f>penggarapan!BZ309</f>
        <v>211.22596826544395</v>
      </c>
      <c r="P13" s="71">
        <f>penggarapan!BM15</f>
        <v>-54.779418691689308</v>
      </c>
      <c r="Q13" s="71">
        <f>penggarapan!CA309</f>
        <v>62.504413963852684</v>
      </c>
      <c r="S13" t="s">
        <v>357</v>
      </c>
      <c r="T13">
        <f>'sun,mon,arde ijtima'!W16</f>
        <v>11.593537555388949</v>
      </c>
      <c r="X13" t="s">
        <v>364</v>
      </c>
      <c r="Y13">
        <f>0.37877+23.264*SIN((57.297*Y12-79.547)*PI()/180)+0.3812*SIN((2*57.297*Y12-82.682)*PI()/180)+0.17132*SIN((3*57.297*Y12-59.722)*PI()/180)</f>
        <v>21.088277138640173</v>
      </c>
    </row>
    <row r="14" spans="1:25">
      <c r="A14" s="69" t="str">
        <f>TEXT(penggarapan!F16,"dddd")</f>
        <v>Tuesday</v>
      </c>
      <c r="B14" s="91">
        <f>DATE(penggarapan!D16,penggarapan!E16,penggarapan!F16)</f>
        <v>42879</v>
      </c>
      <c r="C14" s="92">
        <f>penggarapan!J16/24</f>
        <v>5.2083333333333336E-2</v>
      </c>
      <c r="D14" s="90">
        <f>penggarapan!AN16*149598000</f>
        <v>151482295.60154712</v>
      </c>
      <c r="E14" s="93">
        <f>penggarapan!BA310</f>
        <v>361771.13623605086</v>
      </c>
      <c r="F14" s="69"/>
      <c r="G14" s="94">
        <f>penggarapan!AV16</f>
        <v>4.0497236905855178</v>
      </c>
      <c r="H14" s="94">
        <f>penggarapan!BM310/15</f>
        <v>16.560157627864438</v>
      </c>
      <c r="I14" s="95">
        <f>penggarapan!AP16</f>
        <v>62.800486951327159</v>
      </c>
      <c r="J14" s="71">
        <f>penggarapan!AJ310</f>
        <v>246.35952933476466</v>
      </c>
      <c r="K14" s="71">
        <f>penggarapan!AX16</f>
        <v>20.715416361349543</v>
      </c>
      <c r="L14" s="71">
        <f>penggarapan!AP310</f>
        <v>4.9693822629868167</v>
      </c>
      <c r="M14" s="71">
        <f>penggarapan!BR310</f>
        <v>-16.468103521918355</v>
      </c>
      <c r="N14" s="71">
        <f>penggarapan!BI16</f>
        <v>45.753950919930134</v>
      </c>
      <c r="O14" s="71">
        <f>penggarapan!BZ310</f>
        <v>217.36670233249046</v>
      </c>
      <c r="P14" s="71">
        <f>penggarapan!BM16</f>
        <v>-52.393547875346492</v>
      </c>
      <c r="Q14" s="71">
        <f>penggarapan!CA310</f>
        <v>60.411696035025692</v>
      </c>
      <c r="S14" t="s">
        <v>358</v>
      </c>
      <c r="T14">
        <f>'sun,mon,arde ijtima'!W17</f>
        <v>4.6931328420115957E-2</v>
      </c>
      <c r="X14" t="s">
        <v>354</v>
      </c>
      <c r="Y14">
        <f>(Y10-2451545)/36525</f>
        <v>0.17397188409427303</v>
      </c>
    </row>
    <row r="15" spans="1:25">
      <c r="A15" s="69" t="str">
        <f>TEXT(penggarapan!F17,"dddd")</f>
        <v>Tuesday</v>
      </c>
      <c r="B15" s="91">
        <f>DATE(penggarapan!D17,penggarapan!E17,penggarapan!F17)</f>
        <v>42879</v>
      </c>
      <c r="C15" s="92">
        <f>penggarapan!J17/24</f>
        <v>6.25E-2</v>
      </c>
      <c r="D15" s="90">
        <f>penggarapan!AN17*149598000</f>
        <v>151482585.93450847</v>
      </c>
      <c r="E15" s="93">
        <f>penggarapan!BA311</f>
        <v>361735.57944686298</v>
      </c>
      <c r="F15" s="69"/>
      <c r="G15" s="94">
        <f>penggarapan!AV17</f>
        <v>4.0504236878693218</v>
      </c>
      <c r="H15" s="94">
        <f>penggarapan!BM311/15</f>
        <v>16.560474492912043</v>
      </c>
      <c r="I15" s="95">
        <f>penggarapan!AP17</f>
        <v>62.81049885221092</v>
      </c>
      <c r="J15" s="71">
        <f>penggarapan!AJ311</f>
        <v>246.36477444800906</v>
      </c>
      <c r="K15" s="71">
        <f>penggarapan!AX17</f>
        <v>20.717361842598542</v>
      </c>
      <c r="L15" s="71">
        <f>penggarapan!AP311</f>
        <v>4.964728722053092</v>
      </c>
      <c r="M15" s="71">
        <f>penggarapan!BR311</f>
        <v>-16.47356114835878</v>
      </c>
      <c r="N15" s="71">
        <f>penggarapan!BI17</f>
        <v>49.051605847609693</v>
      </c>
      <c r="O15" s="71">
        <f>penggarapan!BZ311</f>
        <v>222.6134455773622</v>
      </c>
      <c r="P15" s="71">
        <f>penggarapan!BM17</f>
        <v>-49.811727096622256</v>
      </c>
      <c r="Q15" s="71">
        <f>penggarapan!CA311</f>
        <v>58.009538316859604</v>
      </c>
      <c r="S15" t="s">
        <v>359</v>
      </c>
      <c r="T15">
        <f>'sun,mon,arde ijtima'!W18</f>
        <v>0.92717094176140347</v>
      </c>
      <c r="X15" t="s">
        <v>355</v>
      </c>
      <c r="Y15">
        <f>MOD((280.46607+36000.7698*Y14),360)*PI()/180</f>
        <v>1.1098168397497106</v>
      </c>
    </row>
    <row r="16" spans="1:25">
      <c r="A16" s="69" t="str">
        <f>TEXT(penggarapan!F18,"dddd")</f>
        <v>Tuesday</v>
      </c>
      <c r="B16" s="91">
        <f>DATE(penggarapan!D18,penggarapan!E18,penggarapan!F18)</f>
        <v>42879</v>
      </c>
      <c r="C16" s="92">
        <f>penggarapan!J18/24</f>
        <v>7.2916666666666671E-2</v>
      </c>
      <c r="D16" s="90">
        <f>penggarapan!AN18*149598000</f>
        <v>151482876.20790324</v>
      </c>
      <c r="E16" s="93">
        <f>penggarapan!BA312</f>
        <v>361700.14559693041</v>
      </c>
      <c r="F16" s="69"/>
      <c r="G16" s="94">
        <f>penggarapan!AV18</f>
        <v>4.051123700445701</v>
      </c>
      <c r="H16" s="94">
        <f>penggarapan!BM312/15</f>
        <v>16.560808291743299</v>
      </c>
      <c r="I16" s="95">
        <f>penggarapan!AP18</f>
        <v>62.820510714710132</v>
      </c>
      <c r="J16" s="71">
        <f>penggarapan!AJ312</f>
        <v>246.37029983986022</v>
      </c>
      <c r="K16" s="71">
        <f>penggarapan!AX18</f>
        <v>20.719306679690913</v>
      </c>
      <c r="L16" s="71">
        <f>penggarapan!AP312</f>
        <v>4.9688724590348539</v>
      </c>
      <c r="M16" s="71">
        <f>penggarapan!BR312</f>
        <v>-16.470390190945736</v>
      </c>
      <c r="N16" s="71">
        <f>penggarapan!BI18</f>
        <v>51.928412146662879</v>
      </c>
      <c r="O16" s="71">
        <f>penggarapan!BZ312</f>
        <v>227.09944542527259</v>
      </c>
      <c r="P16" s="71">
        <f>penggarapan!BM18</f>
        <v>-47.069512398218585</v>
      </c>
      <c r="Q16" s="71">
        <f>penggarapan!CA312</f>
        <v>55.380673541807518</v>
      </c>
      <c r="S16" t="s">
        <v>365</v>
      </c>
      <c r="T16">
        <f>'sun,mon,arde ijtima'!W19</f>
        <v>-1.1377912642425068</v>
      </c>
      <c r="X16" t="s">
        <v>356</v>
      </c>
      <c r="Y16">
        <f>(-1*(1789 + 237*Y14)*SIN(Y15) - (7146 - 62*Y15)*COS(Y15) + (9934 - 14*Y14)*SIN(2*Y15) - (29 + 5*Y14)*COS(2*+Y15) + (74 + 10*Y14)*SIN(3*Y15) + (320 - 4*Y14)*COS(3*Y15) - 212*SIN(4*Y15))/1000/60</f>
        <v>5.0339961855080967E-2</v>
      </c>
    </row>
    <row r="17" spans="1:28">
      <c r="A17" s="69" t="str">
        <f>TEXT(penggarapan!F19,"dddd")</f>
        <v>Tuesday</v>
      </c>
      <c r="B17" s="91">
        <f>DATE(penggarapan!D19,penggarapan!E19,penggarapan!F19)</f>
        <v>42879</v>
      </c>
      <c r="C17" s="92">
        <f>penggarapan!J19/24</f>
        <v>8.3333333333333329E-2</v>
      </c>
      <c r="D17" s="90">
        <f>penggarapan!AN19*149598000</f>
        <v>151483166.42173567</v>
      </c>
      <c r="E17" s="93">
        <f>penggarapan!BA313</f>
        <v>361664.83489776275</v>
      </c>
      <c r="F17" s="69"/>
      <c r="G17" s="94">
        <f>penggarapan!AV19</f>
        <v>4.0518237283426872</v>
      </c>
      <c r="H17" s="94">
        <f>penggarapan!BM313/15</f>
        <v>16.561159111541876</v>
      </c>
      <c r="I17" s="95">
        <f>penggarapan!AP19</f>
        <v>62.830522539279848</v>
      </c>
      <c r="J17" s="71">
        <f>penggarapan!AJ313</f>
        <v>246.37610694898356</v>
      </c>
      <c r="K17" s="71">
        <f>penggarapan!AX19</f>
        <v>20.721250872640685</v>
      </c>
      <c r="L17" s="71">
        <f>penggarapan!AP313</f>
        <v>4.9695327303509442</v>
      </c>
      <c r="M17" s="71">
        <f>penggarapan!BR313</f>
        <v>-16.470700649272786</v>
      </c>
      <c r="N17" s="71">
        <f>penggarapan!BI19</f>
        <v>54.44265547336947</v>
      </c>
      <c r="O17" s="71">
        <f>penggarapan!BZ313</f>
        <v>230.92011003890838</v>
      </c>
      <c r="P17" s="71">
        <f>penggarapan!BM19</f>
        <v>-44.195939585016198</v>
      </c>
      <c r="Q17" s="71">
        <f>penggarapan!CA313</f>
        <v>52.565633935225861</v>
      </c>
      <c r="S17" t="s">
        <v>366</v>
      </c>
      <c r="T17">
        <f>'sun,mon,arde ijtima'!W20</f>
        <v>17.49606809803382</v>
      </c>
      <c r="U17">
        <f>'sun,mon,arde ijtima'!X20</f>
        <v>17</v>
      </c>
      <c r="V17">
        <f>'sun,mon,arde ijtima'!Y20</f>
        <v>29</v>
      </c>
      <c r="W17">
        <f>'sun,mon,arde ijtima'!Z20</f>
        <v>45</v>
      </c>
      <c r="X17" t="s">
        <v>357</v>
      </c>
      <c r="Y17">
        <f>12+7-'sun,mon,arde ijtima'!D6/15-'prediksi saat ijtima&amp;istiqbal'!Y16+4/60</f>
        <v>11.595252630737512</v>
      </c>
    </row>
    <row r="18" spans="1:28">
      <c r="A18" s="69" t="str">
        <f>TEXT(penggarapan!F20,"dddd")</f>
        <v>Tuesday</v>
      </c>
      <c r="B18" s="91">
        <f>DATE(penggarapan!D20,penggarapan!E20,penggarapan!F20)</f>
        <v>42879</v>
      </c>
      <c r="C18" s="92">
        <f>penggarapan!J20/24</f>
        <v>9.375E-2</v>
      </c>
      <c r="D18" s="90">
        <f>penggarapan!AN20*149598000</f>
        <v>151483456.57597125</v>
      </c>
      <c r="E18" s="93">
        <f>penggarapan!BA314</f>
        <v>361629.64756480162</v>
      </c>
      <c r="F18" s="69"/>
      <c r="G18" s="94">
        <f>penggarapan!AV20</f>
        <v>4.0525237714944913</v>
      </c>
      <c r="H18" s="94">
        <f>penggarapan!BM314/15</f>
        <v>16.561527032564918</v>
      </c>
      <c r="I18" s="95">
        <f>penggarapan!AP20</f>
        <v>62.840534325033325</v>
      </c>
      <c r="J18" s="71">
        <f>penggarapan!AJ314</f>
        <v>246.38219709913079</v>
      </c>
      <c r="K18" s="71">
        <f>penggarapan!AX20</f>
        <v>20.723194421201335</v>
      </c>
      <c r="L18" s="71">
        <f>penggarapan!AP314</f>
        <v>4.955680512824495</v>
      </c>
      <c r="M18" s="71">
        <f>penggarapan!BR314</f>
        <v>-16.485368484300697</v>
      </c>
      <c r="N18" s="71">
        <f>penggarapan!BI20</f>
        <v>56.645335076769371</v>
      </c>
      <c r="O18" s="71">
        <f>penggarapan!BZ314</f>
        <v>234.16709798651624</v>
      </c>
      <c r="P18" s="71">
        <f>penggarapan!BM20</f>
        <v>-41.214471770704804</v>
      </c>
      <c r="Q18" s="71">
        <f>penggarapan!CA314</f>
        <v>49.597670198237616</v>
      </c>
      <c r="X18" t="s">
        <v>358</v>
      </c>
      <c r="Y18">
        <f>-TAN('sun,mon,arde ijtima'!D5*PI()/180)*TAN('prediksi saat ijtima&amp;istiqbal'!Y13*PI()/180)</f>
        <v>4.7368736644512514E-2</v>
      </c>
    </row>
    <row r="19" spans="1:28">
      <c r="A19" s="69" t="str">
        <f>TEXT(penggarapan!F21,"dddd")</f>
        <v>Tuesday</v>
      </c>
      <c r="B19" s="91">
        <f>DATE(penggarapan!D21,penggarapan!E21,penggarapan!F21)</f>
        <v>42879</v>
      </c>
      <c r="C19" s="92">
        <f>penggarapan!J21/24</f>
        <v>0.10416666666666667</v>
      </c>
      <c r="D19" s="90">
        <f>penggarapan!AN21*149598000</f>
        <v>151483746.67061418</v>
      </c>
      <c r="E19" s="93">
        <f>penggarapan!BA315</f>
        <v>361594.58380794403</v>
      </c>
      <c r="F19" s="69"/>
      <c r="G19" s="94">
        <f>penggarapan!AV21</f>
        <v>4.0532238299292045</v>
      </c>
      <c r="H19" s="94">
        <f>penggarapan!BM315/15</f>
        <v>16.561912128205574</v>
      </c>
      <c r="I19" s="95">
        <f>penggarapan!AP21</f>
        <v>62.85054607242656</v>
      </c>
      <c r="J19" s="71">
        <f>penggarapan!AJ315</f>
        <v>246.38857150017535</v>
      </c>
      <c r="K19" s="71">
        <f>penggarapan!AX21</f>
        <v>20.725137325387145</v>
      </c>
      <c r="L19" s="71">
        <f>penggarapan!AP315</f>
        <v>4.9574667862012625</v>
      </c>
      <c r="M19" s="71">
        <f>penggarapan!BR315</f>
        <v>-16.4846621045691</v>
      </c>
      <c r="N19" s="71">
        <f>penggarapan!BI21</f>
        <v>58.58006105195004</v>
      </c>
      <c r="O19" s="71">
        <f>penggarapan!BZ315</f>
        <v>236.97189762050493</v>
      </c>
      <c r="P19" s="71">
        <f>penggarapan!BM21</f>
        <v>-38.143992538878592</v>
      </c>
      <c r="Q19" s="71">
        <f>penggarapan!CA315</f>
        <v>46.523405090199304</v>
      </c>
      <c r="X19" t="s">
        <v>359</v>
      </c>
      <c r="Y19">
        <f>COS('sun,mon,arde ijtima'!D5*PI()/180)*COS('prediksi saat ijtima&amp;istiqbal'!Y13*PI()/180)</f>
        <v>0.92606701472404862</v>
      </c>
    </row>
    <row r="20" spans="1:28">
      <c r="A20" s="69" t="str">
        <f>TEXT(penggarapan!F22,"dddd")</f>
        <v>Tuesday</v>
      </c>
      <c r="B20" s="91">
        <f>DATE(penggarapan!D22,penggarapan!E22,penggarapan!F22)</f>
        <v>42879</v>
      </c>
      <c r="C20" s="92">
        <f>penggarapan!J22/24</f>
        <v>0.11458333333333333</v>
      </c>
      <c r="D20" s="90">
        <f>penggarapan!AN22*149598000</f>
        <v>151484036.70566905</v>
      </c>
      <c r="E20" s="93">
        <f>penggarapan!BA316</f>
        <v>361559.64383630734</v>
      </c>
      <c r="F20" s="69"/>
      <c r="G20" s="94">
        <f>penggarapan!AV22</f>
        <v>4.0539239036749724</v>
      </c>
      <c r="H20" s="94">
        <f>penggarapan!BM316/15</f>
        <v>16.56231446492022</v>
      </c>
      <c r="I20" s="95">
        <f>penggarapan!AP22</f>
        <v>62.860557781916349</v>
      </c>
      <c r="J20" s="71">
        <f>penggarapan!AJ316</f>
        <v>246.39523124690763</v>
      </c>
      <c r="K20" s="71">
        <f>penggarapan!AX22</f>
        <v>20.727079585212429</v>
      </c>
      <c r="L20" s="71">
        <f>penggarapan!AP316</f>
        <v>4.9675882612283013</v>
      </c>
      <c r="M20" s="71">
        <f>penggarapan!BR316</f>
        <v>-16.475783194914481</v>
      </c>
      <c r="N20" s="71">
        <f>penggarapan!BI22</f>
        <v>60.283615456546187</v>
      </c>
      <c r="O20" s="71">
        <f>penggarapan!BZ316</f>
        <v>239.40189078651576</v>
      </c>
      <c r="P20" s="71">
        <f>penggarapan!BM22</f>
        <v>-34.999704667688313</v>
      </c>
      <c r="Q20" s="71">
        <f>penggarapan!CA316</f>
        <v>43.36041566688619</v>
      </c>
      <c r="X20" t="s">
        <v>369</v>
      </c>
      <c r="Y20">
        <f>-0.8333-0.0347*SQRT('sun,mon,arde ijtima'!C7)</f>
        <v>-1.1377912642425068</v>
      </c>
    </row>
    <row r="21" spans="1:28">
      <c r="A21" s="69" t="str">
        <f>TEXT(penggarapan!F23,"dddd")</f>
        <v>Tuesday</v>
      </c>
      <c r="B21" s="91">
        <f>DATE(penggarapan!D23,penggarapan!E23,penggarapan!F23)</f>
        <v>42879</v>
      </c>
      <c r="C21" s="92">
        <f>penggarapan!J23/24</f>
        <v>0.125</v>
      </c>
      <c r="D21" s="90">
        <f>penggarapan!AN23*149598000</f>
        <v>151484326.68110108</v>
      </c>
      <c r="E21" s="93">
        <f>penggarapan!BA317</f>
        <v>361524.8278629008</v>
      </c>
      <c r="F21" s="69"/>
      <c r="G21" s="94">
        <f>penggarapan!AV23</f>
        <v>4.0546239926657472</v>
      </c>
      <c r="H21" s="94">
        <f>penggarapan!BM317/15</f>
        <v>16.562734102145093</v>
      </c>
      <c r="I21" s="95">
        <f>penggarapan!AP23</f>
        <v>62.870569452612422</v>
      </c>
      <c r="J21" s="71">
        <f>penggarapan!AJ317</f>
        <v>246.4021773176558</v>
      </c>
      <c r="K21" s="71">
        <f>penggarapan!AX23</f>
        <v>20.729021200430235</v>
      </c>
      <c r="L21" s="71">
        <f>penggarapan!AP317</f>
        <v>4.9687514071038583</v>
      </c>
      <c r="M21" s="71">
        <f>penggarapan!BR317</f>
        <v>-16.475785200830842</v>
      </c>
      <c r="N21" s="71">
        <f>penggarapan!BI23</f>
        <v>61.786767048662725</v>
      </c>
      <c r="O21" s="71">
        <f>penggarapan!BZ317</f>
        <v>241.49980960588925</v>
      </c>
      <c r="P21" s="71">
        <f>penggarapan!BM23</f>
        <v>-31.793887327329408</v>
      </c>
      <c r="Q21" s="71">
        <f>penggarapan!CA317</f>
        <v>40.118470625732094</v>
      </c>
      <c r="X21" t="s">
        <v>361</v>
      </c>
      <c r="Y21">
        <f>Y17+ACOS(Y18+ SIN((Y20) * PI()/180) /Y19)*180/PI()/15</f>
        <v>17.496209393507794</v>
      </c>
      <c r="Z21">
        <f>INT(Y21)</f>
        <v>17</v>
      </c>
      <c r="AA21">
        <f>INT(60*(Y21-Z21))</f>
        <v>29</v>
      </c>
      <c r="AB21">
        <f>INT(3600*(Y21-Z21)-60*AA21)</f>
        <v>46</v>
      </c>
    </row>
    <row r="22" spans="1:28">
      <c r="A22" s="69" t="str">
        <f>TEXT(penggarapan!F24,"dddd")</f>
        <v>Tuesday</v>
      </c>
      <c r="B22" s="91">
        <f>DATE(penggarapan!D24,penggarapan!E24,penggarapan!F24)</f>
        <v>42879</v>
      </c>
      <c r="C22" s="92">
        <f>penggarapan!J24/24</f>
        <v>0.13541666666666666</v>
      </c>
      <c r="D22" s="90">
        <f>penggarapan!AN24*149598000</f>
        <v>151484616.59691468</v>
      </c>
      <c r="E22" s="93">
        <f>penggarapan!BA318</f>
        <v>361490.1360952282</v>
      </c>
      <c r="F22" s="69"/>
      <c r="G22" s="94">
        <f>penggarapan!AV24</f>
        <v>4.0553240969298621</v>
      </c>
      <c r="H22" s="94">
        <f>penggarapan!BM318/15</f>
        <v>16.563171092381282</v>
      </c>
      <c r="I22" s="95">
        <f>penggarapan!AP24</f>
        <v>62.88058108497431</v>
      </c>
      <c r="J22" s="71">
        <f>penggarapan!AJ318</f>
        <v>246.40941057569432</v>
      </c>
      <c r="K22" s="71">
        <f>penggarapan!AX24</f>
        <v>20.730962171055484</v>
      </c>
      <c r="L22" s="71">
        <f>penggarapan!AP318</f>
        <v>4.9632159075202731</v>
      </c>
      <c r="M22" s="71">
        <f>penggarapan!BR318</f>
        <v>-16.482440094925138</v>
      </c>
      <c r="N22" s="71">
        <f>penggarapan!BI24</f>
        <v>63.115125203275738</v>
      </c>
      <c r="O22" s="71">
        <f>penggarapan!BZ318</f>
        <v>243.3211738339856</v>
      </c>
      <c r="P22" s="71">
        <f>penggarapan!BM24</f>
        <v>-28.53651006357633</v>
      </c>
      <c r="Q22" s="71">
        <f>penggarapan!CA318</f>
        <v>36.813293462020567</v>
      </c>
      <c r="Y22" s="3">
        <f>Y21/24</f>
        <v>0.72900872472949141</v>
      </c>
    </row>
    <row r="23" spans="1:28">
      <c r="A23" s="69" t="str">
        <f>TEXT(penggarapan!F25,"dddd")</f>
        <v>Tuesday</v>
      </c>
      <c r="B23" s="91">
        <f>DATE(penggarapan!D25,penggarapan!E25,penggarapan!F25)</f>
        <v>42879</v>
      </c>
      <c r="C23" s="92">
        <f>penggarapan!J25/24</f>
        <v>0.14583333333333334</v>
      </c>
      <c r="D23" s="90">
        <f>penggarapan!AN25*149598000</f>
        <v>151484906.45311421</v>
      </c>
      <c r="E23" s="93">
        <f>penggarapan!BA319</f>
        <v>361455.56874002557</v>
      </c>
      <c r="F23" s="69"/>
      <c r="G23" s="94">
        <f>penggarapan!AV25</f>
        <v>4.0560242164952092</v>
      </c>
      <c r="H23" s="94">
        <f>penggarapan!BM319/15</f>
        <v>16.563625481123765</v>
      </c>
      <c r="I23" s="95">
        <f>penggarapan!AP25</f>
        <v>62.89059267945526</v>
      </c>
      <c r="J23" s="71">
        <f>penggarapan!AJ319</f>
        <v>246.41693176807055</v>
      </c>
      <c r="K23" s="71">
        <f>penggarapan!AX25</f>
        <v>20.73290249710179</v>
      </c>
      <c r="L23" s="71">
        <f>penggarapan!AP319</f>
        <v>4.9523351640447215</v>
      </c>
      <c r="M23" s="71">
        <f>penggarapan!BR319</f>
        <v>-16.494413471336827</v>
      </c>
      <c r="N23" s="71">
        <f>penggarapan!BI25</f>
        <v>64.289931904511306</v>
      </c>
      <c r="O23" s="71">
        <f>penggarapan!BZ319</f>
        <v>244.91023903948889</v>
      </c>
      <c r="P23" s="71">
        <f>penggarapan!BM25</f>
        <v>-25.235720442651214</v>
      </c>
      <c r="Q23" s="71">
        <f>penggarapan!CA319</f>
        <v>33.456847512973596</v>
      </c>
    </row>
    <row r="24" spans="1:28">
      <c r="A24" s="69" t="str">
        <f>TEXT(penggarapan!F26,"dddd")</f>
        <v>Tuesday</v>
      </c>
      <c r="B24" s="91">
        <f>DATE(penggarapan!D26,penggarapan!E26,penggarapan!F26)</f>
        <v>42879</v>
      </c>
      <c r="C24" s="92">
        <f>penggarapan!J26/24</f>
        <v>0.15625</v>
      </c>
      <c r="D24" s="90">
        <f>penggarapan!AN26*149598000</f>
        <v>151485196.24966517</v>
      </c>
      <c r="E24" s="93">
        <f>penggarapan!BA320</f>
        <v>361421.12600784336</v>
      </c>
      <c r="F24" s="69"/>
      <c r="G24" s="94">
        <f>penggarapan!AV26</f>
        <v>4.056724351296042</v>
      </c>
      <c r="H24" s="94">
        <f>penggarapan!BM320/15</f>
        <v>16.564097306780255</v>
      </c>
      <c r="I24" s="95">
        <f>penggarapan!AP26</f>
        <v>62.900604235169489</v>
      </c>
      <c r="J24" s="71">
        <f>penggarapan!AJ320</f>
        <v>246.42474152426385</v>
      </c>
      <c r="K24" s="71">
        <f>penggarapan!AX26</f>
        <v>20.734842178323287</v>
      </c>
      <c r="L24" s="71">
        <f>penggarapan!AP320</f>
        <v>4.964218151757926</v>
      </c>
      <c r="M24" s="71">
        <f>penggarapan!BR320</f>
        <v>-16.483986018948016</v>
      </c>
      <c r="N24" s="71">
        <f>penggarapan!BI26</f>
        <v>65.328752066549072</v>
      </c>
      <c r="O24" s="71">
        <f>penggarapan!BZ320</f>
        <v>246.33186021256245</v>
      </c>
      <c r="P24" s="71">
        <f>penggarapan!BM26</f>
        <v>-21.898227377860142</v>
      </c>
      <c r="Q24" s="71">
        <f>penggarapan!CA320</f>
        <v>30.066971152296752</v>
      </c>
    </row>
    <row r="25" spans="1:28">
      <c r="A25" s="69" t="str">
        <f>TEXT(penggarapan!F27,"dddd")</f>
        <v>Tuesday</v>
      </c>
      <c r="B25" s="91">
        <f>DATE(penggarapan!D27,penggarapan!E27,penggarapan!F27)</f>
        <v>42879</v>
      </c>
      <c r="C25" s="92">
        <f>penggarapan!J27/24</f>
        <v>0.16666666666666666</v>
      </c>
      <c r="D25" s="90">
        <f>penggarapan!AN27*149598000</f>
        <v>151485485.98657182</v>
      </c>
      <c r="E25" s="93">
        <f>penggarapan!BA321</f>
        <v>361386.80810379866</v>
      </c>
      <c r="F25" s="69"/>
      <c r="G25" s="94">
        <f>penggarapan!AV27</f>
        <v>4.0574245013603072</v>
      </c>
      <c r="H25" s="94">
        <f>penggarapan!BM321/15</f>
        <v>16.564586600778252</v>
      </c>
      <c r="I25" s="95">
        <f>penggarapan!AP27</f>
        <v>62.910615752571118</v>
      </c>
      <c r="J25" s="71">
        <f>penggarapan!AJ321</f>
        <v>246.43284035796034</v>
      </c>
      <c r="K25" s="71">
        <f>penggarapan!AX27</f>
        <v>20.736781214733817</v>
      </c>
      <c r="L25" s="71">
        <f>penggarapan!AP321</f>
        <v>4.9687648888934621</v>
      </c>
      <c r="M25" s="71">
        <f>penggarapan!BR321</f>
        <v>-16.480840389054588</v>
      </c>
      <c r="N25" s="71">
        <f>penggarapan!BI27</f>
        <v>66.246053467501596</v>
      </c>
      <c r="O25" s="71">
        <f>penggarapan!BZ321</f>
        <v>247.58010844690665</v>
      </c>
      <c r="P25" s="71">
        <f>penggarapan!BM27</f>
        <v>-18.529601339666495</v>
      </c>
      <c r="Q25" s="71">
        <f>penggarapan!CA321</f>
        <v>26.639972930435547</v>
      </c>
    </row>
    <row r="26" spans="1:28">
      <c r="A26" s="69" t="str">
        <f>TEXT(penggarapan!F28,"dddd")</f>
        <v>Tuesday</v>
      </c>
      <c r="B26" s="91">
        <f>DATE(penggarapan!D28,penggarapan!E28,penggarapan!F28)</f>
        <v>42879</v>
      </c>
      <c r="C26" s="92">
        <f>penggarapan!J28/24</f>
        <v>0.17708333333333334</v>
      </c>
      <c r="D26" s="90">
        <f>penggarapan!AN28*149598000</f>
        <v>151485775.66383851</v>
      </c>
      <c r="E26" s="93">
        <f>penggarapan!BA322</f>
        <v>361352.61523222551</v>
      </c>
      <c r="F26" s="69"/>
      <c r="G26" s="94">
        <f>penggarapan!AV28</f>
        <v>4.0581246667161492</v>
      </c>
      <c r="H26" s="94">
        <f>penggarapan!BM322/15</f>
        <v>16.565093387496479</v>
      </c>
      <c r="I26" s="95">
        <f>penggarapan!AP28</f>
        <v>62.920627232117027</v>
      </c>
      <c r="J26" s="71">
        <f>penggarapan!AJ322</f>
        <v>246.44122866592122</v>
      </c>
      <c r="K26" s="71">
        <f>penggarapan!AX28</f>
        <v>20.738719606347686</v>
      </c>
      <c r="L26" s="71">
        <f>penggarapan!AP322</f>
        <v>4.9692148246468912</v>
      </c>
      <c r="M26" s="71">
        <f>penggarapan!BR322</f>
        <v>-16.481782177370505</v>
      </c>
      <c r="N26" s="71">
        <f>penggarapan!BI28</f>
        <v>67.053681831452138</v>
      </c>
      <c r="O26" s="71">
        <f>penggarapan!BZ322</f>
        <v>248.68136287197825</v>
      </c>
      <c r="P26" s="71">
        <f>penggarapan!BM28</f>
        <v>-15.134509653783512</v>
      </c>
      <c r="Q26" s="71">
        <f>penggarapan!CA322</f>
        <v>23.182867019272631</v>
      </c>
    </row>
    <row r="27" spans="1:28">
      <c r="A27" s="69" t="str">
        <f>TEXT(penggarapan!F29,"dddd")</f>
        <v>Tuesday</v>
      </c>
      <c r="B27" s="91">
        <f>DATE(penggarapan!D29,penggarapan!E29,penggarapan!F29)</f>
        <v>42879</v>
      </c>
      <c r="C27" s="92">
        <f>penggarapan!J29/24</f>
        <v>0.1875</v>
      </c>
      <c r="D27" s="90">
        <f>penggarapan!AN29*149598000</f>
        <v>151486065.28143072</v>
      </c>
      <c r="E27" s="93">
        <f>penggarapan!BA323</f>
        <v>361318.54760122107</v>
      </c>
      <c r="F27" s="69"/>
      <c r="G27" s="94">
        <f>penggarapan!AV29</f>
        <v>4.0588248472977408</v>
      </c>
      <c r="H27" s="94">
        <f>penggarapan!BM323/15</f>
        <v>16.565617684185245</v>
      </c>
      <c r="I27" s="95">
        <f>penggarapan!AP29</f>
        <v>62.930638672920502</v>
      </c>
      <c r="J27" s="71">
        <f>penggarapan!AJ323</f>
        <v>246.4499067266683</v>
      </c>
      <c r="K27" s="71">
        <f>penggarapan!AX29</f>
        <v>20.740657352919072</v>
      </c>
      <c r="L27" s="71">
        <f>penggarapan!AP323</f>
        <v>4.9522284152830602</v>
      </c>
      <c r="M27" s="71">
        <f>penggarapan!BR323</f>
        <v>-16.499966586501511</v>
      </c>
      <c r="N27" s="71">
        <f>penggarapan!BI29</f>
        <v>67.761241989481803</v>
      </c>
      <c r="O27" s="71">
        <f>penggarapan!BZ323</f>
        <v>249.6405868096918</v>
      </c>
      <c r="P27" s="71">
        <f>penggarapan!BM29</f>
        <v>-11.716901700104994</v>
      </c>
      <c r="Q27" s="71">
        <f>penggarapan!CA323</f>
        <v>19.697312365168102</v>
      </c>
    </row>
    <row r="28" spans="1:28">
      <c r="A28" s="69" t="str">
        <f>TEXT(penggarapan!F30,"dddd")</f>
        <v>Tuesday</v>
      </c>
      <c r="B28" s="91">
        <f>DATE(penggarapan!D30,penggarapan!E30,penggarapan!F30)</f>
        <v>42879</v>
      </c>
      <c r="C28" s="92">
        <f>penggarapan!J30/24</f>
        <v>0.19791666666666666</v>
      </c>
      <c r="D28" s="90">
        <f>penggarapan!AN30*149598000</f>
        <v>151486354.83935288</v>
      </c>
      <c r="E28" s="93">
        <f>penggarapan!BA324</f>
        <v>361284.605413499</v>
      </c>
      <c r="F28" s="69"/>
      <c r="G28" s="94">
        <f>penggarapan!AV30</f>
        <v>4.0595250431330889</v>
      </c>
      <c r="H28" s="94">
        <f>penggarapan!BM324/15</f>
        <v>16.56615950109644</v>
      </c>
      <c r="I28" s="95">
        <f>penggarapan!AP30</f>
        <v>62.940650075436594</v>
      </c>
      <c r="J28" s="71">
        <f>penggarapan!AJ324</f>
        <v>246.45887470264</v>
      </c>
      <c r="K28" s="71">
        <f>penggarapan!AX30</f>
        <v>20.742594454461965</v>
      </c>
      <c r="L28" s="71">
        <f>penggarapan!AP324</f>
        <v>4.9603533587775148</v>
      </c>
      <c r="M28" s="71">
        <f>penggarapan!BR324</f>
        <v>-16.493434314430953</v>
      </c>
      <c r="N28" s="71">
        <f>penggarapan!BI30</f>
        <v>68.376396976150971</v>
      </c>
      <c r="O28" s="71">
        <f>penggarapan!BZ324</f>
        <v>250.5160477303632</v>
      </c>
      <c r="P28" s="71">
        <f>penggarapan!BM30</f>
        <v>-8.2801557260230148</v>
      </c>
      <c r="Q28" s="71">
        <f>penggarapan!CA324</f>
        <v>16.197362442187998</v>
      </c>
    </row>
    <row r="29" spans="1:28">
      <c r="A29" s="69" t="str">
        <f>TEXT(penggarapan!F31,"dddd")</f>
        <v>Tuesday</v>
      </c>
      <c r="B29" s="91">
        <f>DATE(penggarapan!D31,penggarapan!E31,penggarapan!F31)</f>
        <v>42879</v>
      </c>
      <c r="C29" s="92">
        <f>penggarapan!J31/24</f>
        <v>0.20833333333333334</v>
      </c>
      <c r="D29" s="90">
        <f>penggarapan!AN31*149598000</f>
        <v>151486644.33760914</v>
      </c>
      <c r="E29" s="93">
        <f>penggarapan!BA325</f>
        <v>361250.78887098556</v>
      </c>
      <c r="F29" s="69"/>
      <c r="G29" s="94">
        <f>penggarapan!AV31</f>
        <v>4.0602252542502058</v>
      </c>
      <c r="H29" s="94">
        <f>penggarapan!BM325/15</f>
        <v>16.566718841416826</v>
      </c>
      <c r="I29" s="95">
        <f>penggarapan!AP31</f>
        <v>62.950661440120385</v>
      </c>
      <c r="J29" s="71">
        <f>penggarapan!AJ325</f>
        <v>246.46813263909172</v>
      </c>
      <c r="K29" s="71">
        <f>penggarapan!AX31</f>
        <v>20.744530910990299</v>
      </c>
      <c r="L29" s="71">
        <f>penggarapan!AP325</f>
        <v>4.9519260948163337</v>
      </c>
      <c r="M29" s="71">
        <f>penggarapan!BR325</f>
        <v>-16.50327285327025</v>
      </c>
      <c r="N29" s="71">
        <f>penggarapan!BI31</f>
        <v>68.905095697480164</v>
      </c>
      <c r="O29" s="71">
        <f>penggarapan!BZ325</f>
        <v>251.27754520362248</v>
      </c>
      <c r="P29" s="71">
        <f>penggarapan!BM31</f>
        <v>-4.8271964076700176</v>
      </c>
      <c r="Q29" s="71">
        <f>penggarapan!CA325</f>
        <v>12.676366315516653</v>
      </c>
    </row>
    <row r="30" spans="1:28">
      <c r="A30" s="69" t="str">
        <f>TEXT(penggarapan!F32,"dddd")</f>
        <v>Tuesday</v>
      </c>
      <c r="B30" s="91">
        <f>DATE(penggarapan!D32,penggarapan!E32,penggarapan!F32)</f>
        <v>42879</v>
      </c>
      <c r="C30" s="92">
        <f>penggarapan!J32/24</f>
        <v>0.21875</v>
      </c>
      <c r="D30" s="90">
        <f>penggarapan!AN32*149598000</f>
        <v>151486933.77616516</v>
      </c>
      <c r="E30" s="93">
        <f>penggarapan!BA326</f>
        <v>361217.09817931906</v>
      </c>
      <c r="F30" s="69"/>
      <c r="G30" s="94">
        <f>penggarapan!AV32</f>
        <v>4.0609254805832506</v>
      </c>
      <c r="H30" s="94">
        <f>penggarapan!BM326/15</f>
        <v>16.567295701190169</v>
      </c>
      <c r="I30" s="95">
        <f>penggarapan!AP32</f>
        <v>62.960672766085146</v>
      </c>
      <c r="J30" s="71">
        <f>penggarapan!AJ326</f>
        <v>246.47768046281257</v>
      </c>
      <c r="K30" s="71">
        <f>penggarapan!AX32</f>
        <v>20.746466722258468</v>
      </c>
      <c r="L30" s="71">
        <f>penggarapan!AP326</f>
        <v>4.9516066747677474</v>
      </c>
      <c r="M30" s="71">
        <f>penggarapan!BR326</f>
        <v>-16.505162846397187</v>
      </c>
      <c r="N30" s="71">
        <f>penggarapan!BI32</f>
        <v>69.351737639698712</v>
      </c>
      <c r="O30" s="71">
        <f>penggarapan!BZ326</f>
        <v>251.95959674572825</v>
      </c>
      <c r="P30" s="71">
        <f>penggarapan!BM32</f>
        <v>-1.3605902823153169</v>
      </c>
      <c r="Q30" s="71">
        <f>penggarapan!CA326</f>
        <v>9.1422501564140877</v>
      </c>
    </row>
    <row r="31" spans="1:28">
      <c r="A31" s="69" t="str">
        <f>TEXT(penggarapan!F33,"dddd")</f>
        <v>Tuesday</v>
      </c>
      <c r="B31" s="91">
        <f>DATE(penggarapan!D33,penggarapan!E33,penggarapan!F33)</f>
        <v>42879</v>
      </c>
      <c r="C31" s="92">
        <f>penggarapan!J33/24</f>
        <v>0.22916666666666666</v>
      </c>
      <c r="D31" s="90">
        <f>penggarapan!AN33*149598000</f>
        <v>151487223.15502524</v>
      </c>
      <c r="E31" s="93">
        <f>penggarapan!BA327</f>
        <v>361183.53353880107</v>
      </c>
      <c r="F31" s="69"/>
      <c r="G31" s="94">
        <f>penggarapan!AV33</f>
        <v>4.0616257221603522</v>
      </c>
      <c r="H31" s="94">
        <f>penggarapan!BM327/15</f>
        <v>16.567890069470213</v>
      </c>
      <c r="I31" s="95">
        <f>penggarapan!AP33</f>
        <v>62.970684053787728</v>
      </c>
      <c r="J31" s="71">
        <f>penggarapan!AJ327</f>
        <v>246.48751798466265</v>
      </c>
      <c r="K31" s="71">
        <f>penggarapan!AX33</f>
        <v>20.748401888280817</v>
      </c>
      <c r="L31" s="71">
        <f>penggarapan!AP327</f>
        <v>4.9682339861511906</v>
      </c>
      <c r="M31" s="71">
        <f>penggarapan!BR327</f>
        <v>-16.490386920565861</v>
      </c>
      <c r="N31" s="71">
        <f>penggarapan!BI33</f>
        <v>69.719280513173985</v>
      </c>
      <c r="O31" s="71">
        <f>penggarapan!BZ327</f>
        <v>252.5785360005151</v>
      </c>
      <c r="P31" s="71">
        <f>penggarapan!BM33</f>
        <v>2.1173753587628696</v>
      </c>
      <c r="Q31" s="71">
        <f>penggarapan!CA327</f>
        <v>5.5981055698103326</v>
      </c>
    </row>
    <row r="32" spans="1:28">
      <c r="A32" s="69" t="str">
        <f>TEXT(penggarapan!F34,"dddd")</f>
        <v>Tuesday</v>
      </c>
      <c r="B32" s="91">
        <f>DATE(penggarapan!D34,penggarapan!E34,penggarapan!F34)</f>
        <v>42879</v>
      </c>
      <c r="C32" s="92">
        <f>penggarapan!J34/24</f>
        <v>0.23958333333333334</v>
      </c>
      <c r="D32" s="90">
        <f>penggarapan!AN34*149598000</f>
        <v>151487512.47419366</v>
      </c>
      <c r="E32" s="93">
        <f>penggarapan!BA328</f>
        <v>361150.09514894406</v>
      </c>
      <c r="F32" s="69"/>
      <c r="G32" s="94">
        <f>penggarapan!AV34</f>
        <v>4.0623259790094552</v>
      </c>
      <c r="H32" s="94">
        <f>penggarapan!BM328/15</f>
        <v>16.568501928255746</v>
      </c>
      <c r="I32" s="95">
        <f>penggarapan!AP34</f>
        <v>62.980695303682346</v>
      </c>
      <c r="J32" s="71">
        <f>penggarapan!AJ328</f>
        <v>246.49764489850492</v>
      </c>
      <c r="K32" s="71">
        <f>penggarapan!AX34</f>
        <v>20.750336409071046</v>
      </c>
      <c r="L32" s="71">
        <f>penggarapan!AP328</f>
        <v>4.9668455321049896</v>
      </c>
      <c r="M32" s="71">
        <f>penggarapan!BR328</f>
        <v>-16.493425287622756</v>
      </c>
      <c r="N32" s="71">
        <f>penggarapan!BI34</f>
        <v>70.009293915914384</v>
      </c>
      <c r="O32" s="71">
        <f>penggarapan!BZ328</f>
        <v>253.10635078158276</v>
      </c>
      <c r="P32" s="71">
        <f>penggarapan!BM34</f>
        <v>5.60462566453314</v>
      </c>
      <c r="Q32" s="71">
        <f>penggarapan!CA328</f>
        <v>2.0401395799325237</v>
      </c>
    </row>
    <row r="33" spans="1:18">
      <c r="A33" s="69" t="str">
        <f>TEXT(penggarapan!F35,"dddd")</f>
        <v>Tuesday</v>
      </c>
      <c r="B33" s="91">
        <f>DATE(penggarapan!D35,penggarapan!E35,penggarapan!F35)</f>
        <v>42879</v>
      </c>
      <c r="C33" s="92">
        <f>penggarapan!J35/24</f>
        <v>0.25</v>
      </c>
      <c r="D33" s="90">
        <f>penggarapan!AN35*149598000</f>
        <v>151487801.73363602</v>
      </c>
      <c r="E33" s="93">
        <f>penggarapan!BA329</f>
        <v>361116.78321291931</v>
      </c>
      <c r="F33" s="69"/>
      <c r="G33" s="94">
        <f>penggarapan!AV35</f>
        <v>4.063026251064767</v>
      </c>
      <c r="H33" s="94">
        <f>penggarapan!BM329/15</f>
        <v>16.569131252414557</v>
      </c>
      <c r="I33" s="95">
        <f>penggarapan!AP35</f>
        <v>62.990706514883144</v>
      </c>
      <c r="J33" s="71">
        <f>penggarapan!AJ329</f>
        <v>246.50806077995284</v>
      </c>
      <c r="K33" s="71">
        <f>penggarapan!AX35</f>
        <v>20.752270284383975</v>
      </c>
      <c r="L33" s="71">
        <f>penggarapan!AP329</f>
        <v>4.9541389286448938</v>
      </c>
      <c r="M33" s="71">
        <f>penggarapan!BR329</f>
        <v>-16.507672986337933</v>
      </c>
      <c r="N33" s="71">
        <f>penggarapan!BI35</f>
        <v>70.22195904345196</v>
      </c>
      <c r="O33" s="71">
        <f>penggarapan!BZ329</f>
        <v>253.55443876523196</v>
      </c>
      <c r="P33" s="71">
        <f>penggarapan!BM35</f>
        <v>9.0992398282808349</v>
      </c>
      <c r="Q33" s="71">
        <f>penggarapan!CA329</f>
        <v>-1.5281793377275079</v>
      </c>
    </row>
    <row r="34" spans="1:18">
      <c r="A34" s="69" t="str">
        <f>TEXT(penggarapan!F36,"dddd")</f>
        <v>Tuesday</v>
      </c>
      <c r="B34" s="91">
        <f>DATE(penggarapan!D36,penggarapan!E36,penggarapan!F36)</f>
        <v>42879</v>
      </c>
      <c r="C34" s="92">
        <f>penggarapan!J36/24</f>
        <v>0.26041666666666669</v>
      </c>
      <c r="D34" s="90">
        <f>penggarapan!AN36*149598000</f>
        <v>151488090.93335661</v>
      </c>
      <c r="E34" s="93">
        <f>penggarapan!BA330</f>
        <v>361083.59792860958</v>
      </c>
      <c r="F34" s="69"/>
      <c r="G34" s="94">
        <f>penggarapan!AV36</f>
        <v>4.0637265383542891</v>
      </c>
      <c r="H34" s="94">
        <f>penggarapan!BM330/15</f>
        <v>16.569778009859341</v>
      </c>
      <c r="I34" s="95">
        <f>penggarapan!AP36</f>
        <v>63.000717687845224</v>
      </c>
      <c r="J34" s="71">
        <f>penggarapan!AJ330</f>
        <v>246.51876508928964</v>
      </c>
      <c r="K34" s="71">
        <f>penggarapan!AX36</f>
        <v>20.754203514233559</v>
      </c>
      <c r="L34" s="71">
        <f>penggarapan!AP330</f>
        <v>4.9680572670058742</v>
      </c>
      <c r="M34" s="71">
        <f>penggarapan!BR330</f>
        <v>-16.495708977359069</v>
      </c>
      <c r="N34" s="71">
        <f>penggarapan!BI36</f>
        <v>70.356010990007022</v>
      </c>
      <c r="O34" s="71">
        <f>penggarapan!BZ330</f>
        <v>253.96345836400749</v>
      </c>
      <c r="P34" s="71">
        <f>penggarapan!BM36</f>
        <v>12.599397921444314</v>
      </c>
      <c r="Q34" s="71">
        <f>penggarapan!CA330</f>
        <v>-5.1009814312507284</v>
      </c>
    </row>
    <row r="35" spans="1:18">
      <c r="A35" s="69" t="str">
        <f>TEXT(penggarapan!F37,"dddd")</f>
        <v>Tuesday</v>
      </c>
      <c r="B35" s="91">
        <f>DATE(penggarapan!D37,penggarapan!E37,penggarapan!F37)</f>
        <v>42879</v>
      </c>
      <c r="C35" s="92">
        <f>penggarapan!J37/24</f>
        <v>0.27083333333333331</v>
      </c>
      <c r="D35" s="90">
        <f>penggarapan!AN37*149598000</f>
        <v>151488380.07335973</v>
      </c>
      <c r="E35" s="93">
        <f>penggarapan!BA331</f>
        <v>361050.53949310631</v>
      </c>
      <c r="F35" s="69"/>
      <c r="G35" s="94">
        <f>penggarapan!AV37</f>
        <v>4.0644268409059539</v>
      </c>
      <c r="H35" s="94">
        <f>penggarapan!BM331/15</f>
        <v>16.570442161484575</v>
      </c>
      <c r="I35" s="95">
        <f>penggarapan!AP37</f>
        <v>63.010728823022731</v>
      </c>
      <c r="J35" s="71">
        <f>penggarapan!AJ331</f>
        <v>246.5297571704304</v>
      </c>
      <c r="K35" s="71">
        <f>penggarapan!AX37</f>
        <v>20.75613609863348</v>
      </c>
      <c r="L35" s="71">
        <f>penggarapan!AP331</f>
        <v>4.9547452631580136</v>
      </c>
      <c r="M35" s="71">
        <f>penggarapan!BR331</f>
        <v>-16.510647451237986</v>
      </c>
      <c r="N35" s="71">
        <f>penggarapan!BI37</f>
        <v>70.408615958884042</v>
      </c>
      <c r="O35" s="71">
        <f>penggarapan!BZ331</f>
        <v>254.28272883404435</v>
      </c>
      <c r="P35" s="71">
        <f>penggarapan!BM37</f>
        <v>16.103330024495953</v>
      </c>
      <c r="Q35" s="71">
        <f>penggarapan!CA331</f>
        <v>-8.682775594118926</v>
      </c>
    </row>
    <row r="36" spans="1:18">
      <c r="A36" s="69" t="str">
        <f>TEXT(penggarapan!F38,"dddd")</f>
        <v>Tuesday</v>
      </c>
      <c r="B36" s="91">
        <f>DATE(penggarapan!D38,penggarapan!E38,penggarapan!F38)</f>
        <v>42879</v>
      </c>
      <c r="C36" s="92">
        <f>penggarapan!J38/24</f>
        <v>0.28125</v>
      </c>
      <c r="D36" s="90">
        <f>penggarapan!AN38*149598000</f>
        <v>151488669.15361094</v>
      </c>
      <c r="E36" s="93">
        <f>penggarapan!BA332</f>
        <v>361017.60810711037</v>
      </c>
      <c r="F36" s="69"/>
      <c r="G36" s="94">
        <f>penggarapan!AV38</f>
        <v>4.0651271586540254</v>
      </c>
      <c r="H36" s="94">
        <f>penggarapan!BM332/15</f>
        <v>16.571123661092095</v>
      </c>
      <c r="I36" s="95">
        <f>penggarapan!AP38</f>
        <v>63.020739919530762</v>
      </c>
      <c r="J36" s="71">
        <f>penggarapan!AJ332</f>
        <v>246.54103624969915</v>
      </c>
      <c r="K36" s="71">
        <f>penggarapan!AX38</f>
        <v>20.758068037338962</v>
      </c>
      <c r="L36" s="71">
        <f>penggarapan!AP332</f>
        <v>4.9677313655862525</v>
      </c>
      <c r="M36" s="71">
        <f>penggarapan!BR332</f>
        <v>-16.499695592052017</v>
      </c>
      <c r="N36" s="71">
        <f>penggarapan!BI38</f>
        <v>70.375170259511236</v>
      </c>
      <c r="O36" s="71">
        <f>penggarapan!BZ332</f>
        <v>254.56635415999872</v>
      </c>
      <c r="P36" s="71">
        <f>penggarapan!BM38</f>
        <v>19.609264684559758</v>
      </c>
      <c r="Q36" s="71">
        <f>penggarapan!CA332</f>
        <v>-12.267431745270075</v>
      </c>
    </row>
    <row r="37" spans="1:18">
      <c r="A37" s="69" t="str">
        <f>TEXT(penggarapan!F39,"dddd")</f>
        <v>Tuesday</v>
      </c>
      <c r="B37" s="91">
        <f>DATE(penggarapan!D39,penggarapan!E39,penggarapan!F39)</f>
        <v>42879</v>
      </c>
      <c r="C37" s="92">
        <f>penggarapan!J39/24</f>
        <v>0.29166666666666669</v>
      </c>
      <c r="D37" s="90">
        <f>penggarapan!AN39*149598000</f>
        <v>151488958.17411461</v>
      </c>
      <c r="E37" s="93">
        <f>penggarapan!BA333</f>
        <v>360984.80396607157</v>
      </c>
      <c r="F37" s="69"/>
      <c r="G37" s="94">
        <f>penggarapan!AV39</f>
        <v>4.0658274916265595</v>
      </c>
      <c r="H37" s="94">
        <f>penggarapan!BM333/15</f>
        <v>16.571822455590272</v>
      </c>
      <c r="I37" s="95">
        <f>penggarapan!AP39</f>
        <v>63.030750977825313</v>
      </c>
      <c r="J37" s="71">
        <f>penggarapan!AJ333</f>
        <v>246.55260143913347</v>
      </c>
      <c r="K37" s="71">
        <f>penggarapan!AX39</f>
        <v>20.759999330364092</v>
      </c>
      <c r="L37" s="71">
        <f>penggarapan!AP333</f>
        <v>4.9509909632009199</v>
      </c>
      <c r="M37" s="71">
        <f>penggarapan!BR333</f>
        <v>-16.518108423652627</v>
      </c>
      <c r="N37" s="71">
        <f>penggarapan!BI39</f>
        <v>70.249000586503854</v>
      </c>
      <c r="O37" s="71">
        <f>penggarapan!BZ333</f>
        <v>254.75803661615026</v>
      </c>
      <c r="P37" s="71">
        <f>penggarapan!BM39</f>
        <v>23.115373407886956</v>
      </c>
      <c r="Q37" s="71">
        <f>penggarapan!CA333</f>
        <v>-15.857820051262046</v>
      </c>
    </row>
    <row r="38" spans="1:18">
      <c r="A38" s="69" t="str">
        <f>TEXT(penggarapan!F40,"dddd")</f>
        <v>Tuesday</v>
      </c>
      <c r="B38" s="91">
        <f>DATE(penggarapan!D40,penggarapan!E40,penggarapan!F40)</f>
        <v>42879</v>
      </c>
      <c r="C38" s="92">
        <f>penggarapan!J40/24</f>
        <v>0.30208333333333331</v>
      </c>
      <c r="D38" s="90">
        <f>penggarapan!AN40*149598000</f>
        <v>151489247.13487503</v>
      </c>
      <c r="E38" s="93">
        <f>penggarapan!BA334</f>
        <v>360952.12726465729</v>
      </c>
      <c r="F38" s="69"/>
      <c r="G38" s="94">
        <f>penggarapan!AV40</f>
        <v>4.0665278398514841</v>
      </c>
      <c r="H38" s="94">
        <f>penggarapan!BM334/15</f>
        <v>16.572538484932046</v>
      </c>
      <c r="I38" s="95">
        <f>penggarapan!AP40</f>
        <v>63.040761998360523</v>
      </c>
      <c r="J38" s="71">
        <f>penggarapan!AJ334</f>
        <v>246.5644517354682</v>
      </c>
      <c r="K38" s="71">
        <f>penggarapan!AX40</f>
        <v>20.761929977722549</v>
      </c>
      <c r="L38" s="71">
        <f>penggarapan!AP334</f>
        <v>4.9505952935694291</v>
      </c>
      <c r="M38" s="71">
        <f>penggarapan!BR334</f>
        <v>-16.520446911386717</v>
      </c>
      <c r="N38" s="71">
        <f>penggarapan!BI40</f>
        <v>70.020934637048597</v>
      </c>
      <c r="O38" s="71">
        <f>penggarapan!BZ334</f>
        <v>254.90283900090236</v>
      </c>
      <c r="P38" s="71">
        <f>penggarapan!BM40</f>
        <v>26.619707211670704</v>
      </c>
      <c r="Q38" s="71">
        <f>penggarapan!CA334</f>
        <v>-19.449882691064211</v>
      </c>
    </row>
    <row r="39" spans="1:18">
      <c r="A39" s="69" t="str">
        <f>TEXT(penggarapan!F41,"dddd")</f>
        <v>Tuesday</v>
      </c>
      <c r="B39" s="91">
        <f>DATE(penggarapan!D41,penggarapan!E41,penggarapan!F41)</f>
        <v>42879</v>
      </c>
      <c r="C39" s="92">
        <f>penggarapan!J41/24</f>
        <v>0.3125</v>
      </c>
      <c r="D39" s="90">
        <f>penggarapan!AN41*149598000</f>
        <v>151489536.03585786</v>
      </c>
      <c r="E39" s="93">
        <f>penggarapan!BA335</f>
        <v>360919.57820108364</v>
      </c>
      <c r="F39" s="69"/>
      <c r="G39" s="94">
        <f>penggarapan!AV41</f>
        <v>4.067228203262923</v>
      </c>
      <c r="H39" s="94">
        <f>penggarapan!BM335/15</f>
        <v>16.573271682042822</v>
      </c>
      <c r="I39" s="95">
        <f>penggarapan!AP41</f>
        <v>63.050772980249683</v>
      </c>
      <c r="J39" s="71">
        <f>penggarapan!AJ335</f>
        <v>246.57658601895156</v>
      </c>
      <c r="K39" s="71">
        <f>penggarapan!AX41</f>
        <v>20.763859979169425</v>
      </c>
      <c r="L39" s="71">
        <f>penggarapan!AP335</f>
        <v>4.9642634617817656</v>
      </c>
      <c r="M39" s="71">
        <f>penggarapan!BR335</f>
        <v>-16.508959849155676</v>
      </c>
      <c r="N39" s="71">
        <f>penggarapan!BI41</f>
        <v>69.678695917743539</v>
      </c>
      <c r="O39" s="71">
        <f>penggarapan!BZ335</f>
        <v>254.9965906216089</v>
      </c>
      <c r="P39" s="71">
        <f>penggarapan!BM41</f>
        <v>30.120120032464602</v>
      </c>
      <c r="Q39" s="71">
        <f>penggarapan!CA335</f>
        <v>-23.043387402623598</v>
      </c>
    </row>
    <row r="40" spans="1:18">
      <c r="A40" s="69" t="str">
        <f>TEXT(penggarapan!F42,"dddd")</f>
        <v>Tuesday</v>
      </c>
      <c r="B40" s="91">
        <f>DATE(penggarapan!D42,penggarapan!E42,penggarapan!F42)</f>
        <v>42879</v>
      </c>
      <c r="C40" s="92">
        <f>penggarapan!J42/24</f>
        <v>0.32291666666666669</v>
      </c>
      <c r="D40" s="90">
        <f>penggarapan!AN42*149598000</f>
        <v>151489824.87706727</v>
      </c>
      <c r="E40" s="93">
        <f>penggarapan!BA336</f>
        <v>360887.15696837829</v>
      </c>
      <c r="F40" s="69"/>
      <c r="G40" s="94">
        <f>penggarapan!AV42</f>
        <v>4.0679285818889914</v>
      </c>
      <c r="H40" s="94">
        <f>penggarapan!BM336/15</f>
        <v>16.574021973041678</v>
      </c>
      <c r="I40" s="95">
        <f>penggarapan!AP42</f>
        <v>63.060783923949714</v>
      </c>
      <c r="J40" s="71">
        <f>penggarapan!AJ336</f>
        <v>246.58900305701587</v>
      </c>
      <c r="K40" s="71">
        <f>penggarapan!AX42</f>
        <v>20.765789334718978</v>
      </c>
      <c r="L40" s="71">
        <f>penggarapan!AP336</f>
        <v>4.9667580335927699</v>
      </c>
      <c r="M40" s="71">
        <f>penggarapan!BR336</f>
        <v>-16.508538676249014</v>
      </c>
      <c r="N40" s="71">
        <f>penggarapan!BI42</f>
        <v>69.206053915453253</v>
      </c>
      <c r="O40" s="71">
        <f>penggarapan!BZ336</f>
        <v>255.00836870440463</v>
      </c>
      <c r="P40" s="71">
        <f>penggarapan!BM42</f>
        <v>33.614171800088869</v>
      </c>
      <c r="Q40" s="71">
        <f>penggarapan!CA336</f>
        <v>-26.637784539311649</v>
      </c>
    </row>
    <row r="41" spans="1:18">
      <c r="A41" s="69" t="str">
        <f>TEXT(penggarapan!F43,"dddd")</f>
        <v>Tuesday</v>
      </c>
      <c r="B41" s="91">
        <f>DATE(penggarapan!D43,penggarapan!E43,penggarapan!F43)</f>
        <v>42879</v>
      </c>
      <c r="C41" s="92">
        <f>penggarapan!J43/24</f>
        <v>0.33333333333333331</v>
      </c>
      <c r="D41" s="90">
        <f>penggarapan!AN43*149598000</f>
        <v>151490113.65850765</v>
      </c>
      <c r="E41" s="93">
        <f>penggarapan!BA337</f>
        <v>360854.86375876074</v>
      </c>
      <c r="F41" s="69"/>
      <c r="G41" s="94">
        <f>penggarapan!AV43</f>
        <v>4.0686289757576146</v>
      </c>
      <c r="H41" s="94">
        <f>penggarapan!BM337/15</f>
        <v>16.574789277181999</v>
      </c>
      <c r="I41" s="95">
        <f>penggarapan!AP43</f>
        <v>63.070794829914753</v>
      </c>
      <c r="J41" s="71">
        <f>penggarapan!AJ337</f>
        <v>246.60170150330578</v>
      </c>
      <c r="K41" s="71">
        <f>penggarapan!AX43</f>
        <v>20.767718044384829</v>
      </c>
      <c r="L41" s="71">
        <f>penggarapan!AP337</f>
        <v>4.9537821701449394</v>
      </c>
      <c r="M41" s="71">
        <f>penggarapan!BR337</f>
        <v>-16.523421697942862</v>
      </c>
      <c r="N41" s="71">
        <f>penggarapan!BI43</f>
        <v>68.581626363116001</v>
      </c>
      <c r="O41" s="71">
        <f>penggarapan!BZ337</f>
        <v>254.92588890635523</v>
      </c>
      <c r="P41" s="71">
        <f>penggarapan!BM43</f>
        <v>37.099000807653866</v>
      </c>
      <c r="Q41" s="71">
        <f>penggarapan!CA337</f>
        <v>-30.231117860619769</v>
      </c>
      <c r="R41" t="s">
        <v>243</v>
      </c>
    </row>
    <row r="42" spans="1:18">
      <c r="A42" s="69" t="str">
        <f>TEXT(penggarapan!F44,"dddd")</f>
        <v>Tuesday</v>
      </c>
      <c r="B42" s="91">
        <f>DATE(penggarapan!D44,penggarapan!E44,penggarapan!F44)</f>
        <v>42879</v>
      </c>
      <c r="C42" s="92">
        <f>penggarapan!J44/24</f>
        <v>0.34375</v>
      </c>
      <c r="D42" s="90">
        <f>penggarapan!AN44*149598000</f>
        <v>151490402.38014469</v>
      </c>
      <c r="E42" s="93">
        <f>penggarapan!BA338</f>
        <v>360822.69876796892</v>
      </c>
      <c r="F42" s="69"/>
      <c r="G42" s="94">
        <f>penggarapan!AV44</f>
        <v>4.0693293848029635</v>
      </c>
      <c r="H42" s="94">
        <f>penggarapan!BM338/15</f>
        <v>16.575573506780142</v>
      </c>
      <c r="I42" s="95">
        <f>penggarapan!AP44</f>
        <v>63.080805697259002</v>
      </c>
      <c r="J42" s="71">
        <f>penggarapan!AJ338</f>
        <v>246.61467989650811</v>
      </c>
      <c r="K42" s="71">
        <f>penggarapan!AX44</f>
        <v>20.769646107922487</v>
      </c>
      <c r="L42" s="71">
        <f>penggarapan!AP338</f>
        <v>4.9524659862271472</v>
      </c>
      <c r="M42" s="71">
        <f>penggarapan!BR338</f>
        <v>-16.526849409245216</v>
      </c>
      <c r="N42" s="96">
        <f>penggarapan!BI44</f>
        <v>67.777177310747405</v>
      </c>
      <c r="O42" s="96">
        <f>penggarapan!BZ338</f>
        <v>254.77050550665422</v>
      </c>
      <c r="P42" s="71">
        <f>penggarapan!BM44</f>
        <v>40.571149873377294</v>
      </c>
      <c r="Q42" s="71">
        <f>penggarapan!CA338</f>
        <v>-33.822325906623568</v>
      </c>
    </row>
    <row r="43" spans="1:18">
      <c r="A43" s="69" t="str">
        <f>TEXT(penggarapan!F45,"dddd")</f>
        <v>Tuesday</v>
      </c>
      <c r="B43" s="91">
        <f>DATE(penggarapan!D45,penggarapan!E45,penggarapan!F45)</f>
        <v>42879</v>
      </c>
      <c r="C43" s="92">
        <f>penggarapan!J45/24</f>
        <v>0.35416666666666669</v>
      </c>
      <c r="D43" s="90">
        <f>penggarapan!AN45*149598000</f>
        <v>151490691.04198256</v>
      </c>
      <c r="E43" s="93">
        <f>penggarapan!BA339</f>
        <v>360790.66218658828</v>
      </c>
      <c r="F43" s="69"/>
      <c r="G43" s="94">
        <f>penggarapan!AV45</f>
        <v>4.070029809052957</v>
      </c>
      <c r="H43" s="94">
        <f>penggarapan!BM339/15</f>
        <v>16.57637456745978</v>
      </c>
      <c r="I43" s="95">
        <f>penggarapan!AP45</f>
        <v>63.090816526436662</v>
      </c>
      <c r="J43" s="71">
        <f>penggarapan!AJ339</f>
        <v>246.62793666440683</v>
      </c>
      <c r="K43" s="71">
        <f>penggarapan!AX45</f>
        <v>20.771573525345655</v>
      </c>
      <c r="L43" s="71">
        <f>penggarapan!AP339</f>
        <v>4.9667042688756746</v>
      </c>
      <c r="M43" s="71">
        <f>penggarapan!BR339</f>
        <v>-16.51497930644344</v>
      </c>
      <c r="N43" s="96">
        <f>penggarapan!BI45</f>
        <v>66.755172407073999</v>
      </c>
      <c r="O43" s="96">
        <f>penggarapan!BZ339</f>
        <v>254.53665090167689</v>
      </c>
      <c r="P43" s="71">
        <f>penggarapan!BM45</f>
        <v>44.026322476360484</v>
      </c>
      <c r="Q43" s="71">
        <f>penggarapan!CA339</f>
        <v>-37.410774036688345</v>
      </c>
    </row>
    <row r="44" spans="1:18">
      <c r="A44" s="69" t="str">
        <f>TEXT(penggarapan!F46,"dddd")</f>
        <v>Tuesday</v>
      </c>
      <c r="B44" s="91">
        <f>DATE(penggarapan!D46,penggarapan!E46,penggarapan!F46)</f>
        <v>42879</v>
      </c>
      <c r="C44" s="92">
        <f>penggarapan!J46/24</f>
        <v>0.36458333333333331</v>
      </c>
      <c r="D44" s="90">
        <f>penggarapan!AN46*149598000</f>
        <v>151490979.64402568</v>
      </c>
      <c r="E44" s="93">
        <f>penggarapan!BA340</f>
        <v>360758.75420439709</v>
      </c>
      <c r="F44" s="69"/>
      <c r="G44" s="94">
        <f>penggarapan!AV46</f>
        <v>4.0707302485357042</v>
      </c>
      <c r="H44" s="94">
        <f>penggarapan!BM340/15</f>
        <v>16.577192358093786</v>
      </c>
      <c r="I44" s="95">
        <f>penggarapan!AP46</f>
        <v>63.10082731790456</v>
      </c>
      <c r="J44" s="71">
        <f>penggarapan!AJ340</f>
        <v>246.64147012293284</v>
      </c>
      <c r="K44" s="71">
        <f>penggarapan!AX46</f>
        <v>20.773500296668466</v>
      </c>
      <c r="L44" s="71">
        <f>penggarapan!AP340</f>
        <v>4.9563518440140069</v>
      </c>
      <c r="M44" s="71">
        <f>penggarapan!BR340</f>
        <v>-16.527408797748834</v>
      </c>
      <c r="N44" s="96">
        <f>penggarapan!BI46</f>
        <v>65.465225051102053</v>
      </c>
      <c r="O44" s="96">
        <f>penggarapan!BZ340</f>
        <v>254.15886000177198</v>
      </c>
      <c r="P44" s="71">
        <f>penggarapan!BM46</f>
        <v>47.459031363953841</v>
      </c>
      <c r="Q44" s="71">
        <f>penggarapan!CA340</f>
        <v>-40.992071862197896</v>
      </c>
    </row>
    <row r="45" spans="1:18">
      <c r="A45" s="69" t="str">
        <f>TEXT(penggarapan!F47,"dddd")</f>
        <v>Tuesday</v>
      </c>
      <c r="B45" s="91">
        <f>DATE(penggarapan!D47,penggarapan!E47,penggarapan!F47)</f>
        <v>42879</v>
      </c>
      <c r="C45" s="92">
        <f>penggarapan!J47/24</f>
        <v>0.375</v>
      </c>
      <c r="D45" s="90">
        <f>penggarapan!AN47*149598000</f>
        <v>151491268.1862396</v>
      </c>
      <c r="E45" s="93">
        <f>penggarapan!BA341</f>
        <v>360726.97501463856</v>
      </c>
      <c r="F45" s="69"/>
      <c r="G45" s="94">
        <f>penggarapan!AV47</f>
        <v>4.071430703185305</v>
      </c>
      <c r="H45" s="94">
        <f>penggarapan!BM341/15</f>
        <v>16.578026770734848</v>
      </c>
      <c r="I45" s="95">
        <f>penggarapan!AP47</f>
        <v>63.110838070776083</v>
      </c>
      <c r="J45" s="71">
        <f>penggarapan!AJ341</f>
        <v>246.65527847502773</v>
      </c>
      <c r="K45" s="71">
        <f>penggarapan!AX47</f>
        <v>20.775426421646483</v>
      </c>
      <c r="L45" s="71">
        <f>penggarapan!AP341</f>
        <v>4.9562693662137338</v>
      </c>
      <c r="M45" s="71">
        <f>penggarapan!BR341</f>
        <v>-16.529752191768896</v>
      </c>
      <c r="N45" s="96">
        <f>penggarapan!BI47</f>
        <v>63.838872022006299</v>
      </c>
      <c r="O45" s="96">
        <f>penggarapan!BZ341</f>
        <v>253.6583831045113</v>
      </c>
      <c r="P45" s="71">
        <f>penggarapan!BM47</f>
        <v>50.862079168258724</v>
      </c>
      <c r="Q45" s="71">
        <f>penggarapan!CA341</f>
        <v>-44.566100750625608</v>
      </c>
    </row>
    <row r="46" spans="1:18">
      <c r="A46" s="69" t="str">
        <f>TEXT(penggarapan!F48,"dddd")</f>
        <v>Tuesday</v>
      </c>
      <c r="B46" s="91">
        <f>DATE(penggarapan!D48,penggarapan!E48,penggarapan!F48)</f>
        <v>42879</v>
      </c>
      <c r="C46" s="92">
        <f>penggarapan!J48/24</f>
        <v>0.38541666666666669</v>
      </c>
      <c r="D46" s="90">
        <f>penggarapan!AN48*149598000</f>
        <v>151491556.66862869</v>
      </c>
      <c r="E46" s="93">
        <f>penggarapan!BA342</f>
        <v>360695.3248054529</v>
      </c>
      <c r="F46" s="69"/>
      <c r="G46" s="94">
        <f>penggarapan!AV48</f>
        <v>4.072131173029736</v>
      </c>
      <c r="H46" s="94">
        <f>penggarapan!BM342/15</f>
        <v>16.57887769088169</v>
      </c>
      <c r="I46" s="95">
        <f>penggarapan!AP48</f>
        <v>63.120848785506254</v>
      </c>
      <c r="J46" s="71">
        <f>penggarapan!AJ342</f>
        <v>246.66935981506137</v>
      </c>
      <c r="K46" s="71">
        <f>penggarapan!AX48</f>
        <v>20.777351900293549</v>
      </c>
      <c r="L46" s="71">
        <f>penggarapan!AP342</f>
        <v>4.9663684247349345</v>
      </c>
      <c r="M46" s="71">
        <f>penggarapan!BR342</f>
        <v>-16.522095850946229</v>
      </c>
      <c r="N46" s="96">
        <f>penggarapan!BI48</f>
        <v>61.781834576804201</v>
      </c>
      <c r="O46" s="96">
        <f>penggarapan!BZ342</f>
        <v>253.00780680441807</v>
      </c>
      <c r="P46" s="71">
        <f>penggarapan!BM48</f>
        <v>54.225771507713638</v>
      </c>
      <c r="Q46" s="71">
        <f>penggarapan!CA342</f>
        <v>-48.13061744203776</v>
      </c>
    </row>
    <row r="47" spans="1:18">
      <c r="A47" s="69" t="str">
        <f>TEXT(penggarapan!F49,"dddd")</f>
        <v>Tuesday</v>
      </c>
      <c r="B47" s="91">
        <f>DATE(penggarapan!D49,penggarapan!E49,penggarapan!F49)</f>
        <v>42879</v>
      </c>
      <c r="C47" s="92">
        <f>penggarapan!J49/24</f>
        <v>0.39583333333333331</v>
      </c>
      <c r="D47" s="90">
        <f>penggarapan!AN49*149598000</f>
        <v>151491845.09119725</v>
      </c>
      <c r="E47" s="93">
        <f>penggarapan!BA343</f>
        <v>360663.80376417085</v>
      </c>
      <c r="F47" s="69"/>
      <c r="G47" s="94">
        <f>penggarapan!AV49</f>
        <v>4.0728316580969697</v>
      </c>
      <c r="H47" s="94">
        <f>penggarapan!BM343/15</f>
        <v>16.579744997422708</v>
      </c>
      <c r="I47" s="95">
        <f>penggarapan!AP49</f>
        <v>63.130859462550127</v>
      </c>
      <c r="J47" s="71">
        <f>penggarapan!AJ343</f>
        <v>246.68371212791206</v>
      </c>
      <c r="K47" s="71">
        <f>penggarapan!AX49</f>
        <v>20.779276732623416</v>
      </c>
      <c r="L47" s="71">
        <f>penggarapan!AP343</f>
        <v>4.9598531993464965</v>
      </c>
      <c r="M47" s="71">
        <f>penggarapan!BR343</f>
        <v>-16.530871020169947</v>
      </c>
      <c r="N47" s="96">
        <f>penggarapan!BI49</f>
        <v>59.16256992464281</v>
      </c>
      <c r="O47" s="96">
        <f>penggarapan!BZ343</f>
        <v>252.12747352576071</v>
      </c>
      <c r="P47" s="71">
        <f>penggarapan!BM49</f>
        <v>57.53669582991288</v>
      </c>
      <c r="Q47" s="71">
        <f>penggarapan!CA343</f>
        <v>-51.678078378641132</v>
      </c>
    </row>
    <row r="48" spans="1:18">
      <c r="A48" s="69" t="str">
        <f>TEXT(penggarapan!F50,"dddd")</f>
        <v>Tuesday</v>
      </c>
      <c r="B48" s="91">
        <f>DATE(penggarapan!D50,penggarapan!E50,penggarapan!F50)</f>
        <v>42879</v>
      </c>
      <c r="C48" s="92">
        <f>penggarapan!J50/24</f>
        <v>0.40625</v>
      </c>
      <c r="D48" s="90">
        <f>penggarapan!AN50*149598000</f>
        <v>151492133.45391095</v>
      </c>
      <c r="E48" s="93">
        <f>penggarapan!BA344</f>
        <v>360632.41208153759</v>
      </c>
      <c r="F48" s="69"/>
      <c r="G48" s="94">
        <f>penggarapan!AV50</f>
        <v>4.0735321583210959</v>
      </c>
      <c r="H48" s="94">
        <f>penggarapan!BM344/15</f>
        <v>16.580628562567988</v>
      </c>
      <c r="I48" s="95">
        <f>penggarapan!AP50</f>
        <v>63.140870101021079</v>
      </c>
      <c r="J48" s="71">
        <f>penggarapan!AJ344</f>
        <v>246.69833328785444</v>
      </c>
      <c r="K48" s="71">
        <f>penggarapan!AX50</f>
        <v>20.781200918391889</v>
      </c>
      <c r="L48" s="71">
        <f>penggarapan!AP344</f>
        <v>4.9490176962966581</v>
      </c>
      <c r="M48" s="71">
        <f>penggarapan!BR344</f>
        <v>-16.54395070772193</v>
      </c>
      <c r="N48" s="96">
        <f>penggarapan!BI50</f>
        <v>55.795702367442686</v>
      </c>
      <c r="O48" s="96">
        <f>penggarapan!BZ344</f>
        <v>250.97518127425033</v>
      </c>
      <c r="P48" s="71">
        <f>penggarapan!BM50</f>
        <v>60.77578357900407</v>
      </c>
      <c r="Q48" s="71">
        <f>penggarapan!CA344</f>
        <v>-55.204017551160497</v>
      </c>
    </row>
    <row r="49" spans="1:17">
      <c r="A49" s="69" t="str">
        <f>TEXT(penggarapan!F51,"dddd")</f>
        <v>Tuesday</v>
      </c>
      <c r="B49" s="91">
        <f>DATE(penggarapan!D51,penggarapan!E51,penggarapan!F51)</f>
        <v>42879</v>
      </c>
      <c r="C49" s="92">
        <f>penggarapan!J51/24</f>
        <v>0.41666666666666669</v>
      </c>
      <c r="D49" s="90">
        <f>penggarapan!AN51*149598000</f>
        <v>151492421.75677404</v>
      </c>
      <c r="E49" s="93">
        <f>penggarapan!BA345</f>
        <v>360601.14994323149</v>
      </c>
      <c r="F49" s="69"/>
      <c r="G49" s="94">
        <f>penggarapan!AV51</f>
        <v>4.0742326737302124</v>
      </c>
      <c r="H49" s="94">
        <f>penggarapan!BM345/15</f>
        <v>16.581528252137851</v>
      </c>
      <c r="I49" s="95">
        <f>penggarapan!AP51</f>
        <v>63.150880701375968</v>
      </c>
      <c r="J49" s="71">
        <f>penggarapan!AJ345</f>
        <v>246.71322106334731</v>
      </c>
      <c r="K49" s="71">
        <f>penggarapan!AX51</f>
        <v>20.783124457613138</v>
      </c>
      <c r="L49" s="71">
        <f>penggarapan!AP345</f>
        <v>4.9491644809276396</v>
      </c>
      <c r="M49" s="71">
        <f>penggarapan!BR345</f>
        <v>-16.546239355329647</v>
      </c>
      <c r="N49" s="96">
        <f>penggarapan!BI51</f>
        <v>51.419728301005108</v>
      </c>
      <c r="O49" s="96">
        <f>penggarapan!BZ345</f>
        <v>249.49416811338887</v>
      </c>
      <c r="P49" s="71">
        <f>penggarapan!BM51</f>
        <v>63.915179731734966</v>
      </c>
      <c r="Q49" s="71">
        <f>penggarapan!CA345</f>
        <v>-58.703865244312603</v>
      </c>
    </row>
    <row r="50" spans="1:17">
      <c r="A50" s="69" t="str">
        <f>TEXT(penggarapan!F52,"dddd")</f>
        <v>Tuesday</v>
      </c>
      <c r="B50" s="91">
        <f>DATE(penggarapan!D52,penggarapan!E52,penggarapan!F52)</f>
        <v>42879</v>
      </c>
      <c r="C50" s="92">
        <f>penggarapan!J52/24</f>
        <v>0.42708333333333331</v>
      </c>
      <c r="D50" s="90">
        <f>penggarapan!AN52*149598000</f>
        <v>151492709.99979088</v>
      </c>
      <c r="E50" s="93">
        <f>penggarapan!BA346</f>
        <v>360570.01753414003</v>
      </c>
      <c r="F50" s="69"/>
      <c r="G50" s="94">
        <f>penggarapan!AV52</f>
        <v>4.0749332043522211</v>
      </c>
      <c r="H50" s="94">
        <f>penggarapan!BM346/15</f>
        <v>16.582443925506848</v>
      </c>
      <c r="I50" s="95">
        <f>penggarapan!AP52</f>
        <v>63.160891264068916</v>
      </c>
      <c r="J50" s="71">
        <f>penggarapan!AJ346</f>
        <v>246.72837311612065</v>
      </c>
      <c r="K50" s="71">
        <f>penggarapan!AX52</f>
        <v>20.785047350300694</v>
      </c>
      <c r="L50" s="71">
        <f>penggarapan!AP346</f>
        <v>4.9631667665243722</v>
      </c>
      <c r="M50" s="71">
        <f>penggarapan!BR346</f>
        <v>-16.534901617138782</v>
      </c>
      <c r="N50" s="96">
        <f>penggarapan!BI52</f>
        <v>45.673284792344788</v>
      </c>
      <c r="O50" s="96">
        <f>penggarapan!BZ346</f>
        <v>247.57322865714667</v>
      </c>
      <c r="P50" s="71">
        <f>penggarapan!BM52</f>
        <v>66.913150457621128</v>
      </c>
      <c r="Q50" s="71">
        <f>penggarapan!CA346</f>
        <v>-62.168428060924676</v>
      </c>
    </row>
    <row r="51" spans="1:17">
      <c r="A51" s="69" t="str">
        <f>TEXT(penggarapan!F53,"dddd")</f>
        <v>Tuesday</v>
      </c>
      <c r="B51" s="91">
        <f>DATE(penggarapan!D53,penggarapan!E53,penggarapan!F53)</f>
        <v>42879</v>
      </c>
      <c r="C51" s="92">
        <f>penggarapan!J53/24</f>
        <v>0.4375</v>
      </c>
      <c r="D51" s="90">
        <f>penggarapan!AN53*149598000</f>
        <v>151492998.18292716</v>
      </c>
      <c r="E51" s="93">
        <f>penggarapan!BA347</f>
        <v>360539.01504249661</v>
      </c>
      <c r="F51" s="69"/>
      <c r="G51" s="94">
        <f>penggarapan!AV53</f>
        <v>4.0756337501212663</v>
      </c>
      <c r="H51" s="94">
        <f>penggarapan!BM347/15</f>
        <v>16.583375435538688</v>
      </c>
      <c r="I51" s="95">
        <f>penggarapan!AP53</f>
        <v>63.170901788214231</v>
      </c>
      <c r="J51" s="71">
        <f>penggarapan!AJ347</f>
        <v>246.74378700011249</v>
      </c>
      <c r="K51" s="71">
        <f>penggarapan!AX53</f>
        <v>20.786969596210788</v>
      </c>
      <c r="L51" s="71">
        <f>penggarapan!AP347</f>
        <v>4.9485505222262365</v>
      </c>
      <c r="M51" s="71">
        <f>penggarapan!BR347</f>
        <v>-16.551836588776005</v>
      </c>
      <c r="N51" s="96">
        <f>penggarapan!BI53</f>
        <v>38.092035214655226</v>
      </c>
      <c r="O51" s="96">
        <f>penggarapan!BZ347</f>
        <v>244.94044770861689</v>
      </c>
      <c r="P51" s="71">
        <f>penggarapan!BM53</f>
        <v>69.705953629976321</v>
      </c>
      <c r="Q51" s="71">
        <f>penggarapan!CA347</f>
        <v>-65.568079527654618</v>
      </c>
    </row>
    <row r="52" spans="1:17">
      <c r="A52" s="69" t="str">
        <f>TEXT(penggarapan!F54,"dddd")</f>
        <v>Tuesday</v>
      </c>
      <c r="B52" s="91">
        <f>DATE(penggarapan!D54,penggarapan!E54,penggarapan!F54)</f>
        <v>42879</v>
      </c>
      <c r="C52" s="92">
        <f>penggarapan!J54/24</f>
        <v>0.44791666666666669</v>
      </c>
      <c r="D52" s="90">
        <f>penggarapan!AN54*149598000</f>
        <v>151493286.30618706</v>
      </c>
      <c r="E52" s="93">
        <f>penggarapan!BA348</f>
        <v>360508.14265152568</v>
      </c>
      <c r="F52" s="69"/>
      <c r="G52" s="94">
        <f>penggarapan!AV54</f>
        <v>4.0763343110651844</v>
      </c>
      <c r="H52" s="94">
        <f>penggarapan!BM348/15</f>
        <v>16.584322628894931</v>
      </c>
      <c r="I52" s="95">
        <f>penggarapan!AP54</f>
        <v>63.180912274265168</v>
      </c>
      <c r="J52" s="71">
        <f>penggarapan!AJ348</f>
        <v>246.75946016659111</v>
      </c>
      <c r="K52" s="71">
        <f>penggarapan!AX54</f>
        <v>20.788891195356861</v>
      </c>
      <c r="L52" s="71">
        <f>penggarapan!AP348</f>
        <v>4.9639673607359445</v>
      </c>
      <c r="M52" s="71">
        <f>penggarapan!BR348</f>
        <v>-16.539184913977095</v>
      </c>
      <c r="N52" s="96">
        <f>penggarapan!BI54</f>
        <v>28.195200343628386</v>
      </c>
      <c r="O52" s="96">
        <f>penggarapan!BZ348</f>
        <v>241.42924097577</v>
      </c>
      <c r="P52" s="71">
        <f>penggarapan!BM54</f>
        <v>72.195889898023125</v>
      </c>
      <c r="Q52" s="71">
        <f>penggarapan!CA348</f>
        <v>-68.893422375028806</v>
      </c>
    </row>
    <row r="53" spans="1:17">
      <c r="A53" s="69" t="str">
        <f>TEXT(penggarapan!F55,"dddd")</f>
        <v>Tuesday</v>
      </c>
      <c r="B53" s="91">
        <f>DATE(penggarapan!D55,penggarapan!E55,penggarapan!F55)</f>
        <v>42879</v>
      </c>
      <c r="C53" s="92">
        <f>penggarapan!J55/24</f>
        <v>0.45833333333333331</v>
      </c>
      <c r="D53" s="90">
        <f>penggarapan!AN55*149598000</f>
        <v>151493574.36957511</v>
      </c>
      <c r="E53" s="93">
        <f>penggarapan!BA349</f>
        <v>360477.40054364485</v>
      </c>
      <c r="F53" s="69"/>
      <c r="G53" s="94">
        <f>penggarapan!AV55</f>
        <v>4.0770348872122506</v>
      </c>
      <c r="H53" s="94">
        <f>penggarapan!BM349/15</f>
        <v>16.585285345981305</v>
      </c>
      <c r="I53" s="95">
        <f>penggarapan!AP55</f>
        <v>63.190922722681215</v>
      </c>
      <c r="J53" s="71">
        <f>penggarapan!AJ349</f>
        <v>246.77538996328104</v>
      </c>
      <c r="K53" s="71">
        <f>penggarapan!AX55</f>
        <v>20.790812147753456</v>
      </c>
      <c r="L53" s="71">
        <f>penggarapan!AP349</f>
        <v>4.9523530374872564</v>
      </c>
      <c r="M53" s="71">
        <f>penggarapan!BR349</f>
        <v>-16.553239881676166</v>
      </c>
      <c r="N53" s="96">
        <f>penggarapan!BI55</f>
        <v>15.794083356297421</v>
      </c>
      <c r="O53" s="96">
        <f>penggarapan!BZ349</f>
        <v>236.43114816433228</v>
      </c>
      <c r="P53" s="71">
        <f>penggarapan!BM55</f>
        <v>74.237998552790089</v>
      </c>
      <c r="Q53" s="71">
        <f>penggarapan!CA349</f>
        <v>-72.075340401363647</v>
      </c>
    </row>
    <row r="54" spans="1:17">
      <c r="A54" s="69" t="str">
        <f>TEXT(penggarapan!F56,"dddd")</f>
        <v>Tuesday</v>
      </c>
      <c r="B54" s="91">
        <f>DATE(penggarapan!D56,penggarapan!E56,penggarapan!F56)</f>
        <v>42879</v>
      </c>
      <c r="C54" s="92">
        <f>penggarapan!J56/24</f>
        <v>0.46875</v>
      </c>
      <c r="D54" s="90">
        <f>penggarapan!AN56*149598000</f>
        <v>151493862.37305674</v>
      </c>
      <c r="E54" s="93">
        <f>penggarapan!BA350</f>
        <v>360446.78890458646</v>
      </c>
      <c r="F54" s="69"/>
      <c r="G54" s="94">
        <f>penggarapan!AV56</f>
        <v>4.0777354784962849</v>
      </c>
      <c r="H54" s="94">
        <f>penggarapan!BM350/15</f>
        <v>16.586263420883132</v>
      </c>
      <c r="I54" s="95">
        <f>penggarapan!AP56</f>
        <v>63.20093313257226</v>
      </c>
      <c r="J54" s="71">
        <f>penggarapan!AJ350</f>
        <v>246.7915736333089</v>
      </c>
      <c r="K54" s="71">
        <f>penggarapan!AX56</f>
        <v>20.79273245315618</v>
      </c>
      <c r="L54" s="71">
        <f>penggarapan!AP350</f>
        <v>4.9498148398974378</v>
      </c>
      <c r="M54" s="71">
        <f>penggarapan!BR350</f>
        <v>-16.558380965944526</v>
      </c>
      <c r="N54" s="96">
        <f>penggarapan!BI56</f>
        <v>1.5337100657680196</v>
      </c>
      <c r="O54" s="96">
        <f>penggarapan!BZ350</f>
        <v>229.25546713769617</v>
      </c>
      <c r="P54" s="71">
        <f>penggarapan!BM56</f>
        <v>75.639349046368764</v>
      </c>
      <c r="Q54" s="71">
        <f>penggarapan!CA350</f>
        <v>-75.042307787451463</v>
      </c>
    </row>
    <row r="55" spans="1:17">
      <c r="A55" s="69" t="str">
        <f>TEXT(penggarapan!F57,"dddd")</f>
        <v>Tuesday</v>
      </c>
      <c r="B55" s="91">
        <f>DATE(penggarapan!D57,penggarapan!E57,penggarapan!F57)</f>
        <v>42879</v>
      </c>
      <c r="C55" s="92">
        <f>penggarapan!J57/24</f>
        <v>0.47916666666666669</v>
      </c>
      <c r="D55" s="90">
        <f>penggarapan!AN57*149598000</f>
        <v>151494150.31663647</v>
      </c>
      <c r="E55" s="93">
        <f>penggarapan!BA351</f>
        <v>360416.30791509827</v>
      </c>
      <c r="F55" s="69"/>
      <c r="G55" s="94">
        <f>penggarapan!AV57</f>
        <v>4.0784360849454284</v>
      </c>
      <c r="H55" s="94">
        <f>penggarapan!BM351/15</f>
        <v>16.587256681695973</v>
      </c>
      <c r="I55" s="95">
        <f>penggarapan!AP57</f>
        <v>63.210943504395978</v>
      </c>
      <c r="J55" s="71">
        <f>penggarapan!AJ351</f>
        <v>246.80800832068928</v>
      </c>
      <c r="K55" s="71">
        <f>penggarapan!AX57</f>
        <v>20.794652111579293</v>
      </c>
      <c r="L55" s="71">
        <f>penggarapan!AP351</f>
        <v>4.9519522105422018</v>
      </c>
      <c r="M55" s="71">
        <f>penggarapan!BR351</f>
        <v>-16.558948573409651</v>
      </c>
      <c r="N55" s="96">
        <f>penggarapan!BI57</f>
        <v>347.07375359785414</v>
      </c>
      <c r="O55" s="96">
        <f>penggarapan!BZ351</f>
        <v>218.68192597762442</v>
      </c>
      <c r="P55" s="71">
        <f>penggarapan!BM57</f>
        <v>76.202928381877783</v>
      </c>
      <c r="Q55" s="71">
        <f>penggarapan!CA351</f>
        <v>-77.635256392684695</v>
      </c>
    </row>
    <row r="56" spans="1:17">
      <c r="A56" s="69" t="str">
        <f>TEXT(penggarapan!F58,"dddd")</f>
        <v>Tuesday</v>
      </c>
      <c r="B56" s="91">
        <f>DATE(penggarapan!D58,penggarapan!E58,penggarapan!F58)</f>
        <v>42879</v>
      </c>
      <c r="C56" s="92">
        <f>penggarapan!J58/24</f>
        <v>0.48958333333333331</v>
      </c>
      <c r="D56" s="90">
        <f>penggarapan!AN58*149598000</f>
        <v>151494438.20031855</v>
      </c>
      <c r="E56" s="93">
        <f>penggarapan!BA352</f>
        <v>360385.95775514527</v>
      </c>
      <c r="F56" s="69"/>
      <c r="G56" s="94">
        <f>penggarapan!AV58</f>
        <v>4.0791367065875788</v>
      </c>
      <c r="H56" s="94">
        <f>penggarapan!BM352/15</f>
        <v>16.588264950471743</v>
      </c>
      <c r="I56" s="95">
        <f>penggarapan!AP58</f>
        <v>63.220953838606526</v>
      </c>
      <c r="J56" s="71">
        <f>penggarapan!AJ352</f>
        <v>246.82469106944805</v>
      </c>
      <c r="K56" s="71">
        <f>penggarapan!AX58</f>
        <v>20.796571123036291</v>
      </c>
      <c r="L56" s="71">
        <f>penggarapan!AP352</f>
        <v>4.9615724273158683</v>
      </c>
      <c r="M56" s="71">
        <f>penggarapan!BR352</f>
        <v>-16.552172285327782</v>
      </c>
      <c r="N56" s="96">
        <f>penggarapan!BI58</f>
        <v>334.20357407844671</v>
      </c>
      <c r="O56" s="96">
        <f>penggarapan!BZ352</f>
        <v>203.29019249869555</v>
      </c>
      <c r="P56" s="71">
        <f>penggarapan!BM58</f>
        <v>75.828316163631058</v>
      </c>
      <c r="Q56" s="71">
        <f>penggarapan!CA352</f>
        <v>-79.573711450165902</v>
      </c>
    </row>
    <row r="57" spans="1:17">
      <c r="A57" s="69" t="str">
        <f>TEXT(penggarapan!F59,"dddd")</f>
        <v>Tuesday</v>
      </c>
      <c r="B57" s="91">
        <f>DATE(penggarapan!D59,penggarapan!E59,penggarapan!F59)</f>
        <v>42879</v>
      </c>
      <c r="C57" s="92">
        <f>penggarapan!J59/24</f>
        <v>0.5</v>
      </c>
      <c r="D57" s="90">
        <f>penggarapan!AN59*149598000</f>
        <v>151494726.02406862</v>
      </c>
      <c r="E57" s="93">
        <f>penggarapan!BA353</f>
        <v>360355.73860792647</v>
      </c>
      <c r="F57" s="69"/>
      <c r="G57" s="94">
        <f>penggarapan!AV59</f>
        <v>4.0798373433567878</v>
      </c>
      <c r="H57" s="94">
        <f>penggarapan!BM353/15</f>
        <v>16.589288043157321</v>
      </c>
      <c r="I57" s="95">
        <f>penggarapan!AP59</f>
        <v>63.230964134317325</v>
      </c>
      <c r="J57" s="71">
        <f>penggarapan!AJ353</f>
        <v>246.84161882262151</v>
      </c>
      <c r="K57" s="71">
        <f>penggarapan!AX59</f>
        <v>20.798489487283689</v>
      </c>
      <c r="L57" s="71">
        <f>penggarapan!AP353</f>
        <v>4.9592904800285122</v>
      </c>
      <c r="M57" s="71">
        <f>penggarapan!BR353</f>
        <v>-16.557176311208107</v>
      </c>
      <c r="N57" s="96">
        <f>penggarapan!BI59</f>
        <v>323.79149760269053</v>
      </c>
      <c r="O57" s="96">
        <f>penggarapan!BZ353</f>
        <v>183.09226044516006</v>
      </c>
      <c r="P57" s="71">
        <f>penggarapan!BM59</f>
        <v>74.583867176737513</v>
      </c>
      <c r="Q57" s="71">
        <f>penggarapan!CA353</f>
        <v>-80.43124120645102</v>
      </c>
    </row>
    <row r="58" spans="1:17">
      <c r="A58" s="69" t="str">
        <f>TEXT(penggarapan!F60,"dddd")</f>
        <v>Tuesday</v>
      </c>
      <c r="B58" s="91">
        <f>DATE(penggarapan!D60,penggarapan!E60,penggarapan!F60)</f>
        <v>42879</v>
      </c>
      <c r="C58" s="92">
        <f>penggarapan!J60/24</f>
        <v>0.51041666666666663</v>
      </c>
      <c r="D58" s="90">
        <f>penggarapan!AN60*149598000</f>
        <v>151495013.78789109</v>
      </c>
      <c r="E58" s="93">
        <f>penggarapan!BA354</f>
        <v>360325.65065173001</v>
      </c>
      <c r="F58" s="69"/>
      <c r="G58" s="94">
        <f>penggarapan!AV60</f>
        <v>4.0805379952811354</v>
      </c>
      <c r="H58" s="94">
        <f>penggarapan!BM354/15</f>
        <v>16.590325769943568</v>
      </c>
      <c r="I58" s="95">
        <f>penggarapan!AP60</f>
        <v>63.240974391985226</v>
      </c>
      <c r="J58" s="71">
        <f>penggarapan!AJ354</f>
        <v>246.85878842804652</v>
      </c>
      <c r="K58" s="71">
        <f>penggarapan!AX60</f>
        <v>20.800407204335567</v>
      </c>
      <c r="L58" s="71">
        <f>penggarapan!AP354</f>
        <v>4.9470181470086656</v>
      </c>
      <c r="M58" s="71">
        <f>penggarapan!BR354</f>
        <v>-16.572074512653597</v>
      </c>
      <c r="N58" s="96">
        <f>penggarapan!BI60</f>
        <v>315.77302605498204</v>
      </c>
      <c r="O58" s="96">
        <f>penggarapan!BZ354</f>
        <v>162.13288259343634</v>
      </c>
      <c r="P58" s="71">
        <f>penggarapan!BM60</f>
        <v>72.656108975937471</v>
      </c>
      <c r="Q58" s="71">
        <f>penggarapan!CA354</f>
        <v>-79.929676515824013</v>
      </c>
    </row>
    <row r="59" spans="1:17">
      <c r="A59" s="69" t="str">
        <f>TEXT(penggarapan!F61,"dddd")</f>
        <v>Tuesday</v>
      </c>
      <c r="B59" s="91">
        <f>DATE(penggarapan!D61,penggarapan!E61,penggarapan!F61)</f>
        <v>42879</v>
      </c>
      <c r="C59" s="92">
        <f>penggarapan!J61/24</f>
        <v>0.52083333333333337</v>
      </c>
      <c r="D59" s="90">
        <f>penggarapan!AN61*149598000</f>
        <v>151495301.49179018</v>
      </c>
      <c r="E59" s="93">
        <f>penggarapan!BA355</f>
        <v>360295.69406404876</v>
      </c>
      <c r="F59" s="69"/>
      <c r="G59" s="94">
        <f>penggarapan!AV61</f>
        <v>4.0812386623885093</v>
      </c>
      <c r="H59" s="94">
        <f>penggarapan!BM355/15</f>
        <v>16.591377935213806</v>
      </c>
      <c r="I59" s="95">
        <f>penggarapan!AP61</f>
        <v>63.25098461206435</v>
      </c>
      <c r="J59" s="71">
        <f>penggarapan!AJ355</f>
        <v>246.87619663752321</v>
      </c>
      <c r="K59" s="71">
        <f>penggarapan!AX61</f>
        <v>20.802324274205386</v>
      </c>
      <c r="L59" s="71">
        <f>penggarapan!AP355</f>
        <v>4.9627653745843583</v>
      </c>
      <c r="M59" s="71">
        <f>penggarapan!BR355</f>
        <v>-16.559364940620998</v>
      </c>
      <c r="N59" s="96">
        <f>penggarapan!BI61</f>
        <v>309.69226301195613</v>
      </c>
      <c r="O59" s="96">
        <f>penggarapan!BZ355</f>
        <v>145.18799887612224</v>
      </c>
      <c r="P59" s="71">
        <f>penggarapan!BM61</f>
        <v>70.244500790676895</v>
      </c>
      <c r="Q59" s="71">
        <f>penggarapan!CA355</f>
        <v>-78.272440542657392</v>
      </c>
    </row>
    <row r="60" spans="1:17">
      <c r="A60" s="69" t="str">
        <f>TEXT(penggarapan!F62,"dddd")</f>
        <v>Tuesday</v>
      </c>
      <c r="B60" s="91">
        <f>DATE(penggarapan!D62,penggarapan!E62,penggarapan!F62)</f>
        <v>42879</v>
      </c>
      <c r="C60" s="92">
        <f>penggarapan!J62/24</f>
        <v>0.53125</v>
      </c>
      <c r="D60" s="90">
        <f>penggarapan!AN62*149598000</f>
        <v>151495589.13573164</v>
      </c>
      <c r="E60" s="93">
        <f>penggarapan!BA356</f>
        <v>360265.86902554648</v>
      </c>
      <c r="F60" s="69"/>
      <c r="G60" s="94">
        <f>penggarapan!AV62</f>
        <v>4.0819393446130148</v>
      </c>
      <c r="H60" s="94">
        <f>penggarapan!BM356/15</f>
        <v>16.592444337483716</v>
      </c>
      <c r="I60" s="95">
        <f>penggarapan!AP62</f>
        <v>63.260994793669035</v>
      </c>
      <c r="J60" s="71">
        <f>penggarapan!AJ356</f>
        <v>246.89384010583598</v>
      </c>
      <c r="K60" s="71">
        <f>penggarapan!AX62</f>
        <v>20.804240696650059</v>
      </c>
      <c r="L60" s="71">
        <f>penggarapan!AP356</f>
        <v>4.9611881905858555</v>
      </c>
      <c r="M60" s="71">
        <f>penggarapan!BR356</f>
        <v>-16.563784155603233</v>
      </c>
      <c r="N60" s="96">
        <f>penggarapan!BI62</f>
        <v>305.06945273979181</v>
      </c>
      <c r="O60" s="96">
        <f>penggarapan!BZ356</f>
        <v>133.37924843839025</v>
      </c>
      <c r="P60" s="71">
        <f>penggarapan!BM62</f>
        <v>67.504654416491121</v>
      </c>
      <c r="Q60" s="71">
        <f>penggarapan!CA356</f>
        <v>-75.830505846969203</v>
      </c>
    </row>
    <row r="61" spans="1:17">
      <c r="A61" s="69" t="str">
        <f>TEXT(penggarapan!F63,"dddd")</f>
        <v>Tuesday</v>
      </c>
      <c r="B61" s="91">
        <f>DATE(penggarapan!D63,penggarapan!E63,penggarapan!F63)</f>
        <v>42879</v>
      </c>
      <c r="C61" s="92">
        <f>penggarapan!J63/24</f>
        <v>0.54166666666666663</v>
      </c>
      <c r="D61" s="90">
        <f>penggarapan!AN63*149598000</f>
        <v>151495876.71971983</v>
      </c>
      <c r="E61" s="93">
        <f>penggarapan!BA357</f>
        <v>360236.17571204528</v>
      </c>
      <c r="F61" s="69"/>
      <c r="G61" s="94">
        <f>penggarapan!AV63</f>
        <v>4.0826400419825335</v>
      </c>
      <c r="H61" s="94">
        <f>penggarapan!BM357/15</f>
        <v>16.593524769768948</v>
      </c>
      <c r="I61" s="95">
        <f>penggarapan!AP63</f>
        <v>63.271004937253394</v>
      </c>
      <c r="J61" s="71">
        <f>penggarapan!AJ357</f>
        <v>246.91171539685118</v>
      </c>
      <c r="K61" s="71">
        <f>penggarapan!AX63</f>
        <v>20.806156471683124</v>
      </c>
      <c r="L61" s="71">
        <f>penggarapan!AP357</f>
        <v>4.9592771514366421</v>
      </c>
      <c r="M61" s="71">
        <f>penggarapan!BR357</f>
        <v>-16.568568392907352</v>
      </c>
      <c r="N61" s="96">
        <f>penggarapan!BI63</f>
        <v>301.52095392885974</v>
      </c>
      <c r="O61" s="96">
        <f>penggarapan!BZ357</f>
        <v>125.39966737395609</v>
      </c>
      <c r="P61" s="71">
        <f>penggarapan!BM63</f>
        <v>64.542947619583288</v>
      </c>
      <c r="Q61" s="71">
        <f>penggarapan!CA357</f>
        <v>-72.94742212819385</v>
      </c>
    </row>
    <row r="62" spans="1:17">
      <c r="A62" s="69" t="str">
        <f>TEXT(penggarapan!F64,"dddd")</f>
        <v>Tuesday</v>
      </c>
      <c r="B62" s="91">
        <f>DATE(penggarapan!D64,penggarapan!E64,penggarapan!F64)</f>
        <v>42879</v>
      </c>
      <c r="C62" s="92">
        <f>penggarapan!J64/24</f>
        <v>0.55208333333333337</v>
      </c>
      <c r="D62" s="90">
        <f>penggarapan!AN64*149598000</f>
        <v>151496164.24375898</v>
      </c>
      <c r="E62" s="93">
        <f>penggarapan!BA358</f>
        <v>360206.61429855786</v>
      </c>
      <c r="F62" s="69"/>
      <c r="G62" s="94">
        <f>penggarapan!AV64</f>
        <v>4.0833407545251408</v>
      </c>
      <c r="H62" s="94">
        <f>penggarapan!BM358/15</f>
        <v>16.594619019535358</v>
      </c>
      <c r="I62" s="95">
        <f>penggarapan!AP64</f>
        <v>63.281015043274323</v>
      </c>
      <c r="J62" s="71">
        <f>penggarapan!AJ358</f>
        <v>246.92981898270941</v>
      </c>
      <c r="K62" s="71">
        <f>penggarapan!AX64</f>
        <v>20.808071599318545</v>
      </c>
      <c r="L62" s="71">
        <f>penggarapan!AP358</f>
        <v>4.9630725524448431</v>
      </c>
      <c r="M62" s="71">
        <f>penggarapan!BR358</f>
        <v>-16.567757105561149</v>
      </c>
      <c r="N62" s="96">
        <f>penggarapan!BI64</f>
        <v>298.76661476139486</v>
      </c>
      <c r="O62" s="96">
        <f>penggarapan!BZ358</f>
        <v>119.8989184188959</v>
      </c>
      <c r="P62" s="71">
        <f>penggarapan!BM64</f>
        <v>61.4289773396453</v>
      </c>
      <c r="Q62" s="71">
        <f>penggarapan!CA358</f>
        <v>-69.81451083326516</v>
      </c>
    </row>
    <row r="63" spans="1:17">
      <c r="A63" s="69" t="str">
        <f>TEXT(penggarapan!F65,"dddd")</f>
        <v>Tuesday</v>
      </c>
      <c r="B63" s="91">
        <f>DATE(penggarapan!D65,penggarapan!E65,penggarapan!F65)</f>
        <v>42879</v>
      </c>
      <c r="C63" s="92">
        <f>penggarapan!J65/24</f>
        <v>0.5625</v>
      </c>
      <c r="D63" s="90">
        <f>penggarapan!AN65*149598000</f>
        <v>151496451.70781484</v>
      </c>
      <c r="E63" s="93">
        <f>penggarapan!BA359</f>
        <v>360177.18496321596</v>
      </c>
      <c r="F63" s="69"/>
      <c r="G63" s="94">
        <f>penggarapan!AV65</f>
        <v>4.0840414821748663</v>
      </c>
      <c r="H63" s="94">
        <f>penggarapan!BM359/15</f>
        <v>16.59572686864032</v>
      </c>
      <c r="I63" s="95">
        <f>penggarapan!AP65</f>
        <v>63.291025110845226</v>
      </c>
      <c r="J63" s="71">
        <f>penggarapan!AJ359</f>
        <v>246.94814724286962</v>
      </c>
      <c r="K63" s="71">
        <f>penggarapan!AX65</f>
        <v>20.809986079313287</v>
      </c>
      <c r="L63" s="71">
        <f>penggarapan!AP359</f>
        <v>4.9531691600126875</v>
      </c>
      <c r="M63" s="71">
        <f>penggarapan!BR359</f>
        <v>-16.580496671919867</v>
      </c>
      <c r="N63" s="96">
        <f>penggarapan!BI65</f>
        <v>296.60747566510122</v>
      </c>
      <c r="O63" s="96">
        <f>penggarapan!BZ359</f>
        <v>116.03437788344856</v>
      </c>
      <c r="P63" s="71">
        <f>penggarapan!BM65</f>
        <v>58.20819944308775</v>
      </c>
      <c r="Q63" s="71">
        <f>penggarapan!CA359</f>
        <v>-66.524981899297075</v>
      </c>
    </row>
    <row r="64" spans="1:17">
      <c r="A64" s="69" t="str">
        <f>TEXT(penggarapan!F66,"dddd")</f>
        <v>Tuesday</v>
      </c>
      <c r="B64" s="91">
        <f>DATE(penggarapan!D66,penggarapan!E66,penggarapan!F66)</f>
        <v>42879</v>
      </c>
      <c r="C64" s="92">
        <f>penggarapan!J66/24</f>
        <v>0.57291666666666663</v>
      </c>
      <c r="D64" s="90">
        <f>penggarapan!AN66*149598000</f>
        <v>151496739.11189181</v>
      </c>
      <c r="E64" s="93">
        <f>penggarapan!BA360</f>
        <v>360147.88787936076</v>
      </c>
      <c r="F64" s="69"/>
      <c r="G64" s="94">
        <f>penggarapan!AV66</f>
        <v>4.084742224959645</v>
      </c>
      <c r="H64" s="94">
        <f>penggarapan!BM360/15</f>
        <v>16.596848093718471</v>
      </c>
      <c r="I64" s="95">
        <f>penggarapan!AP66</f>
        <v>63.301035140421114</v>
      </c>
      <c r="J64" s="71">
        <f>penggarapan!AJ360</f>
        <v>246.96669647050726</v>
      </c>
      <c r="K64" s="71">
        <f>penggarapan!AX66</f>
        <v>20.811899911681024</v>
      </c>
      <c r="L64" s="71">
        <f>penggarapan!AP360</f>
        <v>4.957603214024414</v>
      </c>
      <c r="M64" s="71">
        <f>penggarapan!BR360</f>
        <v>-16.579122973974695</v>
      </c>
      <c r="N64" s="96">
        <f>penggarapan!BI66</f>
        <v>294.90252699090229</v>
      </c>
      <c r="O64" s="96">
        <f>penggarapan!BZ360</f>
        <v>113.192410294361</v>
      </c>
      <c r="P64" s="71">
        <f>penggarapan!BM66</f>
        <v>54.910813518782234</v>
      </c>
      <c r="Q64" s="71">
        <f>penggarapan!CA360</f>
        <v>-63.145922292611566</v>
      </c>
    </row>
    <row r="65" spans="1:17">
      <c r="A65" s="69" t="str">
        <f>TEXT(penggarapan!F67,"dddd")</f>
        <v>Tuesday</v>
      </c>
      <c r="B65" s="91">
        <f>DATE(penggarapan!D67,penggarapan!E67,penggarapan!F67)</f>
        <v>42879</v>
      </c>
      <c r="C65" s="92">
        <f>penggarapan!J67/24</f>
        <v>0.58333333333333337</v>
      </c>
      <c r="D65" s="90">
        <f>penggarapan!AN67*149598000</f>
        <v>151497026.45599407</v>
      </c>
      <c r="E65" s="93">
        <f>penggarapan!BA361</f>
        <v>360118.72321952216</v>
      </c>
      <c r="F65" s="69"/>
      <c r="G65" s="94">
        <f>penggarapan!AV67</f>
        <v>4.085442982907427</v>
      </c>
      <c r="H65" s="94">
        <f>penggarapan!BM361/15</f>
        <v>16.597982466133143</v>
      </c>
      <c r="I65" s="95">
        <f>penggarapan!AP67</f>
        <v>63.311045132457089</v>
      </c>
      <c r="J65" s="71">
        <f>penggarapan!AJ361</f>
        <v>246.98546287172559</v>
      </c>
      <c r="K65" s="71">
        <f>penggarapan!AX67</f>
        <v>20.813813096435371</v>
      </c>
      <c r="L65" s="71">
        <f>penggarapan!AP361</f>
        <v>4.9475326974554896</v>
      </c>
      <c r="M65" s="71">
        <f>penggarapan!BR361</f>
        <v>-16.59209436858449</v>
      </c>
      <c r="N65" s="96">
        <f>penggarapan!BI67</f>
        <v>293.55095148165105</v>
      </c>
      <c r="O65" s="96">
        <f>penggarapan!BZ361</f>
        <v>111.10244359234154</v>
      </c>
      <c r="P65" s="71">
        <f>penggarapan!BM67</f>
        <v>51.557382388259676</v>
      </c>
      <c r="Q65" s="71">
        <f>penggarapan!CA361</f>
        <v>-59.700049859020851</v>
      </c>
    </row>
    <row r="66" spans="1:17">
      <c r="A66" s="69" t="str">
        <f>TEXT(penggarapan!F68,"dddd")</f>
        <v>Tuesday</v>
      </c>
      <c r="B66" s="91">
        <f>DATE(penggarapan!D68,penggarapan!E68,penggarapan!F68)</f>
        <v>42879</v>
      </c>
      <c r="C66" s="92">
        <f>penggarapan!J68/24</f>
        <v>0.59375</v>
      </c>
      <c r="D66" s="90">
        <f>penggarapan!AN68*149598000</f>
        <v>151497313.74008751</v>
      </c>
      <c r="E66" s="93">
        <f>penggarapan!BA362</f>
        <v>360089.69115929463</v>
      </c>
      <c r="F66" s="69"/>
      <c r="G66" s="94">
        <f>penggarapan!AV68</f>
        <v>4.0861437559522198</v>
      </c>
      <c r="H66" s="94">
        <f>penggarapan!BM362/15</f>
        <v>16.599129751919097</v>
      </c>
      <c r="I66" s="95">
        <f>penggarapan!AP68</f>
        <v>63.321055086066515</v>
      </c>
      <c r="J66" s="71">
        <f>penggarapan!AJ362</f>
        <v>247.00444256462421</v>
      </c>
      <c r="K66" s="71">
        <f>penggarapan!AX68</f>
        <v>20.815725633333496</v>
      </c>
      <c r="L66" s="71">
        <f>penggarapan!AP362</f>
        <v>4.949812324249395</v>
      </c>
      <c r="M66" s="71">
        <f>penggarapan!BR362</f>
        <v>-16.592911559104088</v>
      </c>
      <c r="N66" s="96">
        <f>penggarapan!BI68</f>
        <v>292.47974213579306</v>
      </c>
      <c r="O66" s="96">
        <f>penggarapan!BZ362</f>
        <v>109.50020360998916</v>
      </c>
      <c r="P66" s="71">
        <f>penggarapan!BM68</f>
        <v>48.162290115326023</v>
      </c>
      <c r="Q66" s="71">
        <f>penggarapan!CA362</f>
        <v>-56.214801407712187</v>
      </c>
    </row>
    <row r="67" spans="1:17">
      <c r="A67" s="69" t="str">
        <f>TEXT(penggarapan!F69,"dddd")</f>
        <v>Tuesday</v>
      </c>
      <c r="B67" s="91">
        <f>DATE(penggarapan!D69,penggarapan!E69,penggarapan!F69)</f>
        <v>42879</v>
      </c>
      <c r="C67" s="92">
        <f>penggarapan!J69/24</f>
        <v>0.60416666666666663</v>
      </c>
      <c r="D67" s="90">
        <f>penggarapan!AN69*149598000</f>
        <v>151497600.96417627</v>
      </c>
      <c r="E67" s="93">
        <f>penggarapan!BA363</f>
        <v>360060.79186953552</v>
      </c>
      <c r="F67" s="69"/>
      <c r="G67" s="94">
        <f>penggarapan!AV69</f>
        <v>4.0868445441220311</v>
      </c>
      <c r="H67" s="94">
        <f>penggarapan!BM363/15</f>
        <v>16.600289712185582</v>
      </c>
      <c r="I67" s="95">
        <f>penggarapan!AP69</f>
        <v>63.331065001705433</v>
      </c>
      <c r="J67" s="71">
        <f>penggarapan!AJ363</f>
        <v>247.02363158598283</v>
      </c>
      <c r="K67" s="71">
        <f>penggarapan!AX69</f>
        <v>20.817637522389258</v>
      </c>
      <c r="L67" s="71">
        <f>penggarapan!AP363</f>
        <v>4.9606646361831936</v>
      </c>
      <c r="M67" s="71">
        <f>penggarapan!BR363</f>
        <v>-16.585300630674396</v>
      </c>
      <c r="N67" s="96">
        <f>penggarapan!BI69</f>
        <v>291.63531352759912</v>
      </c>
      <c r="O67" s="96">
        <f>penggarapan!BZ363</f>
        <v>108.26049882264375</v>
      </c>
      <c r="P67" s="71">
        <f>penggarapan!BM69</f>
        <v>44.735877009484078</v>
      </c>
      <c r="Q67" s="71">
        <f>penggarapan!CA363</f>
        <v>-52.7007413197354</v>
      </c>
    </row>
    <row r="68" spans="1:17">
      <c r="A68" s="69" t="str">
        <f>TEXT(penggarapan!F70,"dddd")</f>
        <v>Tuesday</v>
      </c>
      <c r="B68" s="91">
        <f>DATE(penggarapan!D70,penggarapan!E70,penggarapan!F70)</f>
        <v>42879</v>
      </c>
      <c r="C68" s="92">
        <f>penggarapan!J70/24</f>
        <v>0.61458333333333337</v>
      </c>
      <c r="D68" s="90">
        <f>penggarapan!AN70*149598000</f>
        <v>151497888.12826484</v>
      </c>
      <c r="E68" s="93">
        <f>penggarapan!BA364</f>
        <v>360032.02552027808</v>
      </c>
      <c r="F68" s="69"/>
      <c r="G68" s="94">
        <f>penggarapan!AV70</f>
        <v>4.0875453474449142</v>
      </c>
      <c r="H68" s="94">
        <f>penggarapan!BM364/15</f>
        <v>16.601462103069284</v>
      </c>
      <c r="I68" s="95">
        <f>penggarapan!AP70</f>
        <v>63.3410748798306</v>
      </c>
      <c r="J68" s="71">
        <f>penggarapan!AJ364</f>
        <v>247.04302589049729</v>
      </c>
      <c r="K68" s="71">
        <f>penggarapan!AX70</f>
        <v>20.819548763616549</v>
      </c>
      <c r="L68" s="71">
        <f>penggarapan!AP364</f>
        <v>4.9601796650504246</v>
      </c>
      <c r="M68" s="71">
        <f>penggarapan!BR364</f>
        <v>-16.588907743277243</v>
      </c>
      <c r="N68" s="96">
        <f>penggarapan!BI70</f>
        <v>290.97784280774999</v>
      </c>
      <c r="O68" s="96">
        <f>penggarapan!BZ364</f>
        <v>107.32376326009334</v>
      </c>
      <c r="P68" s="71">
        <f>penggarapan!BM70</f>
        <v>41.285779473089249</v>
      </c>
      <c r="Q68" s="71">
        <f>penggarapan!CA364</f>
        <v>-49.162686323500267</v>
      </c>
    </row>
    <row r="69" spans="1:17">
      <c r="A69" s="69" t="str">
        <f>TEXT(penggarapan!F71,"dddd")</f>
        <v>Tuesday</v>
      </c>
      <c r="B69" s="91">
        <f>DATE(penggarapan!D71,penggarapan!E71,penggarapan!F71)</f>
        <v>42879</v>
      </c>
      <c r="C69" s="92">
        <f>penggarapan!J71/24</f>
        <v>0.625</v>
      </c>
      <c r="D69" s="90">
        <f>penggarapan!AN71*149598000</f>
        <v>151498175.23231891</v>
      </c>
      <c r="E69" s="93">
        <f>penggarapan!BA365</f>
        <v>360003.39228458545</v>
      </c>
      <c r="F69" s="69"/>
      <c r="G69" s="94">
        <f>penggarapan!AV71</f>
        <v>4.0882461658546889</v>
      </c>
      <c r="H69" s="94">
        <f>penggarapan!BM365/15</f>
        <v>16.602646675677235</v>
      </c>
      <c r="I69" s="95">
        <f>penggarapan!AP71</f>
        <v>63.351084719552787</v>
      </c>
      <c r="J69" s="71">
        <f>penggarapan!AJ365</f>
        <v>247.06262134985136</v>
      </c>
      <c r="K69" s="71">
        <f>penggarapan!AX71</f>
        <v>20.821459356772284</v>
      </c>
      <c r="L69" s="71">
        <f>penggarapan!AP365</f>
        <v>4.9609015893582784</v>
      </c>
      <c r="M69" s="71">
        <f>penggarapan!BR365</f>
        <v>-16.591353831957697</v>
      </c>
      <c r="N69" s="96">
        <f>penggarapan!BI71</f>
        <v>290.47742781514955</v>
      </c>
      <c r="O69" s="96">
        <f>penggarapan!BZ365</f>
        <v>106.6052665688907</v>
      </c>
      <c r="P69" s="71">
        <f>penggarapan!BM71</f>
        <v>37.817789297581498</v>
      </c>
      <c r="Q69" s="71">
        <f>penggarapan!CA365</f>
        <v>-45.609126778940492</v>
      </c>
    </row>
    <row r="70" spans="1:17">
      <c r="A70" s="69" t="str">
        <f>TEXT(penggarapan!F72,"dddd")</f>
        <v>Tuesday</v>
      </c>
      <c r="B70" s="91">
        <f>DATE(penggarapan!D72,penggarapan!E72,penggarapan!F72)</f>
        <v>42879</v>
      </c>
      <c r="C70" s="92">
        <f>penggarapan!J72/24</f>
        <v>0.63541666666666663</v>
      </c>
      <c r="D70" s="90">
        <f>penggarapan!AN72*149598000</f>
        <v>151498462.27634275</v>
      </c>
      <c r="E70" s="93">
        <f>penggarapan!BA366</f>
        <v>359974.89233081113</v>
      </c>
      <c r="F70" s="69"/>
      <c r="G70" s="94">
        <f>penggarapan!AV72</f>
        <v>4.0889469993794112</v>
      </c>
      <c r="H70" s="94">
        <f>penggarapan!BM366/15</f>
        <v>16.60384317650821</v>
      </c>
      <c r="I70" s="95">
        <f>penggarapan!AP72</f>
        <v>63.361094521328859</v>
      </c>
      <c r="J70" s="71">
        <f>penggarapan!AJ366</f>
        <v>247.08241375970235</v>
      </c>
      <c r="K70" s="71">
        <f>penggarapan!AX72</f>
        <v>20.823369301870439</v>
      </c>
      <c r="L70" s="71">
        <f>penggarapan!AP366</f>
        <v>4.9612310361167911</v>
      </c>
      <c r="M70" s="71">
        <f>penggarapan!BR366</f>
        <v>-16.594216417355508</v>
      </c>
      <c r="N70" s="96">
        <f>penggarapan!BI72</f>
        <v>290.11145062641367</v>
      </c>
      <c r="O70" s="96">
        <f>penggarapan!BZ366</f>
        <v>106.0625788668701</v>
      </c>
      <c r="P70" s="71">
        <f>penggarapan!BM72</f>
        <v>34.336418042193571</v>
      </c>
      <c r="Q70" s="71">
        <f>penggarapan!CA366</f>
        <v>-42.044101603459517</v>
      </c>
    </row>
    <row r="71" spans="1:17">
      <c r="A71" s="69" t="str">
        <f>TEXT(penggarapan!F73,"dddd")</f>
        <v>Tuesday</v>
      </c>
      <c r="B71" s="91">
        <f>DATE(penggarapan!D73,penggarapan!E73,penggarapan!F73)</f>
        <v>42879</v>
      </c>
      <c r="C71" s="92">
        <f>penggarapan!J73/24</f>
        <v>0.64583333333333337</v>
      </c>
      <c r="D71" s="90">
        <f>penggarapan!AN73*149598000</f>
        <v>151498749.26034069</v>
      </c>
      <c r="E71" s="93">
        <f>penggarapan!BA367</f>
        <v>359946.52582650719</v>
      </c>
      <c r="F71" s="69"/>
      <c r="G71" s="94">
        <f>penggarapan!AV73</f>
        <v>4.0896478480470737</v>
      </c>
      <c r="H71" s="94">
        <f>penggarapan!BM367/15</f>
        <v>16.605051347404356</v>
      </c>
      <c r="I71" s="95">
        <f>penggarapan!AP73</f>
        <v>63.371104285614742</v>
      </c>
      <c r="J71" s="71">
        <f>penggarapan!AJ367</f>
        <v>247.10239883889633</v>
      </c>
      <c r="K71" s="71">
        <f>penggarapan!AX73</f>
        <v>20.825278598924733</v>
      </c>
      <c r="L71" s="71">
        <f>penggarapan!AP367</f>
        <v>4.9585393682596104</v>
      </c>
      <c r="M71" s="71">
        <f>penggarapan!BR367</f>
        <v>-16.6000889021816</v>
      </c>
      <c r="N71" s="96">
        <f>penggarapan!BI73</f>
        <v>289.86274657753</v>
      </c>
      <c r="O71" s="96">
        <f>penggarapan!BZ367</f>
        <v>105.66656347393995</v>
      </c>
      <c r="P71" s="71">
        <f>penggarapan!BM73</f>
        <v>30.845276948236979</v>
      </c>
      <c r="Q71" s="71">
        <f>penggarapan!CA367</f>
        <v>-38.470657976595085</v>
      </c>
    </row>
    <row r="72" spans="1:17">
      <c r="A72" s="69" t="str">
        <f>TEXT(penggarapan!F74,"dddd")</f>
        <v>Tuesday</v>
      </c>
      <c r="B72" s="91">
        <f>DATE(penggarapan!D74,penggarapan!E74,penggarapan!F74)</f>
        <v>42879</v>
      </c>
      <c r="C72" s="92">
        <f>penggarapan!J74/24</f>
        <v>0.65625</v>
      </c>
      <c r="D72" s="90">
        <f>penggarapan!AN74*149598000</f>
        <v>151499036.18427861</v>
      </c>
      <c r="E72" s="93">
        <f>penggarapan!BA368</f>
        <v>359918.29294217617</v>
      </c>
      <c r="F72" s="69"/>
      <c r="G72" s="94">
        <f>penggarapan!AV74</f>
        <v>4.0903487117916661</v>
      </c>
      <c r="H72" s="94">
        <f>penggarapan!BM368/15</f>
        <v>16.60627092549764</v>
      </c>
      <c r="I72" s="95">
        <f>penggarapan!AP74</f>
        <v>63.381114011523884</v>
      </c>
      <c r="J72" s="71">
        <f>penggarapan!AJ368</f>
        <v>247.12257222859677</v>
      </c>
      <c r="K72" s="71">
        <f>penggarapan!AX74</f>
        <v>20.827187247692812</v>
      </c>
      <c r="L72" s="71">
        <f>penggarapan!AP368</f>
        <v>4.9501777612227391</v>
      </c>
      <c r="M72" s="71">
        <f>penggarapan!BR368</f>
        <v>-16.611584822056006</v>
      </c>
      <c r="N72" s="96">
        <f>penggarapan!BI74</f>
        <v>289.71831837465618</v>
      </c>
      <c r="O72" s="96">
        <f>penggarapan!BZ368</f>
        <v>105.3962212991528</v>
      </c>
      <c r="P72" s="71">
        <f>penggarapan!BM74</f>
        <v>27.347339231722451</v>
      </c>
      <c r="Q72" s="71">
        <f>penggarapan!CA368</f>
        <v>-34.891337460588531</v>
      </c>
    </row>
    <row r="73" spans="1:17">
      <c r="A73" s="69" t="str">
        <f>TEXT(penggarapan!F75,"dddd")</f>
        <v>Tuesday</v>
      </c>
      <c r="B73" s="91">
        <f>DATE(penggarapan!D75,penggarapan!E75,penggarapan!F75)</f>
        <v>42879</v>
      </c>
      <c r="C73" s="92">
        <f>penggarapan!J75/24</f>
        <v>0.66666666666666663</v>
      </c>
      <c r="D73" s="90">
        <f>penggarapan!AN75*149598000</f>
        <v>151499323.04816067</v>
      </c>
      <c r="E73" s="93">
        <f>penggarapan!BA369</f>
        <v>359890.1938436841</v>
      </c>
      <c r="F73" s="69"/>
      <c r="G73" s="94">
        <f>penggarapan!AV75</f>
        <v>4.0910495906411173</v>
      </c>
      <c r="H73" s="94">
        <f>penggarapan!BM369/15</f>
        <v>16.607501643644628</v>
      </c>
      <c r="I73" s="95">
        <f>penggarapan!AP75</f>
        <v>63.391123699511354</v>
      </c>
      <c r="J73" s="71">
        <f>penggarapan!AJ369</f>
        <v>247.14292949949152</v>
      </c>
      <c r="K73" s="71">
        <f>penggarapan!AX75</f>
        <v>20.82909524818831</v>
      </c>
      <c r="L73" s="71">
        <f>penggarapan!AP369</f>
        <v>4.9604002851751741</v>
      </c>
      <c r="M73" s="71">
        <f>penggarapan!BR369</f>
        <v>-16.604766930123642</v>
      </c>
      <c r="N73" s="96">
        <f>penggarapan!BI75</f>
        <v>289.66842498898563</v>
      </c>
      <c r="O73" s="96">
        <f>penggarapan!BZ369</f>
        <v>105.20532145657587</v>
      </c>
      <c r="P73" s="71">
        <f>penggarapan!BM75</f>
        <v>23.845126042506113</v>
      </c>
      <c r="Q73" s="71">
        <f>penggarapan!CA369</f>
        <v>-31.309243456526197</v>
      </c>
    </row>
    <row r="74" spans="1:17">
      <c r="A74" s="69" t="str">
        <f>TEXT(penggarapan!F76,"dddd")</f>
        <v>Tuesday</v>
      </c>
      <c r="B74" s="91">
        <f>DATE(penggarapan!D76,penggarapan!E76,penggarapan!F76)</f>
        <v>42879</v>
      </c>
      <c r="C74" s="92">
        <f>penggarapan!J76/24</f>
        <v>0.67708333333333337</v>
      </c>
      <c r="D74" s="90">
        <f>penggarapan!AN76*149598000</f>
        <v>151499609.8519913</v>
      </c>
      <c r="E74" s="93">
        <f>penggarapan!BA370</f>
        <v>359862.22869608155</v>
      </c>
      <c r="F74" s="69"/>
      <c r="G74" s="94">
        <f>penggarapan!AV76</f>
        <v>4.0917504846233497</v>
      </c>
      <c r="H74" s="94">
        <f>penggarapan!BM370/15</f>
        <v>16.608743230380533</v>
      </c>
      <c r="I74" s="95">
        <f>penggarapan!AP76</f>
        <v>63.401133350032175</v>
      </c>
      <c r="J74" s="71">
        <f>penggarapan!AJ370</f>
        <v>247.16346615104683</v>
      </c>
      <c r="K74" s="71">
        <f>penggarapan!AX76</f>
        <v>20.831002600424711</v>
      </c>
      <c r="L74" s="71">
        <f>penggarapan!AP370</f>
        <v>4.9516400701998071</v>
      </c>
      <c r="M74" s="71">
        <f>penggarapan!BR370</f>
        <v>-16.616709545298992</v>
      </c>
      <c r="N74" s="96">
        <f>penggarapan!BI76</f>
        <v>289.7059330172583</v>
      </c>
      <c r="O74" s="96">
        <f>penggarapan!BZ370</f>
        <v>105.12514732544676</v>
      </c>
      <c r="P74" s="71">
        <f>penggarapan!BM76</f>
        <v>20.340842166176731</v>
      </c>
      <c r="Q74" s="71">
        <f>penggarapan!CA370</f>
        <v>-27.724453057267205</v>
      </c>
    </row>
    <row r="75" spans="1:17">
      <c r="A75" s="69" t="str">
        <f>TEXT(penggarapan!F77,"dddd")</f>
        <v>Tuesday</v>
      </c>
      <c r="B75" s="91">
        <f>DATE(penggarapan!D77,penggarapan!E77,penggarapan!F77)</f>
        <v>42879</v>
      </c>
      <c r="C75" s="92">
        <f>penggarapan!J77/24</f>
        <v>0.6875</v>
      </c>
      <c r="D75" s="90">
        <f>penggarapan!AN77*149598000</f>
        <v>151499896.59573629</v>
      </c>
      <c r="E75" s="93">
        <f>penggarapan!BA371</f>
        <v>359834.39766731678</v>
      </c>
      <c r="F75" s="69"/>
      <c r="G75" s="94">
        <f>penggarapan!AV77</f>
        <v>4.0924513936723406</v>
      </c>
      <c r="H75" s="94">
        <f>penggarapan!BM371/15</f>
        <v>16.609995409866077</v>
      </c>
      <c r="I75" s="95">
        <f>penggarapan!AP77</f>
        <v>63.41114296219979</v>
      </c>
      <c r="J75" s="71">
        <f>penggarapan!AJ371</f>
        <v>247.18417761064302</v>
      </c>
      <c r="K75" s="71">
        <f>penggarapan!AX77</f>
        <v>20.832909304159923</v>
      </c>
      <c r="L75" s="71">
        <f>penggarapan!AP371</f>
        <v>4.9561482440356972</v>
      </c>
      <c r="M75" s="71">
        <f>penggarapan!BR371</f>
        <v>-16.615582399129408</v>
      </c>
      <c r="N75" s="96">
        <f>penggarapan!BI77</f>
        <v>289.82585576860293</v>
      </c>
      <c r="O75" s="96">
        <f>penggarapan!BZ371</f>
        <v>105.10910852185684</v>
      </c>
      <c r="P75" s="71">
        <f>penggarapan!BM77</f>
        <v>16.836478361695089</v>
      </c>
      <c r="Q75" s="71">
        <f>penggarapan!CA371</f>
        <v>-24.139286343885509</v>
      </c>
    </row>
    <row r="76" spans="1:17">
      <c r="A76" s="69" t="str">
        <f>TEXT(penggarapan!F78,"dddd")</f>
        <v>Tuesday</v>
      </c>
      <c r="B76" s="91">
        <f>DATE(penggarapan!D78,penggarapan!E78,penggarapan!F78)</f>
        <v>42879</v>
      </c>
      <c r="C76" s="92">
        <f>penggarapan!J78/24</f>
        <v>0.69791666666666663</v>
      </c>
      <c r="D76" s="90">
        <f>penggarapan!AN78*149598000</f>
        <v>151500183.2793999</v>
      </c>
      <c r="E76" s="93">
        <f>penggarapan!BA372</f>
        <v>359806.70092075731</v>
      </c>
      <c r="F76" s="69"/>
      <c r="G76" s="94">
        <f>penggarapan!AV78</f>
        <v>4.0931523178161395</v>
      </c>
      <c r="H76" s="94">
        <f>penggarapan!BM372/15</f>
        <v>16.611257902336806</v>
      </c>
      <c r="I76" s="95">
        <f>penggarapan!AP78</f>
        <v>63.421152536471098</v>
      </c>
      <c r="J76" s="71">
        <f>penggarapan!AJ372</f>
        <v>247.20505924102031</v>
      </c>
      <c r="K76" s="71">
        <f>penggarapan!AX78</f>
        <v>20.834815359407873</v>
      </c>
      <c r="L76" s="71">
        <f>penggarapan!AP372</f>
        <v>4.9549190169480362</v>
      </c>
      <c r="M76" s="71">
        <f>penggarapan!BR372</f>
        <v>-16.620142255844527</v>
      </c>
      <c r="N76" s="96">
        <f>penggarapan!BI78</f>
        <v>290.02503000241381</v>
      </c>
      <c r="O76" s="96">
        <f>penggarapan!BZ372</f>
        <v>105.17148614658782</v>
      </c>
      <c r="P76" s="71">
        <f>penggarapan!BM78</f>
        <v>13.333891578054123</v>
      </c>
      <c r="Q76" s="71">
        <f>penggarapan!CA372</f>
        <v>-20.554732220560012</v>
      </c>
    </row>
    <row r="77" spans="1:17">
      <c r="A77" s="69" t="str">
        <f>TEXT(penggarapan!F79,"dddd")</f>
        <v>Tuesday</v>
      </c>
      <c r="B77" s="91">
        <f>DATE(penggarapan!D79,penggarapan!E79,penggarapan!F79)</f>
        <v>42879</v>
      </c>
      <c r="C77" s="92">
        <f>penggarapan!J79/24</f>
        <v>0.70833333333333337</v>
      </c>
      <c r="D77" s="90">
        <f>penggarapan!AN79*149598000</f>
        <v>151500469.90298647</v>
      </c>
      <c r="E77" s="93">
        <f>penggarapan!BA373</f>
        <v>359779.13861894159</v>
      </c>
      <c r="F77" s="69"/>
      <c r="G77" s="94">
        <f>penggarapan!AV79</f>
        <v>4.0938532570825972</v>
      </c>
      <c r="H77" s="94">
        <f>penggarapan!BM373/15</f>
        <v>16.612530424058129</v>
      </c>
      <c r="I77" s="95">
        <f>penggarapan!AP79</f>
        <v>63.431162073300186</v>
      </c>
      <c r="J77" s="71">
        <f>penggarapan!AJ373</f>
        <v>247.22610633954883</v>
      </c>
      <c r="K77" s="71">
        <f>penggarapan!AX79</f>
        <v>20.836720766181855</v>
      </c>
      <c r="L77" s="71">
        <f>penggarapan!AP373</f>
        <v>4.9495505464615031</v>
      </c>
      <c r="M77" s="71">
        <f>penggarapan!BR373</f>
        <v>-16.628811279068934</v>
      </c>
      <c r="N77" s="96">
        <f>penggarapan!BI79</f>
        <v>290.30189671401337</v>
      </c>
      <c r="O77" s="96">
        <f>penggarapan!BZ373</f>
        <v>105.30524469236288</v>
      </c>
      <c r="P77" s="71">
        <f>penggarapan!BM79</f>
        <v>9.834870768710914</v>
      </c>
      <c r="Q77" s="71">
        <f>penggarapan!CA373</f>
        <v>-16.972211056549963</v>
      </c>
    </row>
    <row r="78" spans="1:17">
      <c r="A78" s="97" t="str">
        <f>TEXT(penggarapan!F80,"dddd")</f>
        <v>Tuesday</v>
      </c>
      <c r="B78" s="98">
        <f>DATE(penggarapan!D80,penggarapan!E80,penggarapan!F80)</f>
        <v>42879</v>
      </c>
      <c r="C78" s="99">
        <f>penggarapan!J80/24</f>
        <v>0.71875</v>
      </c>
      <c r="D78" s="100">
        <f>penggarapan!AN80*149598000</f>
        <v>151500756.46646178</v>
      </c>
      <c r="E78" s="101">
        <f>penggarapan!BA374</f>
        <v>359751.71092726762</v>
      </c>
      <c r="F78" s="97"/>
      <c r="G78" s="102">
        <f>penggarapan!AV80</f>
        <v>4.094554211405752</v>
      </c>
      <c r="H78" s="102">
        <f>penggarapan!BM374/15</f>
        <v>16.613812687272613</v>
      </c>
      <c r="I78" s="103">
        <f>penggarapan!AP80</f>
        <v>63.441171571801483</v>
      </c>
      <c r="J78" s="104">
        <f>penggarapan!AJ374</f>
        <v>247.24731413737061</v>
      </c>
      <c r="K78" s="104">
        <f>penggarapan!AX80</f>
        <v>20.838625524240204</v>
      </c>
      <c r="L78" s="104">
        <f>penggarapan!AP374</f>
        <v>4.9547569405250194</v>
      </c>
      <c r="M78" s="104">
        <f>penggarapan!BR374</f>
        <v>-16.627065634143886</v>
      </c>
      <c r="N78" s="105">
        <f>penggarapan!BI80</f>
        <v>290.65636360451788</v>
      </c>
      <c r="O78" s="105">
        <f>penggarapan!BZ374</f>
        <v>105.49205073225129</v>
      </c>
      <c r="P78" s="104">
        <f>penggarapan!BM80</f>
        <v>6.3411938431957795</v>
      </c>
      <c r="Q78" s="104">
        <f>penggarapan!CA374</f>
        <v>-13.392202663764326</v>
      </c>
    </row>
    <row r="79" spans="1:17">
      <c r="A79" s="97" t="str">
        <f>TEXT(penggarapan!F81,"dddd")</f>
        <v>Tuesday</v>
      </c>
      <c r="B79" s="98">
        <f>DATE(penggarapan!D81,penggarapan!E81,penggarapan!F81)</f>
        <v>42879</v>
      </c>
      <c r="C79" s="99">
        <f>penggarapan!J81/24</f>
        <v>0.72916666666666663</v>
      </c>
      <c r="D79" s="100">
        <f>penggarapan!AN81*149598000</f>
        <v>151501042.96983021</v>
      </c>
      <c r="E79" s="101">
        <f>penggarapan!BA375</f>
        <v>359724.41800659301</v>
      </c>
      <c r="F79" s="97"/>
      <c r="G79" s="102">
        <f>penggarapan!AV81</f>
        <v>4.0952551808134476</v>
      </c>
      <c r="H79" s="102">
        <f>penggarapan!BM375/15</f>
        <v>16.615104400663391</v>
      </c>
      <c r="I79" s="103">
        <f>penggarapan!AP81</f>
        <v>63.451181032429091</v>
      </c>
      <c r="J79" s="104">
        <f>penggarapan!AJ375</f>
        <v>247.26867780707698</v>
      </c>
      <c r="K79" s="104">
        <f>penggarapan!AX81</f>
        <v>20.840529633596276</v>
      </c>
      <c r="L79" s="104">
        <f>penggarapan!AP375</f>
        <v>4.9572700559551022</v>
      </c>
      <c r="M79" s="104">
        <f>penggarapan!BR375</f>
        <v>-16.628000136277969</v>
      </c>
      <c r="N79" s="105">
        <f>penggarapan!BI81</f>
        <v>291.08973476434892</v>
      </c>
      <c r="O79" s="105">
        <f>penggarapan!BZ375</f>
        <v>105.74390210015584</v>
      </c>
      <c r="P79" s="104">
        <f>penggarapan!BM81</f>
        <v>2.8546799473275408</v>
      </c>
      <c r="Q79" s="104">
        <f>penggarapan!CA375</f>
        <v>-9.816284833016514</v>
      </c>
    </row>
    <row r="80" spans="1:17">
      <c r="A80" s="97" t="str">
        <f>TEXT(penggarapan!F82,"dddd")</f>
        <v>Tuesday</v>
      </c>
      <c r="B80" s="98">
        <f>DATE(penggarapan!D82,penggarapan!E82,penggarapan!F82)</f>
        <v>42879</v>
      </c>
      <c r="C80" s="99">
        <f>penggarapan!J82/24</f>
        <v>0.73958333333333337</v>
      </c>
      <c r="D80" s="100">
        <f>penggarapan!AN82*149598000</f>
        <v>151501329.41309601</v>
      </c>
      <c r="E80" s="101">
        <f>penggarapan!BA376</f>
        <v>359697.26001694845</v>
      </c>
      <c r="F80" s="97"/>
      <c r="G80" s="102">
        <f>penggarapan!AV82</f>
        <v>4.0959561653337238</v>
      </c>
      <c r="H80" s="102">
        <f>penggarapan!BM376/15</f>
        <v>16.616405269309283</v>
      </c>
      <c r="I80" s="103">
        <f>penggarapan!AP82</f>
        <v>63.461190455639844</v>
      </c>
      <c r="J80" s="104">
        <f>penggarapan!AJ376</f>
        <v>247.29019246197947</v>
      </c>
      <c r="K80" s="104">
        <f>penggarapan!AX82</f>
        <v>20.842433094263878</v>
      </c>
      <c r="L80" s="104">
        <f>penggarapan!AP376</f>
        <v>4.9570578558669123</v>
      </c>
      <c r="M80" s="104">
        <f>penggarapan!BR376</f>
        <v>-16.631645747764676</v>
      </c>
      <c r="N80" s="105">
        <f>penggarapan!BI82</f>
        <v>291.60469885901432</v>
      </c>
      <c r="O80" s="105">
        <f>penggarapan!BZ376</f>
        <v>106.06021154866373</v>
      </c>
      <c r="P80" s="104">
        <f>penggarapan!BM82</f>
        <v>-0.62275953529707762</v>
      </c>
      <c r="Q80" s="104">
        <f>penggarapan!CA376</f>
        <v>-6.2457488653719544</v>
      </c>
    </row>
    <row r="81" spans="1:17">
      <c r="A81" s="97" t="str">
        <f>TEXT(penggarapan!F83,"dddd")</f>
        <v>Tuesday</v>
      </c>
      <c r="B81" s="98">
        <f>DATE(penggarapan!D83,penggarapan!E83,penggarapan!F83)</f>
        <v>42879</v>
      </c>
      <c r="C81" s="99">
        <f>penggarapan!J83/24</f>
        <v>0.75</v>
      </c>
      <c r="D81" s="100">
        <f>penggarapan!AN83*149598000</f>
        <v>151501615.79622507</v>
      </c>
      <c r="E81" s="101">
        <f>penggarapan!BA377</f>
        <v>359670.23712116771</v>
      </c>
      <c r="F81" s="97"/>
      <c r="G81" s="102">
        <f>penggarapan!AV83</f>
        <v>4.0966571649005408</v>
      </c>
      <c r="H81" s="102">
        <f>penggarapan!BM377/15</f>
        <v>16.617714994633285</v>
      </c>
      <c r="I81" s="103">
        <f>penggarapan!AP83</f>
        <v>63.471199840547271</v>
      </c>
      <c r="J81" s="104">
        <f>penggarapan!AJ377</f>
        <v>247.3118531552704</v>
      </c>
      <c r="K81" s="104">
        <f>penggarapan!AX83</f>
        <v>20.844335906001376</v>
      </c>
      <c r="L81" s="104">
        <f>penggarapan!AP377</f>
        <v>4.9505239516884849</v>
      </c>
      <c r="M81" s="104">
        <f>penggarapan!BR377</f>
        <v>-16.641551797269877</v>
      </c>
      <c r="N81" s="105">
        <f>penggarapan!BI83</f>
        <v>292.20537151341409</v>
      </c>
      <c r="O81" s="105">
        <f>penggarapan!BZ377</f>
        <v>106.44515481154893</v>
      </c>
      <c r="P81" s="104">
        <f>penggarapan!BM83</f>
        <v>-4.0890682454872396</v>
      </c>
      <c r="Q81" s="104">
        <f>penggarapan!CA377</f>
        <v>-2.6823487721080981</v>
      </c>
    </row>
    <row r="82" spans="1:17">
      <c r="A82" s="97" t="str">
        <f>TEXT(penggarapan!F84,"dddd")</f>
        <v>Tuesday</v>
      </c>
      <c r="B82" s="98">
        <f>DATE(penggarapan!D84,penggarapan!E84,penggarapan!F84)</f>
        <v>42879</v>
      </c>
      <c r="C82" s="99">
        <f>penggarapan!J84/24</f>
        <v>0.76041666666666663</v>
      </c>
      <c r="D82" s="100">
        <f>penggarapan!AN84*149598000</f>
        <v>151501902.11922169</v>
      </c>
      <c r="E82" s="101">
        <f>penggarapan!BA378</f>
        <v>359643.3494775999</v>
      </c>
      <c r="F82" s="97"/>
      <c r="G82" s="102">
        <f>penggarapan!AV84</f>
        <v>4.0973581795417404</v>
      </c>
      <c r="H82" s="102">
        <f>penggarapan!BM378/15</f>
        <v>16.619033274877896</v>
      </c>
      <c r="I82" s="103">
        <f>penggarapan!AP84</f>
        <v>63.481209187605508</v>
      </c>
      <c r="J82" s="104">
        <f>penggarapan!AJ378</f>
        <v>247.33365488789636</v>
      </c>
      <c r="K82" s="104">
        <f>penggarapan!AX84</f>
        <v>20.846238068822124</v>
      </c>
      <c r="L82" s="104">
        <f>penggarapan!AP378</f>
        <v>4.9462130099509878</v>
      </c>
      <c r="M82" s="104">
        <f>penggarapan!BR378</f>
        <v>-16.649283222363682</v>
      </c>
      <c r="N82" s="105">
        <f>penggarapan!BI84</f>
        <v>292.89739116925807</v>
      </c>
      <c r="O82" s="105">
        <f>penggarapan!BZ378</f>
        <v>106.89220581545746</v>
      </c>
      <c r="P82" s="104">
        <f>penggarapan!BM84</f>
        <v>-7.541987441942525</v>
      </c>
      <c r="Q82" s="104">
        <f>penggarapan!CA378</f>
        <v>0.87338085512659847</v>
      </c>
    </row>
    <row r="83" spans="1:17">
      <c r="A83" s="69" t="str">
        <f>TEXT(penggarapan!F85,"dddd")</f>
        <v>Tuesday</v>
      </c>
      <c r="B83" s="91">
        <f>DATE(penggarapan!D85,penggarapan!E85,penggarapan!F85)</f>
        <v>42879</v>
      </c>
      <c r="C83" s="92">
        <f>penggarapan!J85/24</f>
        <v>0.77083333333333337</v>
      </c>
      <c r="D83" s="90">
        <f>penggarapan!AN85*149598000</f>
        <v>151502188.38209012</v>
      </c>
      <c r="E83" s="93">
        <f>penggarapan!BA379</f>
        <v>359616.5972437539</v>
      </c>
      <c r="F83" s="69"/>
      <c r="G83" s="94">
        <f>penggarapan!AV85</f>
        <v>4.0980592092854158</v>
      </c>
      <c r="H83" s="94">
        <f>penggarapan!BM379/15</f>
        <v>16.620359805061653</v>
      </c>
      <c r="I83" s="95">
        <f>penggarapan!AP85</f>
        <v>63.491218497272222</v>
      </c>
      <c r="J83" s="71">
        <f>penggarapan!AJ379</f>
        <v>247.35559260785084</v>
      </c>
      <c r="K83" s="71">
        <f>penggarapan!AX85</f>
        <v>20.84813958274006</v>
      </c>
      <c r="L83" s="71">
        <f>penggarapan!AP379</f>
        <v>4.9515044092832765</v>
      </c>
      <c r="M83" s="71">
        <f>penggarapan!BR379</f>
        <v>-16.647554486348181</v>
      </c>
      <c r="N83" s="96">
        <f>penggarapan!BI85</f>
        <v>293.68807077803376</v>
      </c>
      <c r="O83" s="96">
        <f>penggarapan!BZ379</f>
        <v>107.39728636673912</v>
      </c>
      <c r="P83" s="71">
        <f>penggarapan!BM85</f>
        <v>-10.978990823702409</v>
      </c>
      <c r="Q83" s="71">
        <f>penggarapan!CA379</f>
        <v>4.4212204465807874</v>
      </c>
    </row>
    <row r="84" spans="1:17">
      <c r="A84" s="69" t="str">
        <f>TEXT(penggarapan!F86,"dddd")</f>
        <v>Tuesday</v>
      </c>
      <c r="B84" s="91">
        <f>DATE(penggarapan!D86,penggarapan!E86,penggarapan!F86)</f>
        <v>42879</v>
      </c>
      <c r="C84" s="92">
        <f>penggarapan!J86/24</f>
        <v>0.78125</v>
      </c>
      <c r="D84" s="90">
        <f>penggarapan!AN86*149598000</f>
        <v>151502474.58479628</v>
      </c>
      <c r="E84" s="93">
        <f>penggarapan!BA380</f>
        <v>359589.98057990667</v>
      </c>
      <c r="F84" s="69"/>
      <c r="G84" s="94">
        <f>penggarapan!AV86</f>
        <v>4.0987602540652661</v>
      </c>
      <c r="H84" s="94">
        <f>penggarapan!BM380/15</f>
        <v>16.621694276926458</v>
      </c>
      <c r="I84" s="95">
        <f>penggarapan!AP86</f>
        <v>63.501227768657408</v>
      </c>
      <c r="J84" s="71">
        <f>penggarapan!AJ380</f>
        <v>247.37766120931474</v>
      </c>
      <c r="K84" s="71">
        <f>penggarapan!AX86</f>
        <v>20.85004044751312</v>
      </c>
      <c r="L84" s="71">
        <f>penggarapan!AP380</f>
        <v>4.9569047844813907</v>
      </c>
      <c r="M84" s="71">
        <f>penggarapan!BR380</f>
        <v>-16.645735600062643</v>
      </c>
      <c r="N84" s="96">
        <f>penggarapan!BI86</f>
        <v>294.5866104807879</v>
      </c>
      <c r="O84" s="96">
        <f>penggarapan!BZ380</f>
        <v>107.9739989437563</v>
      </c>
      <c r="P84" s="71">
        <f>penggarapan!BM86</f>
        <v>-14.397208027235495</v>
      </c>
      <c r="Q84" s="71">
        <f>penggarapan!CA380</f>
        <v>7.9585135610058471</v>
      </c>
    </row>
    <row r="85" spans="1:17">
      <c r="A85" s="69" t="str">
        <f>TEXT(penggarapan!F87,"dddd")</f>
        <v>Tuesday</v>
      </c>
      <c r="B85" s="91">
        <f>DATE(penggarapan!D87,penggarapan!E87,penggarapan!F87)</f>
        <v>42879</v>
      </c>
      <c r="C85" s="92">
        <f>penggarapan!J87/24</f>
        <v>0.79166666666666663</v>
      </c>
      <c r="D85" s="90">
        <f>penggarapan!AN87*149598000</f>
        <v>151502760.72734445</v>
      </c>
      <c r="E85" s="93">
        <f>penggarapan!BA381</f>
        <v>359563.49964187917</v>
      </c>
      <c r="F85" s="69"/>
      <c r="G85" s="94">
        <f>penggarapan!AV87</f>
        <v>4.0994613139095044</v>
      </c>
      <c r="H85" s="94">
        <f>penggarapan!BM381/15</f>
        <v>16.623036379426686</v>
      </c>
      <c r="I85" s="95">
        <f>penggarapan!AP87</f>
        <v>63.511237002220561</v>
      </c>
      <c r="J85" s="71">
        <f>penggarapan!AJ381</f>
        <v>247.39985554075665</v>
      </c>
      <c r="K85" s="71">
        <f>penggarapan!AX87</f>
        <v>20.851940663155634</v>
      </c>
      <c r="L85" s="71">
        <f>penggarapan!AP381</f>
        <v>4.9449605061268764</v>
      </c>
      <c r="M85" s="71">
        <f>penggarapan!BR381</f>
        <v>-16.661055787247836</v>
      </c>
      <c r="N85" s="96">
        <f>penggarapan!BI87</f>
        <v>295.60437896908508</v>
      </c>
      <c r="O85" s="96">
        <f>penggarapan!BZ381</f>
        <v>108.64526036009757</v>
      </c>
      <c r="P85" s="71">
        <f>penggarapan!BM87</f>
        <v>-17.793332525210154</v>
      </c>
      <c r="Q85" s="71">
        <f>penggarapan!CA381</f>
        <v>11.480161731234961</v>
      </c>
    </row>
    <row r="86" spans="1:17">
      <c r="A86" s="69" t="str">
        <f>TEXT(penggarapan!F88,"dddd")</f>
        <v>Tuesday</v>
      </c>
      <c r="B86" s="91">
        <f>DATE(penggarapan!D88,penggarapan!E88,penggarapan!F88)</f>
        <v>42879</v>
      </c>
      <c r="C86" s="92">
        <f>penggarapan!J88/24</f>
        <v>0.80208333333333337</v>
      </c>
      <c r="D86" s="90">
        <f>penggarapan!AN88*149598000</f>
        <v>151503046.80973896</v>
      </c>
      <c r="E86" s="93">
        <f>penggarapan!BA382</f>
        <v>359537.1545846748</v>
      </c>
      <c r="F86" s="69"/>
      <c r="G86" s="94">
        <f>penggarapan!AV88</f>
        <v>4.100162388845904</v>
      </c>
      <c r="H86" s="94">
        <f>penggarapan!BM382/15</f>
        <v>16.624385798683029</v>
      </c>
      <c r="I86" s="95">
        <f>penggarapan!AP88</f>
        <v>63.521246198414893</v>
      </c>
      <c r="J86" s="71">
        <f>penggarapan!AJ382</f>
        <v>247.42217040417896</v>
      </c>
      <c r="K86" s="71">
        <f>penggarapan!AX88</f>
        <v>20.853840229680685</v>
      </c>
      <c r="L86" s="71">
        <f>penggarapan!AP382</f>
        <v>4.9539085456961578</v>
      </c>
      <c r="M86" s="71">
        <f>penggarapan!BR382</f>
        <v>-16.655767215093817</v>
      </c>
      <c r="N86" s="96">
        <f>penggarapan!BI88</f>
        <v>296.75527337131558</v>
      </c>
      <c r="O86" s="96">
        <f>penggarapan!BZ382</f>
        <v>109.38060976815336</v>
      </c>
      <c r="P86" s="71">
        <f>penggarapan!BM88</f>
        <v>-21.163508625020548</v>
      </c>
      <c r="Q86" s="71">
        <f>penggarapan!CA382</f>
        <v>14.990969046428296</v>
      </c>
    </row>
    <row r="87" spans="1:17">
      <c r="A87" s="69" t="str">
        <f>TEXT(penggarapan!F89,"dddd")</f>
        <v>Tuesday</v>
      </c>
      <c r="B87" s="91">
        <f>DATE(penggarapan!D89,penggarapan!E89,penggarapan!F89)</f>
        <v>42879</v>
      </c>
      <c r="C87" s="92">
        <f>penggarapan!J89/24</f>
        <v>0.8125</v>
      </c>
      <c r="D87" s="90">
        <f>penggarapan!AN89*149598000</f>
        <v>151503332.83194569</v>
      </c>
      <c r="E87" s="93">
        <f>penggarapan!BA383</f>
        <v>359510.94556598761</v>
      </c>
      <c r="F87" s="69"/>
      <c r="G87" s="94">
        <f>penggarapan!AV89</f>
        <v>4.1008634788084652</v>
      </c>
      <c r="H87" s="94">
        <f>penggarapan!BM383/15</f>
        <v>16.625742217933578</v>
      </c>
      <c r="I87" s="95">
        <f>penggarapan!AP89</f>
        <v>63.531255356354876</v>
      </c>
      <c r="J87" s="71">
        <f>penggarapan!AJ383</f>
        <v>247.44460055432023</v>
      </c>
      <c r="K87" s="71">
        <f>penggarapan!AX89</f>
        <v>20.855739146847263</v>
      </c>
      <c r="L87" s="71">
        <f>penggarapan!AP383</f>
        <v>4.9546794777567928</v>
      </c>
      <c r="M87" s="71">
        <f>penggarapan!BR383</f>
        <v>-16.658566024421702</v>
      </c>
      <c r="N87" s="96">
        <f>penggarapan!BI89</f>
        <v>298.05616879414811</v>
      </c>
      <c r="O87" s="96">
        <f>penggarapan!BZ383</f>
        <v>110.21782385727683</v>
      </c>
      <c r="P87" s="71">
        <f>penggarapan!BM89</f>
        <v>-24.503190826339409</v>
      </c>
      <c r="Q87" s="71">
        <f>penggarapan!CA383</f>
        <v>18.483082228757791</v>
      </c>
    </row>
    <row r="88" spans="1:17">
      <c r="A88" s="69" t="str">
        <f>TEXT(penggarapan!F90,"dddd")</f>
        <v>Tuesday</v>
      </c>
      <c r="B88" s="91">
        <f>DATE(penggarapan!D90,penggarapan!E90,penggarapan!F90)</f>
        <v>42879</v>
      </c>
      <c r="C88" s="92">
        <f>penggarapan!J90/24</f>
        <v>0.82291666666666663</v>
      </c>
      <c r="D88" s="90">
        <f>penggarapan!AN90*149598000</f>
        <v>151503618.79396892</v>
      </c>
      <c r="E88" s="93">
        <f>penggarapan!BA384</f>
        <v>359484.87273911893</v>
      </c>
      <c r="F88" s="69"/>
      <c r="G88" s="94">
        <f>penggarapan!AV90</f>
        <v>4.1015645838250183</v>
      </c>
      <c r="H88" s="94">
        <f>penggarapan!BM384/15</f>
        <v>16.627105318030218</v>
      </c>
      <c r="I88" s="95">
        <f>penggarapan!AP90</f>
        <v>63.541264476494597</v>
      </c>
      <c r="J88" s="71">
        <f>penggarapan!AJ384</f>
        <v>247.46714070687304</v>
      </c>
      <c r="K88" s="71">
        <f>penggarapan!AX90</f>
        <v>20.857637414668666</v>
      </c>
      <c r="L88" s="71">
        <f>penggarapan!AP384</f>
        <v>4.9500420256257378</v>
      </c>
      <c r="M88" s="71">
        <f>penggarapan!BR384</f>
        <v>-16.666718449908643</v>
      </c>
      <c r="N88" s="96">
        <f>penggarapan!BI90</f>
        <v>299.52746803179463</v>
      </c>
      <c r="O88" s="96">
        <f>penggarapan!BZ384</f>
        <v>111.16556870956639</v>
      </c>
      <c r="P88" s="71">
        <f>penggarapan!BM90</f>
        <v>-27.806966912596689</v>
      </c>
      <c r="Q88" s="71">
        <f>penggarapan!CA384</f>
        <v>21.953736288446731</v>
      </c>
    </row>
    <row r="89" spans="1:17">
      <c r="A89" s="69" t="str">
        <f>TEXT(penggarapan!F91,"dddd")</f>
        <v>Tuesday</v>
      </c>
      <c r="B89" s="91">
        <f>DATE(penggarapan!D91,penggarapan!E91,penggarapan!F91)</f>
        <v>42879</v>
      </c>
      <c r="C89" s="92">
        <f>penggarapan!J91/24</f>
        <v>0.83333333333333337</v>
      </c>
      <c r="D89" s="90">
        <f>penggarapan!AN91*149598000</f>
        <v>151503904.69581297</v>
      </c>
      <c r="E89" s="93">
        <f>penggarapan!BA385</f>
        <v>359458.93625655514</v>
      </c>
      <c r="F89" s="69"/>
      <c r="G89" s="94">
        <f>penggarapan!AV91</f>
        <v>4.1022657039235826</v>
      </c>
      <c r="H89" s="94">
        <f>penggarapan!BM385/15</f>
        <v>16.625796854982109</v>
      </c>
      <c r="I89" s="95">
        <f>penggarapan!AP91</f>
        <v>63.551273559290891</v>
      </c>
      <c r="J89" s="71">
        <f>penggarapan!AJ385</f>
        <v>247.44550404088545</v>
      </c>
      <c r="K89" s="71">
        <f>penggarapan!AX91</f>
        <v>20.859535033158629</v>
      </c>
      <c r="L89" s="71">
        <f>penggarapan!AP385</f>
        <v>4.9564389773720574</v>
      </c>
      <c r="M89" s="71">
        <f>penggarapan!BR385</f>
        <v>-16.656972228191457</v>
      </c>
      <c r="N89" s="96">
        <f>penggarapan!BI91</f>
        <v>301.19375736290124</v>
      </c>
      <c r="O89" s="96">
        <f>penggarapan!BZ385</f>
        <v>112.2252874125879</v>
      </c>
      <c r="P89" s="71">
        <f>penggarapan!BM91</f>
        <v>-31.068333761633045</v>
      </c>
      <c r="Q89" s="71">
        <f>penggarapan!CA385</f>
        <v>25.442516905108338</v>
      </c>
    </row>
    <row r="90" spans="1:17">
      <c r="A90" s="69" t="str">
        <f>TEXT(penggarapan!F92,"dddd")</f>
        <v>Tuesday</v>
      </c>
      <c r="B90" s="91">
        <f>DATE(penggarapan!D92,penggarapan!E92,penggarapan!F92)</f>
        <v>42879</v>
      </c>
      <c r="C90" s="92">
        <f>penggarapan!J92/24</f>
        <v>0.84375</v>
      </c>
      <c r="D90" s="90">
        <f>penggarapan!AN92*149598000</f>
        <v>151504190.53744373</v>
      </c>
      <c r="E90" s="93">
        <f>penggarapan!BA386</f>
        <v>359433.13627340965</v>
      </c>
      <c r="F90" s="69"/>
      <c r="G90" s="94">
        <f>penggarapan!AV92</f>
        <v>4.1029668390380856</v>
      </c>
      <c r="H90" s="94">
        <f>penggarapan!BM386/15</f>
        <v>16.629850271966394</v>
      </c>
      <c r="I90" s="95">
        <f>penggarapan!AP92</f>
        <v>63.561282603857336</v>
      </c>
      <c r="J90" s="71">
        <f>penggarapan!AJ386</f>
        <v>247.51252968231293</v>
      </c>
      <c r="K90" s="71">
        <f>penggarapan!AX92</f>
        <v>20.861432002076217</v>
      </c>
      <c r="L90" s="71">
        <f>penggarapan!AP386</f>
        <v>4.9426935169686752</v>
      </c>
      <c r="M90" s="71">
        <f>penggarapan!BR386</f>
        <v>-16.681160874926661</v>
      </c>
      <c r="N90" s="96">
        <f>penggarapan!BI92</f>
        <v>303.08456190253935</v>
      </c>
      <c r="O90" s="96">
        <f>penggarapan!BZ386</f>
        <v>113.43268578721104</v>
      </c>
      <c r="P90" s="71">
        <f>penggarapan!BM92</f>
        <v>-34.279411937196137</v>
      </c>
      <c r="Q90" s="71">
        <f>penggarapan!CA386</f>
        <v>28.819818117779235</v>
      </c>
    </row>
    <row r="91" spans="1:17">
      <c r="A91" s="69" t="str">
        <f>TEXT(penggarapan!F93,"dddd")</f>
        <v>Tuesday</v>
      </c>
      <c r="B91" s="91">
        <f>DATE(penggarapan!D93,penggarapan!E93,penggarapan!F93)</f>
        <v>42879</v>
      </c>
      <c r="C91" s="92">
        <f>penggarapan!J93/24</f>
        <v>0.85416666666666663</v>
      </c>
      <c r="D91" s="90">
        <f>penggarapan!AN93*149598000</f>
        <v>151504476.31886551</v>
      </c>
      <c r="E91" s="93">
        <f>penggarapan!BA387</f>
        <v>359407.47294045868</v>
      </c>
      <c r="F91" s="69"/>
      <c r="G91" s="94">
        <f>penggarapan!AV93</f>
        <v>4.1036679891964134</v>
      </c>
      <c r="H91" s="94">
        <f>penggarapan!BM387/15</f>
        <v>16.631231475714785</v>
      </c>
      <c r="I91" s="95">
        <f>penggarapan!AP93</f>
        <v>63.571291610648927</v>
      </c>
      <c r="J91" s="71">
        <f>penggarapan!AJ387</f>
        <v>247.53536774368737</v>
      </c>
      <c r="K91" s="71">
        <f>penggarapan!AX93</f>
        <v>20.863328321434867</v>
      </c>
      <c r="L91" s="71">
        <f>penggarapan!AP387</f>
        <v>4.9530488633158996</v>
      </c>
      <c r="M91" s="71">
        <f>penggarapan!BR387</f>
        <v>-16.674548064387636</v>
      </c>
      <c r="N91" s="96">
        <f>penggarapan!BI93</f>
        <v>305.2351666737286</v>
      </c>
      <c r="O91" s="96">
        <f>penggarapan!BZ387</f>
        <v>114.77523636702884</v>
      </c>
      <c r="P91" s="71">
        <f>penggarapan!BM93</f>
        <v>-37.430581891681399</v>
      </c>
      <c r="Q91" s="71">
        <f>penggarapan!CA387</f>
        <v>32.210274181794482</v>
      </c>
    </row>
    <row r="92" spans="1:17">
      <c r="A92" s="69" t="str">
        <f>TEXT(penggarapan!F94,"dddd")</f>
        <v>Tuesday</v>
      </c>
      <c r="B92" s="91">
        <f>DATE(penggarapan!D94,penggarapan!E94,penggarapan!F94)</f>
        <v>42879</v>
      </c>
      <c r="C92" s="92">
        <f>penggarapan!J94/24</f>
        <v>0.86458333333333337</v>
      </c>
      <c r="D92" s="90">
        <f>penggarapan!AN94*149598000</f>
        <v>151504762.04008263</v>
      </c>
      <c r="E92" s="93">
        <f>penggarapan!BA388</f>
        <v>359381.94640766241</v>
      </c>
      <c r="F92" s="69"/>
      <c r="G92" s="94">
        <f>penggarapan!AV94</f>
        <v>4.1043691544264549</v>
      </c>
      <c r="H92" s="94">
        <f>penggarapan!BM388/15</f>
        <v>16.632618060586946</v>
      </c>
      <c r="I92" s="95">
        <f>penggarapan!AP94</f>
        <v>63.581300580120676</v>
      </c>
      <c r="J92" s="71">
        <f>penggarapan!AJ388</f>
        <v>247.55829429206997</v>
      </c>
      <c r="K92" s="71">
        <f>penggarapan!AX94</f>
        <v>20.865223991247941</v>
      </c>
      <c r="L92" s="71">
        <f>penggarapan!AP388</f>
        <v>4.9510154798556121</v>
      </c>
      <c r="M92" s="71">
        <f>penggarapan!BR388</f>
        <v>-16.680177453853471</v>
      </c>
      <c r="N92" s="96">
        <f>penggarapan!BI94</f>
        <v>307.6874153737424</v>
      </c>
      <c r="O92" s="96">
        <f>penggarapan!BZ388</f>
        <v>116.31283574622762</v>
      </c>
      <c r="P92" s="71">
        <f>penggarapan!BM94</f>
        <v>-40.510021685915554</v>
      </c>
      <c r="Q92" s="71">
        <f>penggarapan!CA388</f>
        <v>35.557415962375053</v>
      </c>
    </row>
    <row r="93" spans="1:17">
      <c r="A93" s="69" t="str">
        <f>TEXT(penggarapan!F95,"dddd")</f>
        <v>Tuesday</v>
      </c>
      <c r="B93" s="91">
        <f>DATE(penggarapan!D95,penggarapan!E95,penggarapan!F95)</f>
        <v>42879</v>
      </c>
      <c r="C93" s="92">
        <f>penggarapan!J95/24</f>
        <v>0.875</v>
      </c>
      <c r="D93" s="90">
        <f>penggarapan!AN95*149598000</f>
        <v>151505047.70106104</v>
      </c>
      <c r="E93" s="93">
        <f>penggarapan!BA389</f>
        <v>359356.55682755134</v>
      </c>
      <c r="F93" s="69"/>
      <c r="G93" s="94">
        <f>penggarapan!AV95</f>
        <v>4.1050703346621198</v>
      </c>
      <c r="H93" s="94">
        <f>penggarapan!BM389/15</f>
        <v>16.63400969646387</v>
      </c>
      <c r="I93" s="95">
        <f>penggarapan!AP95</f>
        <v>63.591309511386157</v>
      </c>
      <c r="J93" s="71">
        <f>penggarapan!AJ389</f>
        <v>247.58130386392958</v>
      </c>
      <c r="K93" s="71">
        <f>penggarapan!AX95</f>
        <v>20.867119011274735</v>
      </c>
      <c r="L93" s="71">
        <f>penggarapan!AP389</f>
        <v>4.9449690639691424</v>
      </c>
      <c r="M93" s="71">
        <f>penggarapan!BR389</f>
        <v>-16.689779004589912</v>
      </c>
      <c r="N93" s="96">
        <f>penggarapan!BI95</f>
        <v>310.49029840143658</v>
      </c>
      <c r="O93" s="96">
        <f>penggarapan!BZ389</f>
        <v>118.06809582596156</v>
      </c>
      <c r="P93" s="71">
        <f>penggarapan!BM95</f>
        <v>-43.503124992974001</v>
      </c>
      <c r="Q93" s="71">
        <f>penggarapan!CA389</f>
        <v>38.855484563625751</v>
      </c>
    </row>
    <row r="94" spans="1:17">
      <c r="A94" s="69" t="str">
        <f>TEXT(penggarapan!F96,"dddd")</f>
        <v>Tuesday</v>
      </c>
      <c r="B94" s="91">
        <f>DATE(penggarapan!D96,penggarapan!E96,penggarapan!F96)</f>
        <v>42879</v>
      </c>
      <c r="C94" s="92">
        <f>penggarapan!J96/24</f>
        <v>0.88541666666666663</v>
      </c>
      <c r="D94" s="90">
        <f>penggarapan!AN96*149598000</f>
        <v>151505333.30180493</v>
      </c>
      <c r="E94" s="93">
        <f>penggarapan!BA390</f>
        <v>359331.30434837274</v>
      </c>
      <c r="F94" s="69"/>
      <c r="G94" s="94">
        <f>penggarapan!AV96</f>
        <v>4.1057715299314204</v>
      </c>
      <c r="H94" s="94">
        <f>penggarapan!BM390/15</f>
        <v>16.635406051671279</v>
      </c>
      <c r="I94" s="95">
        <f>penggarapan!AP96</f>
        <v>63.601318404902187</v>
      </c>
      <c r="J94" s="71">
        <f>penggarapan!AJ390</f>
        <v>247.60439097047714</v>
      </c>
      <c r="K94" s="71">
        <f>penggarapan!AX96</f>
        <v>20.869013381529008</v>
      </c>
      <c r="L94" s="71">
        <f>penggarapan!AP390</f>
        <v>4.9421633023891198</v>
      </c>
      <c r="M94" s="71">
        <f>penggarapan!BR390</f>
        <v>-16.696189752145887</v>
      </c>
      <c r="N94" s="96">
        <f>penggarapan!BI96</f>
        <v>313.69996744256855</v>
      </c>
      <c r="O94" s="96">
        <f>penggarapan!BZ390</f>
        <v>120.07122309722637</v>
      </c>
      <c r="P94" s="71">
        <f>penggarapan!BM96</f>
        <v>-46.391782127997025</v>
      </c>
      <c r="Q94" s="71">
        <f>penggarapan!CA390</f>
        <v>42.097219025049199</v>
      </c>
    </row>
    <row r="95" spans="1:17">
      <c r="A95" s="69" t="str">
        <f>TEXT(penggarapan!F97,"dddd")</f>
        <v>Tuesday</v>
      </c>
      <c r="B95" s="91">
        <f>DATE(penggarapan!D97,penggarapan!E97,penggarapan!F97)</f>
        <v>42879</v>
      </c>
      <c r="C95" s="92">
        <f>penggarapan!J97/24</f>
        <v>0.89583333333333337</v>
      </c>
      <c r="D95" s="90">
        <f>penggarapan!AN97*149598000</f>
        <v>151505618.84231865</v>
      </c>
      <c r="E95" s="93">
        <f>penggarapan!BA391</f>
        <v>359306.18911755882</v>
      </c>
      <c r="F95" s="69"/>
      <c r="G95" s="94">
        <f>penggarapan!AV97</f>
        <v>4.1064727402621779</v>
      </c>
      <c r="H95" s="94">
        <f>penggarapan!BM391/15</f>
        <v>16.63680679293515</v>
      </c>
      <c r="I95" s="95">
        <f>penggarapan!AP97</f>
        <v>63.611327261122923</v>
      </c>
      <c r="J95" s="71">
        <f>penggarapan!AJ391</f>
        <v>247.6275500969362</v>
      </c>
      <c r="K95" s="71">
        <f>penggarapan!AX97</f>
        <v>20.870907102023924</v>
      </c>
      <c r="L95" s="71">
        <f>penggarapan!AP391</f>
        <v>4.9534643434436765</v>
      </c>
      <c r="M95" s="71">
        <f>penggarapan!BR391</f>
        <v>-16.688678965431929</v>
      </c>
      <c r="N95" s="71">
        <f>penggarapan!BI97</f>
        <v>317.37853554181254</v>
      </c>
      <c r="O95" s="71">
        <f>penggarapan!BZ391</f>
        <v>122.35587310482582</v>
      </c>
      <c r="P95" s="71">
        <f>penggarapan!BM97</f>
        <v>-49.153522469469486</v>
      </c>
      <c r="Q95" s="71">
        <f>penggarapan!CA391</f>
        <v>45.27550434919155</v>
      </c>
    </row>
    <row r="96" spans="1:17">
      <c r="A96" s="69" t="str">
        <f>TEXT(penggarapan!F98,"dddd")</f>
        <v>Tuesday</v>
      </c>
      <c r="B96" s="91">
        <f>DATE(penggarapan!D98,penggarapan!E98,penggarapan!F98)</f>
        <v>42879</v>
      </c>
      <c r="C96" s="92">
        <f>penggarapan!J98/24</f>
        <v>0.90625</v>
      </c>
      <c r="D96" s="90">
        <f>penggarapan!AN98*149598000</f>
        <v>151505904.32256824</v>
      </c>
      <c r="E96" s="93">
        <f>penggarapan!BA392</f>
        <v>359281.21128504502</v>
      </c>
      <c r="F96" s="69"/>
      <c r="G96" s="94">
        <f>penggarapan!AV98</f>
        <v>4.107173965588351</v>
      </c>
      <c r="H96" s="94">
        <f>penggarapan!BM392/15</f>
        <v>16.638211585334489</v>
      </c>
      <c r="I96" s="95">
        <f>penggarapan!AP98</f>
        <v>63.621336079162802</v>
      </c>
      <c r="J96" s="71">
        <f>penggarapan!AJ392</f>
        <v>247.65077570176854</v>
      </c>
      <c r="K96" s="71">
        <f>penggarapan!AX98</f>
        <v>20.872800172519185</v>
      </c>
      <c r="L96" s="71">
        <f>penggarapan!AP392</f>
        <v>4.9365987403323821</v>
      </c>
      <c r="M96" s="71">
        <f>penggarapan!BR392</f>
        <v>-16.708987930634883</v>
      </c>
      <c r="N96" s="71">
        <f>penggarapan!BI98</f>
        <v>321.59063258921714</v>
      </c>
      <c r="O96" s="71">
        <f>penggarapan!BZ392</f>
        <v>125.03200969715724</v>
      </c>
      <c r="P96" s="71">
        <f>penggarapan!BM98</f>
        <v>-51.760555686506365</v>
      </c>
      <c r="Q96" s="71">
        <f>penggarapan!CA392</f>
        <v>48.35396795192311</v>
      </c>
    </row>
    <row r="97" spans="1:17">
      <c r="A97" s="69" t="str">
        <f>TEXT(penggarapan!F99,"dddd")</f>
        <v>Tuesday</v>
      </c>
      <c r="B97" s="91">
        <f>DATE(penggarapan!D99,penggarapan!E99,penggarapan!F99)</f>
        <v>42879</v>
      </c>
      <c r="C97" s="92">
        <f>penggarapan!J99/24</f>
        <v>0.91666666666666663</v>
      </c>
      <c r="D97" s="90">
        <f>penggarapan!AN99*149598000</f>
        <v>151506189.74255794</v>
      </c>
      <c r="E97" s="93">
        <f>penggarapan!BA393</f>
        <v>359256.37099655328</v>
      </c>
      <c r="F97" s="69"/>
      <c r="G97" s="94">
        <f>penggarapan!AV99</f>
        <v>4.1078752059377566</v>
      </c>
      <c r="H97" s="94">
        <f>penggarapan!BM393/15</f>
        <v>16.639620092818419</v>
      </c>
      <c r="I97" s="95">
        <f>penggarapan!AP99</f>
        <v>63.631344859475924</v>
      </c>
      <c r="J97" s="71">
        <f>penggarapan!AJ393</f>
        <v>247.67406222522783</v>
      </c>
      <c r="K97" s="71">
        <f>penggarapan!AX99</f>
        <v>20.874692593028012</v>
      </c>
      <c r="L97" s="71">
        <f>penggarapan!AP393</f>
        <v>4.9362116187287466</v>
      </c>
      <c r="M97" s="71">
        <f>penggarapan!BR393</f>
        <v>-16.713031563929583</v>
      </c>
      <c r="N97" s="71">
        <f>penggarapan!BI99</f>
        <v>326.39627668931223</v>
      </c>
      <c r="O97" s="71">
        <f>penggarapan!BZ393</f>
        <v>128.115243144998</v>
      </c>
      <c r="P97" s="71">
        <f>penggarapan!BM99</f>
        <v>-54.178830348544928</v>
      </c>
      <c r="Q97" s="71">
        <f>penggarapan!CA393</f>
        <v>51.333342660422609</v>
      </c>
    </row>
    <row r="98" spans="1:17">
      <c r="A98" s="69" t="str">
        <f>TEXT(penggarapan!F100,"dddd")</f>
        <v>Tuesday</v>
      </c>
      <c r="B98" s="91">
        <f>DATE(penggarapan!D100,penggarapan!E100,penggarapan!F100)</f>
        <v>42879</v>
      </c>
      <c r="C98" s="92">
        <f>penggarapan!J100/24</f>
        <v>0.92708333333333337</v>
      </c>
      <c r="D98" s="90">
        <f>penggarapan!AN100*149598000</f>
        <v>151506475.10229194</v>
      </c>
      <c r="E98" s="93">
        <f>penggarapan!BA394</f>
        <v>359231.66839697852</v>
      </c>
      <c r="F98" s="69"/>
      <c r="G98" s="94">
        <f>penggarapan!AV100</f>
        <v>4.1085764613383979</v>
      </c>
      <c r="H98" s="94">
        <f>penggarapan!BM394/15</f>
        <v>16.641031978161788</v>
      </c>
      <c r="I98" s="95">
        <f>penggarapan!AP100</f>
        <v>63.641353602519153</v>
      </c>
      <c r="J98" s="71">
        <f>penggarapan!AJ394</f>
        <v>247.69740408863098</v>
      </c>
      <c r="K98" s="71">
        <f>penggarapan!AX100</f>
        <v>20.876584363564046</v>
      </c>
      <c r="L98" s="71">
        <f>penggarapan!AP394</f>
        <v>4.9529991877804882</v>
      </c>
      <c r="M98" s="71">
        <f>penggarapan!BR394</f>
        <v>-16.700120242640818</v>
      </c>
      <c r="N98" s="71">
        <f>penggarapan!BI100</f>
        <v>331.83852437577144</v>
      </c>
      <c r="O98" s="71">
        <f>penggarapan!BZ394</f>
        <v>131.68774072887615</v>
      </c>
      <c r="P98" s="71">
        <f>penggarapan!BM100</f>
        <v>-56.367374371073524</v>
      </c>
      <c r="Q98" s="71">
        <f>penggarapan!CA394</f>
        <v>54.189671859606541</v>
      </c>
    </row>
    <row r="99" spans="1:17">
      <c r="A99" s="69" t="str">
        <f>TEXT(penggarapan!F101,"dddd")</f>
        <v>Tuesday</v>
      </c>
      <c r="B99" s="91">
        <f>DATE(penggarapan!D101,penggarapan!E101,penggarapan!F101)</f>
        <v>42879</v>
      </c>
      <c r="C99" s="92">
        <f>penggarapan!J101/24</f>
        <v>0.9375</v>
      </c>
      <c r="D99" s="90">
        <f>penggarapan!AN101*149598000</f>
        <v>151506760.40173638</v>
      </c>
      <c r="E99" s="93">
        <f>penggarapan!BA395</f>
        <v>359207.10363366513</v>
      </c>
      <c r="F99" s="69"/>
      <c r="G99" s="94">
        <f>penggarapan!AV101</f>
        <v>4.1092777317241609</v>
      </c>
      <c r="H99" s="94">
        <f>penggarapan!BM395/15</f>
        <v>16.642446902918412</v>
      </c>
      <c r="I99" s="95">
        <f>penggarapan!AP101</f>
        <v>63.651362307406039</v>
      </c>
      <c r="J99" s="71">
        <f>penggarapan!AJ395</f>
        <v>247.72079569358894</v>
      </c>
      <c r="K99" s="71">
        <f>penggarapan!AX101</f>
        <v>20.878475483887062</v>
      </c>
      <c r="L99" s="71">
        <f>penggarapan!AP395</f>
        <v>4.950975558616082</v>
      </c>
      <c r="M99" s="71">
        <f>penggarapan!BR395</f>
        <v>-16.705788965527123</v>
      </c>
      <c r="N99" s="71">
        <f>penggarapan!BI101</f>
        <v>337.92531638904512</v>
      </c>
      <c r="O99" s="71">
        <f>penggarapan!BZ395</f>
        <v>135.89394712197691</v>
      </c>
      <c r="P99" s="71">
        <f>penggarapan!BM101</f>
        <v>-58.278401502257907</v>
      </c>
      <c r="Q99" s="71">
        <f>penggarapan!CA395</f>
        <v>56.866755485060693</v>
      </c>
    </row>
    <row r="100" spans="1:17">
      <c r="A100" s="69" t="str">
        <f>TEXT(penggarapan!F102,"dddd")</f>
        <v>Tuesday</v>
      </c>
      <c r="B100" s="91">
        <f>DATE(penggarapan!D102,penggarapan!E102,penggarapan!F102)</f>
        <v>42879</v>
      </c>
      <c r="C100" s="92">
        <f>penggarapan!J102/24</f>
        <v>0.94791666666666663</v>
      </c>
      <c r="D100" s="90">
        <f>penggarapan!AN102*149598000</f>
        <v>151507045.64089543</v>
      </c>
      <c r="E100" s="93">
        <f>penggarapan!BA396</f>
        <v>359182.67684980022</v>
      </c>
      <c r="F100" s="69"/>
      <c r="G100" s="94">
        <f>penggarapan!AV102</f>
        <v>4.1099790171228596</v>
      </c>
      <c r="H100" s="94">
        <f>penggarapan!BM396/15</f>
        <v>16.643864527942245</v>
      </c>
      <c r="I100" s="95">
        <f>penggarapan!AP102</f>
        <v>63.661370974590753</v>
      </c>
      <c r="J100" s="71">
        <f>penggarapan!AJ396</f>
        <v>247.74423143062671</v>
      </c>
      <c r="K100" s="71">
        <f>penggarapan!AX102</f>
        <v>20.880365954010255</v>
      </c>
      <c r="L100" s="71">
        <f>penggarapan!AP396</f>
        <v>4.9515937740129488</v>
      </c>
      <c r="M100" s="71">
        <f>penggarapan!BR396</f>
        <v>-16.708852147611218</v>
      </c>
      <c r="N100" s="71">
        <f>penggarapan!BI102</f>
        <v>344.60794270478294</v>
      </c>
      <c r="O100" s="71">
        <f>penggarapan!BZ396</f>
        <v>140.81183611870244</v>
      </c>
      <c r="P100" s="71">
        <f>penggarapan!BM102</f>
        <v>-59.858909956455555</v>
      </c>
      <c r="Q100" s="71">
        <f>penggarapan!CA396</f>
        <v>59.333062359694701</v>
      </c>
    </row>
    <row r="101" spans="1:17">
      <c r="A101" s="69" t="str">
        <f>TEXT(penggarapan!F103,"dddd")</f>
        <v>Tuesday</v>
      </c>
      <c r="B101" s="91">
        <f>DATE(penggarapan!D103,penggarapan!E103,penggarapan!F103)</f>
        <v>42879</v>
      </c>
      <c r="C101" s="92">
        <f>penggarapan!J103/24</f>
        <v>0.95833333333333337</v>
      </c>
      <c r="D101" s="90">
        <f>penggarapan!AN103*149598000</f>
        <v>151507330.81977341</v>
      </c>
      <c r="E101" s="93">
        <f>penggarapan!BA397</f>
        <v>359158.38818773476</v>
      </c>
      <c r="F101" s="69"/>
      <c r="G101" s="94">
        <f>penggarapan!AV103</f>
        <v>4.1106803175624229</v>
      </c>
      <c r="H101" s="94">
        <f>penggarapan!BM397/15</f>
        <v>16.645284513343263</v>
      </c>
      <c r="I101" s="95">
        <f>penggarapan!AP103</f>
        <v>63.67137960452915</v>
      </c>
      <c r="J101" s="71">
        <f>penggarapan!AJ397</f>
        <v>247.76770567845674</v>
      </c>
      <c r="K101" s="71">
        <f>penggarapan!AX103</f>
        <v>20.882255773947065</v>
      </c>
      <c r="L101" s="71">
        <f>penggarapan!AP397</f>
        <v>4.9380232737959959</v>
      </c>
      <c r="M101" s="71">
        <f>penggarapan!BR397</f>
        <v>-16.725930216496383</v>
      </c>
      <c r="N101" s="71">
        <f>penggarapan!BI103</f>
        <v>351.76373094851544</v>
      </c>
      <c r="O101" s="71">
        <f>penggarapan!BZ397</f>
        <v>146.56249389948564</v>
      </c>
      <c r="P101" s="71">
        <f>penggarapan!BM103</f>
        <v>-61.054573049835398</v>
      </c>
      <c r="Q101" s="71">
        <f>penggarapan!CA397</f>
        <v>61.520077681467875</v>
      </c>
    </row>
    <row r="102" spans="1:17">
      <c r="A102" s="69" t="str">
        <f>TEXT(penggarapan!F104,"dddd")</f>
        <v>Tuesday</v>
      </c>
      <c r="B102" s="91">
        <f>DATE(penggarapan!D104,penggarapan!E104,penggarapan!F104)</f>
        <v>42879</v>
      </c>
      <c r="C102" s="92">
        <f>penggarapan!J104/24</f>
        <v>0.96875</v>
      </c>
      <c r="D102" s="90">
        <f>penggarapan!AN104*149598000</f>
        <v>151507615.9383364</v>
      </c>
      <c r="E102" s="93">
        <f>penggarapan!BA398</f>
        <v>359134.2377922202</v>
      </c>
      <c r="F102" s="69"/>
      <c r="G102" s="94">
        <f>penggarapan!AV104</f>
        <v>4.1113816329768538</v>
      </c>
      <c r="H102" s="94">
        <f>penggarapan!BM398/15</f>
        <v>16.646706518440055</v>
      </c>
      <c r="I102" s="95">
        <f>penggarapan!AP104</f>
        <v>63.681388196336634</v>
      </c>
      <c r="J102" s="71">
        <f>penggarapan!AJ398</f>
        <v>247.79121280319802</v>
      </c>
      <c r="K102" s="71">
        <f>penggarapan!AX104</f>
        <v>20.884144943457841</v>
      </c>
      <c r="L102" s="71">
        <f>penggarapan!AP398</f>
        <v>4.9383150367730639</v>
      </c>
      <c r="M102" s="71">
        <f>penggarapan!BR398</f>
        <v>-16.729320050747106</v>
      </c>
      <c r="N102" s="71">
        <f>penggarapan!BI104</f>
        <v>359.19493383672739</v>
      </c>
      <c r="O102" s="71">
        <f>penggarapan!BZ398</f>
        <v>153.18047050707094</v>
      </c>
      <c r="P102" s="71">
        <f>penggarapan!BM104</f>
        <v>-61.816272805593513</v>
      </c>
      <c r="Q102" s="71">
        <f>penggarapan!CA398</f>
        <v>63.38308335958768</v>
      </c>
    </row>
    <row r="103" spans="1:17">
      <c r="A103" s="69" t="str">
        <f>TEXT(penggarapan!F105,"dddd")</f>
        <v>Tuesday</v>
      </c>
      <c r="B103" s="91">
        <f>DATE(penggarapan!D105,penggarapan!E105,penggarapan!F105)</f>
        <v>42879</v>
      </c>
      <c r="C103" s="92">
        <f>penggarapan!J105/24</f>
        <v>0.97916666666666663</v>
      </c>
      <c r="D103" s="90">
        <f>penggarapan!AN105*149598000</f>
        <v>151507900.99658859</v>
      </c>
      <c r="E103" s="93">
        <f>penggarapan!BA399</f>
        <v>359110.22580390016</v>
      </c>
      <c r="F103" s="69"/>
      <c r="G103" s="94">
        <f>penggarapan!AV105</f>
        <v>4.1120829633939584</v>
      </c>
      <c r="H103" s="94">
        <f>penggarapan!BM399/15</f>
        <v>16.648130202284889</v>
      </c>
      <c r="I103" s="95">
        <f>penggarapan!AP105</f>
        <v>63.691396750467369</v>
      </c>
      <c r="J103" s="71">
        <f>penggarapan!AJ399</f>
        <v>247.81474716705759</v>
      </c>
      <c r="K103" s="71">
        <f>penggarapan!AX105</f>
        <v>20.886033462555758</v>
      </c>
      <c r="L103" s="71">
        <f>penggarapan!AP399</f>
        <v>4.9493419995184613</v>
      </c>
      <c r="M103" s="71">
        <f>penggarapan!BR399</f>
        <v>-16.722108109928996</v>
      </c>
      <c r="N103" s="71">
        <f>penggarapan!BI105</f>
        <v>6.6529805991371518</v>
      </c>
      <c r="O103" s="71">
        <f>penggarapan!BZ399</f>
        <v>160.67251936694433</v>
      </c>
      <c r="P103" s="71">
        <f>penggarapan!BM105</f>
        <v>-62.108377933628809</v>
      </c>
      <c r="Q103" s="71">
        <f>penggarapan!CA399</f>
        <v>64.847254251510037</v>
      </c>
    </row>
    <row r="104" spans="1:17">
      <c r="A104" s="69" t="str">
        <f>TEXT(penggarapan!F106,"dddd")</f>
        <v>Tuesday</v>
      </c>
      <c r="B104" s="91">
        <f>DATE(penggarapan!D106,penggarapan!E106,penggarapan!F106)</f>
        <v>42879</v>
      </c>
      <c r="C104" s="92">
        <f>penggarapan!J106/24</f>
        <v>0.98958333333333337</v>
      </c>
      <c r="D104" s="90">
        <f>penggarapan!AN106*149598000</f>
        <v>151508185.99453428</v>
      </c>
      <c r="E104" s="93">
        <f>penggarapan!BA400</f>
        <v>359086.35236258816</v>
      </c>
      <c r="F104" s="69"/>
      <c r="G104" s="94">
        <f>penggarapan!AV106</f>
        <v>4.1127843088416016</v>
      </c>
      <c r="H104" s="94">
        <f>penggarapan!BM400/15</f>
        <v>16.649555223618272</v>
      </c>
      <c r="I104" s="95">
        <f>penggarapan!AP106</f>
        <v>63.701405267376337</v>
      </c>
      <c r="J104" s="71">
        <f>penggarapan!AJ400</f>
        <v>247.83830312758121</v>
      </c>
      <c r="K104" s="71">
        <f>penggarapan!AX106</f>
        <v>20.887921331254052</v>
      </c>
      <c r="L104" s="71">
        <f>penggarapan!AP400</f>
        <v>4.9510039968135704</v>
      </c>
      <c r="M104" s="71">
        <f>penggarapan!BR400</f>
        <v>-16.724144703504255</v>
      </c>
      <c r="N104" s="71">
        <f>penggarapan!BI106</f>
        <v>13.884049139788289</v>
      </c>
      <c r="O104" s="71">
        <f>penggarapan!BZ400</f>
        <v>168.9369537703071</v>
      </c>
      <c r="P104" s="71">
        <f>penggarapan!BM106</f>
        <v>-61.916217538950058</v>
      </c>
      <c r="Q104" s="71">
        <f>penggarapan!CA400</f>
        <v>65.820554387452589</v>
      </c>
    </row>
    <row r="105" spans="1:17">
      <c r="A105" s="69" t="str">
        <f>TEXT(penggarapan!F107,"dddd")</f>
        <v>Tuesday</v>
      </c>
      <c r="B105" s="91">
        <f>DATE(penggarapan!D107,penggarapan!E107,penggarapan!F107)</f>
        <v>42879</v>
      </c>
      <c r="C105" s="92">
        <f>penggarapan!J107/24</f>
        <v>1</v>
      </c>
      <c r="D105" s="90">
        <f>penggarapan!AN107*149598000</f>
        <v>151508470.93213958</v>
      </c>
      <c r="E105" s="93">
        <f>penggarapan!BA401</f>
        <v>359062.61761043419</v>
      </c>
      <c r="F105" s="69"/>
      <c r="G105" s="94">
        <f>penggarapan!AV107</f>
        <v>4.1134856692537083</v>
      </c>
      <c r="H105" s="94">
        <f>penggarapan!BM401/15</f>
        <v>16.650981240822496</v>
      </c>
      <c r="I105" s="95">
        <f>penggarapan!AP107</f>
        <v>63.711413746178032</v>
      </c>
      <c r="J105" s="71">
        <f>penggarapan!AJ401</f>
        <v>247.86187503688561</v>
      </c>
      <c r="K105" s="71">
        <f>penggarapan!AX107</f>
        <v>20.889808549313138</v>
      </c>
      <c r="L105" s="71">
        <f>penggarapan!AP401</f>
        <v>4.9506816939099778</v>
      </c>
      <c r="M105" s="71">
        <f>penggarapan!BR401</f>
        <v>-16.728139913427604</v>
      </c>
      <c r="N105" s="71">
        <f>penggarapan!BI107</f>
        <v>20.677012790043818</v>
      </c>
      <c r="O105" s="71">
        <f>penggarapan!BZ401</f>
        <v>177.69633551566571</v>
      </c>
      <c r="P105" s="71">
        <f>penggarapan!BM107</f>
        <v>-61.24952571563017</v>
      </c>
      <c r="Q105" s="71">
        <f>penggarapan!CA401</f>
        <v>66.249753160500347</v>
      </c>
    </row>
    <row r="106" spans="1:17">
      <c r="A106" s="69" t="str">
        <f>TEXT(penggarapan!F108,"dddd")</f>
        <v>Tuesday</v>
      </c>
      <c r="B106" s="91">
        <f>DATE(penggarapan!D108,penggarapan!E108,penggarapan!F108)</f>
        <v>42879</v>
      </c>
      <c r="C106" s="92">
        <f>penggarapan!J108/24</f>
        <v>1.0104166666666667</v>
      </c>
      <c r="D106" s="90">
        <f>penggarapan!AN108*149598000</f>
        <v>151508755.80940866</v>
      </c>
      <c r="E106" s="93">
        <f>penggarapan!BA402</f>
        <v>359039.02168553602</v>
      </c>
      <c r="F106" s="69"/>
      <c r="G106" s="94">
        <f>penggarapan!AV108</f>
        <v>4.1141870446580784</v>
      </c>
      <c r="H106" s="94">
        <f>penggarapan!BM402/15</f>
        <v>16.652407912448091</v>
      </c>
      <c r="I106" s="95">
        <f>penggarapan!AP108</f>
        <v>63.721422187326603</v>
      </c>
      <c r="J106" s="71">
        <f>penggarapan!AJ402</f>
        <v>247.88545725036175</v>
      </c>
      <c r="K106" s="71">
        <f>penggarapan!AX108</f>
        <v>20.891695116746167</v>
      </c>
      <c r="L106" s="71">
        <f>penggarapan!AP402</f>
        <v>4.9477167773046862</v>
      </c>
      <c r="M106" s="71">
        <f>penggarapan!BR402</f>
        <v>-16.734743216866892</v>
      </c>
      <c r="N106" s="71">
        <f>penggarapan!BI108</f>
        <v>26.893002799047593</v>
      </c>
      <c r="O106" s="71">
        <f>penggarapan!BZ402</f>
        <v>186.56125020751884</v>
      </c>
      <c r="P106" s="71">
        <f>penggarapan!BM108</f>
        <v>-60.140133356655483</v>
      </c>
      <c r="Q106" s="71">
        <f>penggarapan!CA402</f>
        <v>66.104866063438735</v>
      </c>
    </row>
    <row r="107" spans="1:17">
      <c r="A107" s="69" t="str">
        <f>TEXT(penggarapan!F109,"dddd")</f>
        <v>Tuesday</v>
      </c>
      <c r="B107" s="91">
        <f>DATE(penggarapan!D109,penggarapan!E109,penggarapan!F109)</f>
        <v>42879</v>
      </c>
      <c r="C107" s="92">
        <f>penggarapan!J109/24</f>
        <v>1.0208333333333333</v>
      </c>
      <c r="D107" s="90">
        <f>penggarapan!AN109*149598000</f>
        <v>151509040.62634581</v>
      </c>
      <c r="E107" s="93">
        <f>penggarapan!BA403</f>
        <v>359015.56472516147</v>
      </c>
      <c r="F107" s="69"/>
      <c r="G107" s="94">
        <f>penggarapan!AV109</f>
        <v>4.1148884350826958</v>
      </c>
      <c r="H107" s="94">
        <f>penggarapan!BM403/15</f>
        <v>16.653834897167496</v>
      </c>
      <c r="I107" s="95">
        <f>penggarapan!AP109</f>
        <v>63.731430591278858</v>
      </c>
      <c r="J107" s="71">
        <f>penggarapan!AJ403</f>
        <v>247.90904412590828</v>
      </c>
      <c r="K107" s="71">
        <f>penggarapan!AX109</f>
        <v>20.89358103356669</v>
      </c>
      <c r="L107" s="71">
        <f>penggarapan!AP403</f>
        <v>4.9357396158994185</v>
      </c>
      <c r="M107" s="71">
        <f>penggarapan!BR403</f>
        <v>-16.750245376261073</v>
      </c>
      <c r="N107" s="71">
        <f>penggarapan!BI109</f>
        <v>32.469085826985065</v>
      </c>
      <c r="O107" s="71">
        <f>penggarapan!BZ403</f>
        <v>195.10962745078049</v>
      </c>
      <c r="P107" s="71">
        <f>penggarapan!BM109</f>
        <v>-58.635077365389861</v>
      </c>
      <c r="Q107" s="71">
        <f>penggarapan!CA403</f>
        <v>65.390016973620689</v>
      </c>
    </row>
    <row r="108" spans="1:17">
      <c r="A108" s="69" t="str">
        <f>TEXT(penggarapan!F110,"dddd")</f>
        <v>Tuesday</v>
      </c>
      <c r="B108" s="91">
        <f>DATE(penggarapan!D110,penggarapan!E110,penggarapan!F110)</f>
        <v>42879</v>
      </c>
      <c r="C108" s="92">
        <f>penggarapan!J110/24</f>
        <v>1.03125</v>
      </c>
      <c r="D108" s="90">
        <f>penggarapan!AN110*149598000</f>
        <v>151509325.3829172</v>
      </c>
      <c r="E108" s="93">
        <f>penggarapan!BA404</f>
        <v>358992.24686885707</v>
      </c>
      <c r="F108" s="69"/>
      <c r="G108" s="94">
        <f>penggarapan!AV110</f>
        <v>4.1155898404614151</v>
      </c>
      <c r="H108" s="94">
        <f>penggarapan!BM404/15</f>
        <v>16.65526185372887</v>
      </c>
      <c r="I108" s="95">
        <f>penggarapan!AP110</f>
        <v>63.741438957148375</v>
      </c>
      <c r="J108" s="71">
        <f>penggarapan!AJ404</f>
        <v>247.93263002316726</v>
      </c>
      <c r="K108" s="71">
        <f>penggarapan!AX110</f>
        <v>20.895466299535187</v>
      </c>
      <c r="L108" s="71">
        <f>penggarapan!AP404</f>
        <v>4.9363739313195243</v>
      </c>
      <c r="M108" s="71">
        <f>penggarapan!BR404</f>
        <v>-16.753287315088439</v>
      </c>
      <c r="N108" s="71">
        <f>penggarapan!BI110</f>
        <v>180</v>
      </c>
      <c r="O108" s="71">
        <f>penggarapan!BZ404</f>
        <v>203.018341053363</v>
      </c>
      <c r="P108" s="71">
        <f>penggarapan!BM110</f>
        <v>-56.788231769692914</v>
      </c>
      <c r="Q108" s="71">
        <f>penggarapan!CA404</f>
        <v>64.172111402408305</v>
      </c>
    </row>
    <row r="109" spans="1:17">
      <c r="A109" s="69"/>
      <c r="B109" s="91"/>
      <c r="C109" s="92"/>
      <c r="D109" s="90"/>
      <c r="E109" s="93"/>
      <c r="F109" s="69"/>
      <c r="G109" s="94"/>
      <c r="H109" s="94"/>
      <c r="I109" s="95"/>
      <c r="J109" s="71"/>
      <c r="K109" s="71"/>
      <c r="L109" s="71"/>
      <c r="M109" s="71"/>
      <c r="N109" s="71"/>
      <c r="O109" s="71"/>
      <c r="P109" s="71"/>
      <c r="Q109" s="71"/>
    </row>
    <row r="110" spans="1:17">
      <c r="A110" s="69" t="str">
        <f>TEXT(penggarapan!F112,"dddd")</f>
        <v>Wednesday</v>
      </c>
      <c r="B110" s="91">
        <f>DATE(penggarapan!D112,penggarapan!E112,penggarapan!F112)</f>
        <v>42880</v>
      </c>
      <c r="C110" s="92">
        <f>penggarapan!J112/24</f>
        <v>4.1666666666666664E-2</v>
      </c>
      <c r="D110" s="90">
        <f>penggarapan!AN112*149598000</f>
        <v>151509610.07957238</v>
      </c>
      <c r="E110" s="93">
        <f>penggarapan!BA406</f>
        <v>358969.74877421983</v>
      </c>
      <c r="F110" s="69"/>
      <c r="G110" s="94">
        <f>penggarapan!AV112</f>
        <v>4.1162912619195113</v>
      </c>
      <c r="H110" s="94">
        <f>penggarapan!BM406/15</f>
        <v>16.657174811224127</v>
      </c>
      <c r="I110" s="95">
        <f>penggarapan!AP112</f>
        <v>63.751447301048756</v>
      </c>
      <c r="J110" s="71">
        <f>penggarapan!AJ406</f>
        <v>247.96424813444125</v>
      </c>
      <c r="K110" s="71">
        <f>penggarapan!AX112</f>
        <v>20.897350917613025</v>
      </c>
      <c r="L110" s="71">
        <f>penggarapan!AP406</f>
        <v>4.9485030889740766</v>
      </c>
      <c r="M110" s="71">
        <f>penggarapan!BR406</f>
        <v>-16.746218373793081</v>
      </c>
      <c r="N110" s="71">
        <f>penggarapan!BI112</f>
        <v>41.732985010556462</v>
      </c>
      <c r="O110" s="71">
        <f>penggarapan!BZ406</f>
        <v>210.08716804944578</v>
      </c>
      <c r="P110" s="71">
        <f>penggarapan!BM112</f>
        <v>-54.653284780610591</v>
      </c>
      <c r="Q110" s="71">
        <f>penggarapan!CA406</f>
        <v>62.51951947290717</v>
      </c>
    </row>
    <row r="111" spans="1:17">
      <c r="A111" s="69" t="str">
        <f>TEXT(penggarapan!F113,"dddd")</f>
        <v>Wednesday</v>
      </c>
      <c r="B111" s="91">
        <f>DATE(penggarapan!D113,penggarapan!E113,penggarapan!F113)</f>
        <v>42880</v>
      </c>
      <c r="C111" s="92">
        <f>penggarapan!J113/24</f>
        <v>5.2083333333333336E-2</v>
      </c>
      <c r="D111" s="90">
        <f>penggarapan!AN113*149598000</f>
        <v>151509894.71542481</v>
      </c>
      <c r="E111" s="93">
        <f>penggarapan!BA407</f>
        <v>358946.70725849312</v>
      </c>
      <c r="F111" s="69"/>
      <c r="G111" s="94">
        <f>penggarapan!AV113</f>
        <v>4.1169926972900814</v>
      </c>
      <c r="H111" s="94">
        <f>penggarapan!BM407/15</f>
        <v>16.658600765057241</v>
      </c>
      <c r="I111" s="95">
        <f>penggarapan!AP113</f>
        <v>63.761455592118743</v>
      </c>
      <c r="J111" s="71">
        <f>penggarapan!AJ407</f>
        <v>247.98781626002781</v>
      </c>
      <c r="K111" s="71">
        <f>penggarapan!AX113</f>
        <v>20.899234881916389</v>
      </c>
      <c r="L111" s="71">
        <f>penggarapan!AP407</f>
        <v>4.9470981564044276</v>
      </c>
      <c r="M111" s="71">
        <f>penggarapan!BR407</f>
        <v>-16.751263044643679</v>
      </c>
      <c r="N111" s="71">
        <f>penggarapan!BI113</f>
        <v>45.515971761245311</v>
      </c>
      <c r="O111" s="71">
        <f>penggarapan!BZ407</f>
        <v>216.26241875054257</v>
      </c>
      <c r="P111" s="71">
        <f>penggarapan!BM113</f>
        <v>-52.279301575607491</v>
      </c>
      <c r="Q111" s="71">
        <f>penggarapan!CA407</f>
        <v>60.481700727374928</v>
      </c>
    </row>
    <row r="112" spans="1:17">
      <c r="A112" s="69" t="str">
        <f>TEXT(penggarapan!F114,"dddd")</f>
        <v>Wednesday</v>
      </c>
      <c r="B112" s="91">
        <f>DATE(penggarapan!D114,penggarapan!E114,penggarapan!F114)</f>
        <v>42880</v>
      </c>
      <c r="C112" s="92">
        <f>penggarapan!J114/24</f>
        <v>6.25E-2</v>
      </c>
      <c r="D112" s="90">
        <f>penggarapan!AN114*149598000</f>
        <v>151510179.29088601</v>
      </c>
      <c r="E112" s="93">
        <f>penggarapan!BA408</f>
        <v>358923.80525136762</v>
      </c>
      <c r="F112" s="69"/>
      <c r="G112" s="94">
        <f>penggarapan!AV114</f>
        <v>4.1176941476041788</v>
      </c>
      <c r="H112" s="94">
        <f>penggarapan!BM408/15</f>
        <v>16.660025674818954</v>
      </c>
      <c r="I112" s="95">
        <f>penggarapan!AP114</f>
        <v>63.771463845127926</v>
      </c>
      <c r="J112" s="71">
        <f>penggarapan!AJ408</f>
        <v>248.01136661901626</v>
      </c>
      <c r="K112" s="71">
        <f>penggarapan!AX114</f>
        <v>20.901118195154591</v>
      </c>
      <c r="L112" s="71">
        <f>penggarapan!AP408</f>
        <v>4.9482794379114408</v>
      </c>
      <c r="M112" s="71">
        <f>penggarapan!BR408</f>
        <v>-16.753746632240656</v>
      </c>
      <c r="N112" s="71">
        <f>penggarapan!BI114</f>
        <v>48.816629630156939</v>
      </c>
      <c r="O112" s="71">
        <f>penggarapan!BZ408</f>
        <v>221.58351948195653</v>
      </c>
      <c r="P112" s="71">
        <f>penggarapan!BM114</f>
        <v>-49.708713139216329</v>
      </c>
      <c r="Q112" s="71">
        <f>penggarapan!CA408</f>
        <v>58.145693936938855</v>
      </c>
    </row>
    <row r="113" spans="1:17">
      <c r="A113" s="69" t="str">
        <f>TEXT(penggarapan!F115,"dddd")</f>
        <v>Wednesday</v>
      </c>
      <c r="B113" s="91">
        <f>DATE(penggarapan!D115,penggarapan!E115,penggarapan!F115)</f>
        <v>42880</v>
      </c>
      <c r="C113" s="92">
        <f>penggarapan!J115/24</f>
        <v>7.2916666666666671E-2</v>
      </c>
      <c r="D113" s="90">
        <f>penggarapan!AN115*149598000</f>
        <v>151510463.80596027</v>
      </c>
      <c r="E113" s="93">
        <f>penggarapan!BA409</f>
        <v>358901.04288584489</v>
      </c>
      <c r="F113" s="69"/>
      <c r="G113" s="94">
        <f>penggarapan!AV115</f>
        <v>4.118395612889965</v>
      </c>
      <c r="H113" s="94">
        <f>penggarapan!BM409/15</f>
        <v>16.661449201942151</v>
      </c>
      <c r="I113" s="95">
        <f>penggarapan!AP115</f>
        <v>63.781472060535769</v>
      </c>
      <c r="J113" s="71">
        <f>penggarapan!AJ409</f>
        <v>248.03489361740836</v>
      </c>
      <c r="K113" s="71">
        <f>penggarapan!AX115</f>
        <v>20.903000857341734</v>
      </c>
      <c r="L113" s="71">
        <f>penggarapan!AP409</f>
        <v>4.9331121024857127</v>
      </c>
      <c r="M113" s="71">
        <f>penggarapan!BR409</f>
        <v>-16.772373010067259</v>
      </c>
      <c r="N113" s="71">
        <f>penggarapan!BI115</f>
        <v>51.697968230256521</v>
      </c>
      <c r="O113" s="71">
        <f>penggarapan!BZ409</f>
        <v>226.11529066683346</v>
      </c>
      <c r="P113" s="71">
        <f>penggarapan!BM115</f>
        <v>-46.976967776050472</v>
      </c>
      <c r="Q113" s="71">
        <f>penggarapan!CA409</f>
        <v>55.559766121790112</v>
      </c>
    </row>
    <row r="114" spans="1:17">
      <c r="A114" s="69" t="str">
        <f>TEXT(penggarapan!F116,"dddd")</f>
        <v>Wednesday</v>
      </c>
      <c r="B114" s="91">
        <f>DATE(penggarapan!D116,penggarapan!E116,penggarapan!F116)</f>
        <v>42880</v>
      </c>
      <c r="C114" s="92">
        <f>penggarapan!J116/24</f>
        <v>8.3333333333333329E-2</v>
      </c>
      <c r="D114" s="90">
        <f>penggarapan!AN116*149598000</f>
        <v>151510748.26065189</v>
      </c>
      <c r="E114" s="93">
        <f>penggarapan!BA410</f>
        <v>358878.42029410304</v>
      </c>
      <c r="F114" s="69"/>
      <c r="G114" s="94">
        <f>penggarapan!AV116</f>
        <v>4.1190970931751609</v>
      </c>
      <c r="H114" s="94">
        <f>penggarapan!BM410/15</f>
        <v>16.662871008844</v>
      </c>
      <c r="I114" s="95">
        <f>penggarapan!AP116</f>
        <v>63.791480238795472</v>
      </c>
      <c r="J114" s="71">
        <f>penggarapan!AJ410</f>
        <v>248.05839167795364</v>
      </c>
      <c r="K114" s="71">
        <f>penggarapan!AX116</f>
        <v>20.904882868490635</v>
      </c>
      <c r="L114" s="71">
        <f>penggarapan!AP410</f>
        <v>4.9395301431125116</v>
      </c>
      <c r="M114" s="71">
        <f>penggarapan!BR410</f>
        <v>-16.769668213144158</v>
      </c>
      <c r="N114" s="71">
        <f>penggarapan!BI116</f>
        <v>54.217521420013327</v>
      </c>
      <c r="O114" s="71">
        <f>penggarapan!BZ410</f>
        <v>230.01270961059669</v>
      </c>
      <c r="P114" s="71">
        <f>penggarapan!BM116</f>
        <v>-44.113080526803891</v>
      </c>
      <c r="Q114" s="71">
        <f>penggarapan!CA410</f>
        <v>52.799201590478262</v>
      </c>
    </row>
    <row r="115" spans="1:17">
      <c r="A115" s="69" t="str">
        <f>TEXT(penggarapan!F117,"dddd")</f>
        <v>Wednesday</v>
      </c>
      <c r="B115" s="91">
        <f>DATE(penggarapan!D117,penggarapan!E117,penggarapan!F117)</f>
        <v>42880</v>
      </c>
      <c r="C115" s="92">
        <f>penggarapan!J117/24</f>
        <v>9.375E-2</v>
      </c>
      <c r="D115" s="90">
        <f>penggarapan!AN117*149598000</f>
        <v>151511032.65492696</v>
      </c>
      <c r="E115" s="93">
        <f>penggarapan!BA411</f>
        <v>358855.9376104832</v>
      </c>
      <c r="F115" s="69"/>
      <c r="G115" s="94">
        <f>penggarapan!AV117</f>
        <v>4.1197985883936621</v>
      </c>
      <c r="H115" s="94">
        <f>penggarapan!BM411/15</f>
        <v>16.664290758879641</v>
      </c>
      <c r="I115" s="95">
        <f>penggarapan!AP117</f>
        <v>63.80148837902162</v>
      </c>
      <c r="J115" s="71">
        <f>penggarapan!AJ411</f>
        <v>248.08185523937982</v>
      </c>
      <c r="K115" s="71">
        <f>penggarapan!AX117</f>
        <v>20.906764228362427</v>
      </c>
      <c r="L115" s="71">
        <f>penggarapan!AP411</f>
        <v>4.9304556290628936</v>
      </c>
      <c r="M115" s="71">
        <f>penggarapan!BR411</f>
        <v>-16.782259327876396</v>
      </c>
      <c r="N115" s="71">
        <f>penggarapan!BI117</f>
        <v>56.425781924474975</v>
      </c>
      <c r="O115" s="71">
        <f>penggarapan!BZ411</f>
        <v>233.33038468676844</v>
      </c>
      <c r="P115" s="71">
        <f>penggarapan!BM117</f>
        <v>-41.140544344535577</v>
      </c>
      <c r="Q115" s="71">
        <f>penggarapan!CA411</f>
        <v>49.879355707232548</v>
      </c>
    </row>
    <row r="116" spans="1:17">
      <c r="A116" s="69" t="str">
        <f>TEXT(penggarapan!F118,"dddd")</f>
        <v>Wednesday</v>
      </c>
      <c r="B116" s="91">
        <f>DATE(penggarapan!D118,penggarapan!E118,penggarapan!F118)</f>
        <v>42880</v>
      </c>
      <c r="C116" s="92">
        <f>penggarapan!J118/24</f>
        <v>0.10416666666666667</v>
      </c>
      <c r="D116" s="90">
        <f>penggarapan!AN118*149598000</f>
        <v>151511316.98878977</v>
      </c>
      <c r="E116" s="93">
        <f>penggarapan!BA412</f>
        <v>358833.59496544057</v>
      </c>
      <c r="F116" s="69"/>
      <c r="G116" s="94">
        <f>penggarapan!AV118</f>
        <v>4.1205000985732472</v>
      </c>
      <c r="H116" s="94">
        <f>penggarapan!BM412/15</f>
        <v>16.665708116865215</v>
      </c>
      <c r="I116" s="95">
        <f>penggarapan!AP118</f>
        <v>63.811496481668293</v>
      </c>
      <c r="J116" s="71">
        <f>penggarapan!AJ412</f>
        <v>248.10527876503218</v>
      </c>
      <c r="K116" s="71">
        <f>penggarapan!AX118</f>
        <v>20.90864493697017</v>
      </c>
      <c r="L116" s="71">
        <f>penggarapan!AP412</f>
        <v>4.945038527541298</v>
      </c>
      <c r="M116" s="71">
        <f>penggarapan!BR412</f>
        <v>-16.771469214461316</v>
      </c>
      <c r="N116" s="71">
        <f>penggarapan!BI118</f>
        <v>58.366028564399485</v>
      </c>
      <c r="O116" s="71">
        <f>penggarapan!BZ412</f>
        <v>236.2095302486627</v>
      </c>
      <c r="P116" s="71">
        <f>penggarapan!BM118</f>
        <v>-38.078298848831786</v>
      </c>
      <c r="Q116" s="71">
        <f>penggarapan!CA412</f>
        <v>46.852677693687134</v>
      </c>
    </row>
    <row r="117" spans="1:17">
      <c r="A117" s="69" t="str">
        <f>TEXT(penggarapan!F119,"dddd")</f>
        <v>Wednesday</v>
      </c>
      <c r="B117" s="91">
        <f>DATE(penggarapan!D119,penggarapan!E119,penggarapan!F119)</f>
        <v>42880</v>
      </c>
      <c r="C117" s="92">
        <f>penggarapan!J119/24</f>
        <v>0.11458333333333333</v>
      </c>
      <c r="D117" s="90">
        <f>penggarapan!AN119*149598000</f>
        <v>151511601.26224452</v>
      </c>
      <c r="E117" s="93">
        <f>penggarapan!BA413</f>
        <v>358811.39248858736</v>
      </c>
      <c r="F117" s="69"/>
      <c r="G117" s="94">
        <f>penggarapan!AV119</f>
        <v>4.1212016237418849</v>
      </c>
      <c r="H117" s="94">
        <f>penggarapan!BM413/15</f>
        <v>16.667122749029446</v>
      </c>
      <c r="I117" s="95">
        <f>penggarapan!AP119</f>
        <v>63.821504547192298</v>
      </c>
      <c r="J117" s="71">
        <f>penggarapan!AJ413</f>
        <v>248.12865674206856</v>
      </c>
      <c r="K117" s="71">
        <f>penggarapan!AX119</f>
        <v>20.910524994327336</v>
      </c>
      <c r="L117" s="71">
        <f>penggarapan!AP413</f>
        <v>4.9347896324796796</v>
      </c>
      <c r="M117" s="71">
        <f>penggarapan!BR413</f>
        <v>-16.785200447593176</v>
      </c>
      <c r="N117" s="71">
        <f>penggarapan!BI119</f>
        <v>60.074832799240184</v>
      </c>
      <c r="O117" s="71">
        <f>penggarapan!BZ413</f>
        <v>238.66664180726076</v>
      </c>
      <c r="P117" s="71">
        <f>penggarapan!BM119</f>
        <v>-34.941613918459616</v>
      </c>
      <c r="Q117" s="71">
        <f>penggarapan!CA413</f>
        <v>43.717412487430032</v>
      </c>
    </row>
    <row r="118" spans="1:17">
      <c r="A118" s="69" t="str">
        <f>TEXT(penggarapan!F120,"dddd")</f>
        <v>Wednesday</v>
      </c>
      <c r="B118" s="91">
        <f>DATE(penggarapan!D120,penggarapan!E120,penggarapan!F120)</f>
        <v>42880</v>
      </c>
      <c r="C118" s="92">
        <f>penggarapan!J120/24</f>
        <v>0.125</v>
      </c>
      <c r="D118" s="90">
        <f>penggarapan!AN120*149598000</f>
        <v>151511885.4752574</v>
      </c>
      <c r="E118" s="93">
        <f>penggarapan!BA414</f>
        <v>358789.33031165705</v>
      </c>
      <c r="F118" s="69"/>
      <c r="G118" s="94">
        <f>penggarapan!AV120</f>
        <v>4.1219031638333918</v>
      </c>
      <c r="H118" s="94">
        <f>penggarapan!BM414/15</f>
        <v>16.668534322965488</v>
      </c>
      <c r="I118" s="95">
        <f>penggarapan!AP120</f>
        <v>63.831512574707318</v>
      </c>
      <c r="J118" s="71">
        <f>penggarapan!AJ414</f>
        <v>248.15198368065711</v>
      </c>
      <c r="K118" s="71">
        <f>penggarapan!AX120</f>
        <v>20.912404400195125</v>
      </c>
      <c r="L118" s="71">
        <f>penggarapan!AP414</f>
        <v>4.9427252251842857</v>
      </c>
      <c r="M118" s="71">
        <f>penggarapan!BR414</f>
        <v>-16.780954832135894</v>
      </c>
      <c r="N118" s="71">
        <f>penggarapan!BI120</f>
        <v>61.582833691616798</v>
      </c>
      <c r="O118" s="71">
        <f>penggarapan!BZ414</f>
        <v>240.81902335453606</v>
      </c>
      <c r="P118" s="71">
        <f>penggarapan!BM120</f>
        <v>-31.742838119884194</v>
      </c>
      <c r="Q118" s="71">
        <f>penggarapan!CA414</f>
        <v>40.513041918006465</v>
      </c>
    </row>
    <row r="119" spans="1:17">
      <c r="A119" s="69" t="str">
        <f>TEXT(penggarapan!F121,"dddd")</f>
        <v>Wednesday</v>
      </c>
      <c r="B119" s="91">
        <f>DATE(penggarapan!D121,penggarapan!E121,penggarapan!F121)</f>
        <v>42880</v>
      </c>
      <c r="C119" s="92">
        <f>penggarapan!J121/24</f>
        <v>0.13541666666666666</v>
      </c>
      <c r="D119" s="90">
        <f>penggarapan!AN121*149598000</f>
        <v>151512169.62783265</v>
      </c>
      <c r="E119" s="93">
        <f>penggarapan!BA415</f>
        <v>358767.40856254374</v>
      </c>
      <c r="F119" s="69"/>
      <c r="G119" s="94">
        <f>penggarapan!AV121</f>
        <v>4.122604718875607</v>
      </c>
      <c r="H119" s="94">
        <f>penggarapan!BM415/15</f>
        <v>16.669942508150982</v>
      </c>
      <c r="I119" s="95">
        <f>penggarapan!AP121</f>
        <v>63.841520564668357</v>
      </c>
      <c r="J119" s="71">
        <f>penggarapan!AJ415</f>
        <v>248.17525412256538</v>
      </c>
      <c r="K119" s="71">
        <f>penggarapan!AX121</f>
        <v>20.91428315458673</v>
      </c>
      <c r="L119" s="71">
        <f>penggarapan!AP415</f>
        <v>4.9405316934594659</v>
      </c>
      <c r="M119" s="71">
        <f>penggarapan!BR415</f>
        <v>-16.786704165007599</v>
      </c>
      <c r="N119" s="71">
        <f>penggarapan!BI121</f>
        <v>62.915563918485134</v>
      </c>
      <c r="O119" s="71">
        <f>penggarapan!BZ415</f>
        <v>242.68497631150365</v>
      </c>
      <c r="P119" s="71">
        <f>penggarapan!BM121</f>
        <v>-28.49200798041921</v>
      </c>
      <c r="Q119" s="71">
        <f>penggarapan!CA415</f>
        <v>37.2409368384467</v>
      </c>
    </row>
    <row r="120" spans="1:17">
      <c r="A120" s="69" t="str">
        <f>TEXT(penggarapan!F122,"dddd")</f>
        <v>Wednesday</v>
      </c>
      <c r="B120" s="91">
        <f>DATE(penggarapan!D122,penggarapan!E122,penggarapan!F122)</f>
        <v>42880</v>
      </c>
      <c r="C120" s="92">
        <f>penggarapan!J122/24</f>
        <v>0.14583333333333334</v>
      </c>
      <c r="D120" s="90">
        <f>penggarapan!AN122*149598000</f>
        <v>151512453.71997458</v>
      </c>
      <c r="E120" s="93">
        <f>penggarapan!BA416</f>
        <v>358745.62736829947</v>
      </c>
      <c r="F120" s="69"/>
      <c r="G120" s="94">
        <f>penggarapan!AV122</f>
        <v>4.123306288896365</v>
      </c>
      <c r="H120" s="94">
        <f>penggarapan!BM416/15</f>
        <v>16.671346975898363</v>
      </c>
      <c r="I120" s="95">
        <f>penggarapan!AP122</f>
        <v>63.851528517530383</v>
      </c>
      <c r="J120" s="71">
        <f>penggarapan!AJ416</f>
        <v>248.1984626403316</v>
      </c>
      <c r="K120" s="71">
        <f>penggarapan!AX122</f>
        <v>20.91616125751527</v>
      </c>
      <c r="L120" s="71">
        <f>penggarapan!AP416</f>
        <v>4.9285401966214417</v>
      </c>
      <c r="M120" s="71">
        <f>penggarapan!BR416</f>
        <v>-16.802121164808952</v>
      </c>
      <c r="N120" s="71">
        <f>penggarapan!BI122</f>
        <v>64.09422261520038</v>
      </c>
      <c r="O120" s="71">
        <f>penggarapan!BZ416</f>
        <v>244.30854586520741</v>
      </c>
      <c r="P120" s="71">
        <f>penggarapan!BM122</f>
        <v>-25.197333382896996</v>
      </c>
      <c r="Q120" s="71">
        <f>penggarapan!CA416</f>
        <v>33.913509334983836</v>
      </c>
    </row>
    <row r="121" spans="1:17">
      <c r="A121" s="69" t="str">
        <f>TEXT(penggarapan!F123,"dddd")</f>
        <v>Wednesday</v>
      </c>
      <c r="B121" s="91">
        <f>DATE(penggarapan!D123,penggarapan!E123,penggarapan!F123)</f>
        <v>42880</v>
      </c>
      <c r="C121" s="92">
        <f>penggarapan!J123/24</f>
        <v>0.15625</v>
      </c>
      <c r="D121" s="90">
        <f>penggarapan!AN123*149598000</f>
        <v>151512737.75164926</v>
      </c>
      <c r="E121" s="93">
        <f>penggarapan!BA417</f>
        <v>358723.98685804004</v>
      </c>
      <c r="F121" s="69"/>
      <c r="G121" s="94">
        <f>penggarapan!AV123</f>
        <v>4.1240078738294743</v>
      </c>
      <c r="H121" s="94">
        <f>penggarapan!BM417/15</f>
        <v>16.672747399305745</v>
      </c>
      <c r="I121" s="95">
        <f>penggarapan!AP123</f>
        <v>63.861536432407114</v>
      </c>
      <c r="J121" s="71">
        <f>penggarapan!AJ417</f>
        <v>248.22160383644643</v>
      </c>
      <c r="K121" s="71">
        <f>penggarapan!AX123</f>
        <v>20.918038708742174</v>
      </c>
      <c r="L121" s="71">
        <f>penggarapan!AP417</f>
        <v>4.9407029665507594</v>
      </c>
      <c r="M121" s="71">
        <f>penggarapan!BR417</f>
        <v>-16.793659230610047</v>
      </c>
      <c r="N121" s="71">
        <f>penggarapan!BI123</f>
        <v>65.13635272163188</v>
      </c>
      <c r="O121" s="71">
        <f>penggarapan!BZ417</f>
        <v>245.76201788976306</v>
      </c>
      <c r="P121" s="71">
        <f>penggarapan!BM123</f>
        <v>-21.865580070844697</v>
      </c>
      <c r="Q121" s="71">
        <f>penggarapan!CA417</f>
        <v>30.551463759969341</v>
      </c>
    </row>
    <row r="122" spans="1:17">
      <c r="A122" s="69" t="str">
        <f>TEXT(penggarapan!F124,"dddd")</f>
        <v>Wednesday</v>
      </c>
      <c r="B122" s="91">
        <f>DATE(penggarapan!D124,penggarapan!E124,penggarapan!F124)</f>
        <v>42880</v>
      </c>
      <c r="C122" s="92">
        <f>penggarapan!J124/24</f>
        <v>0.16666666666666666</v>
      </c>
      <c r="D122" s="90">
        <f>penggarapan!AN124*149598000</f>
        <v>151513021.72286105</v>
      </c>
      <c r="E122" s="93">
        <f>penggarapan!BA418</f>
        <v>358702.48715709744</v>
      </c>
      <c r="F122" s="69"/>
      <c r="G122" s="94">
        <f>penggarapan!AV124</f>
        <v>4.1247094737028913</v>
      </c>
      <c r="H122" s="94">
        <f>penggarapan!BM418/15</f>
        <v>16.674143453772253</v>
      </c>
      <c r="I122" s="95">
        <f>penggarapan!AP124</f>
        <v>63.871544309755322</v>
      </c>
      <c r="J122" s="71">
        <f>penggarapan!AJ418</f>
        <v>248.24467235186091</v>
      </c>
      <c r="K122" s="71">
        <f>penggarapan!AX124</f>
        <v>20.919915508280951</v>
      </c>
      <c r="L122" s="71">
        <f>penggarapan!AP418</f>
        <v>4.9324168380646061</v>
      </c>
      <c r="M122" s="71">
        <f>penggarapan!BR418</f>
        <v>-16.805387064072328</v>
      </c>
      <c r="N122" s="71">
        <f>penggarapan!BI124</f>
        <v>66.056412176209292</v>
      </c>
      <c r="O122" s="71">
        <f>penggarapan!BZ418</f>
        <v>247.02437343095031</v>
      </c>
      <c r="P122" s="71">
        <f>penggarapan!BM124</f>
        <v>-18.50236983041027</v>
      </c>
      <c r="Q122" s="71">
        <f>penggarapan!CA418</f>
        <v>27.146696685145397</v>
      </c>
    </row>
    <row r="123" spans="1:17">
      <c r="A123" s="69" t="str">
        <f>TEXT(penggarapan!F125,"dddd")</f>
        <v>Wednesday</v>
      </c>
      <c r="B123" s="91">
        <f>DATE(penggarapan!D125,penggarapan!E125,penggarapan!F125)</f>
        <v>42880</v>
      </c>
      <c r="C123" s="92">
        <f>penggarapan!J125/24</f>
        <v>0.17708333333333334</v>
      </c>
      <c r="D123" s="90">
        <f>penggarapan!AN125*149598000</f>
        <v>151513305.63361409</v>
      </c>
      <c r="E123" s="93">
        <f>penggarapan!BA419</f>
        <v>358681.12838996039</v>
      </c>
      <c r="F123" s="69"/>
      <c r="G123" s="94">
        <f>penggarapan!AV125</f>
        <v>4.1254110885443858</v>
      </c>
      <c r="H123" s="94">
        <f>penggarapan!BM419/15</f>
        <v>16.675534816946627</v>
      </c>
      <c r="I123" s="95">
        <f>penggarapan!AP125</f>
        <v>63.881552150029158</v>
      </c>
      <c r="J123" s="71">
        <f>penggarapan!AJ419</f>
        <v>248.26766286512901</v>
      </c>
      <c r="K123" s="71">
        <f>penggarapan!AX125</f>
        <v>20.921791656144528</v>
      </c>
      <c r="L123" s="71">
        <f>penggarapan!AP419</f>
        <v>4.9376299742798597</v>
      </c>
      <c r="M123" s="71">
        <f>penggarapan!BR419</f>
        <v>-16.803761240185025</v>
      </c>
      <c r="N123" s="71">
        <f>penggarapan!BI125</f>
        <v>66.866243111401133</v>
      </c>
      <c r="O123" s="71">
        <f>penggarapan!BZ419</f>
        <v>248.15520959617419</v>
      </c>
      <c r="P123" s="71">
        <f>penggarapan!BM125</f>
        <v>-15.112416175533356</v>
      </c>
      <c r="Q123" s="71">
        <f>penggarapan!CA419</f>
        <v>23.71573289061072</v>
      </c>
    </row>
    <row r="124" spans="1:17">
      <c r="A124" s="69" t="str">
        <f>TEXT(penggarapan!F126,"dddd")</f>
        <v>Wednesday</v>
      </c>
      <c r="B124" s="91">
        <f>DATE(penggarapan!D126,penggarapan!E126,penggarapan!F126)</f>
        <v>42880</v>
      </c>
      <c r="C124" s="92">
        <f>penggarapan!J126/24</f>
        <v>0.1875</v>
      </c>
      <c r="D124" s="90">
        <f>penggarapan!AN126*149598000</f>
        <v>151513589.48387465</v>
      </c>
      <c r="E124" s="93">
        <f>penggarapan!BA420</f>
        <v>358659.91068312596</v>
      </c>
      <c r="F124" s="69"/>
      <c r="G124" s="94">
        <f>penggarapan!AV126</f>
        <v>4.1261127182878132</v>
      </c>
      <c r="H124" s="94">
        <f>penggarapan!BM420/15</f>
        <v>16.67692116867768</v>
      </c>
      <c r="I124" s="95">
        <f>penggarapan!AP126</f>
        <v>63.891559952343165</v>
      </c>
      <c r="J124" s="71">
        <f>penggarapan!AJ420</f>
        <v>248.29057009158078</v>
      </c>
      <c r="K124" s="71">
        <f>penggarapan!AX126</f>
        <v>20.92366715209473</v>
      </c>
      <c r="L124" s="71">
        <f>penggarapan!AP420</f>
        <v>4.9425387397248706</v>
      </c>
      <c r="M124" s="71">
        <f>penggarapan!BR420</f>
        <v>-16.802419688996533</v>
      </c>
      <c r="N124" s="71">
        <f>penggarapan!BI126</f>
        <v>67.575449023263403</v>
      </c>
      <c r="O124" s="71">
        <f>penggarapan!BZ420</f>
        <v>249.15829373597256</v>
      </c>
      <c r="P124" s="71">
        <f>penggarapan!BM126</f>
        <v>-11.699710131707358</v>
      </c>
      <c r="Q124" s="71">
        <f>penggarapan!CA420</f>
        <v>20.258866285593392</v>
      </c>
    </row>
    <row r="125" spans="1:17">
      <c r="A125" s="69" t="str">
        <f>TEXT(penggarapan!F127,"dddd")</f>
        <v>Wednesday</v>
      </c>
      <c r="B125" s="91">
        <f>DATE(penggarapan!D127,penggarapan!E127,penggarapan!F127)</f>
        <v>42880</v>
      </c>
      <c r="C125" s="92">
        <f>penggarapan!J127/24</f>
        <v>0.19791666666666666</v>
      </c>
      <c r="D125" s="90">
        <f>penggarapan!AN127*149598000</f>
        <v>151513873.27364704</v>
      </c>
      <c r="E125" s="93">
        <f>penggarapan!BA421</f>
        <v>358638.83415935404</v>
      </c>
      <c r="F125" s="69"/>
      <c r="G125" s="94">
        <f>penggarapan!AV127</f>
        <v>4.1268143629609337</v>
      </c>
      <c r="H125" s="94">
        <f>penggarapan!BM421/15</f>
        <v>16.678302191523372</v>
      </c>
      <c r="I125" s="95">
        <f>penggarapan!AP127</f>
        <v>63.90156771715143</v>
      </c>
      <c r="J125" s="71">
        <f>penggarapan!AJ421</f>
        <v>248.31338879172478</v>
      </c>
      <c r="K125" s="71">
        <f>penggarapan!AX127</f>
        <v>20.925541996144524</v>
      </c>
      <c r="L125" s="71">
        <f>penggarapan!AP421</f>
        <v>4.9273975739914437</v>
      </c>
      <c r="M125" s="71">
        <f>penggarapan!BR421</f>
        <v>-16.820873142687933</v>
      </c>
      <c r="N125" s="71">
        <f>penggarapan!BI127</f>
        <v>68.191691115897427</v>
      </c>
      <c r="O125" s="71">
        <f>penggarapan!BZ421</f>
        <v>250.02905301787911</v>
      </c>
      <c r="P125" s="71">
        <f>penggarapan!BM127</f>
        <v>-8.2676677118465332</v>
      </c>
      <c r="Q125" s="71">
        <f>penggarapan!CA421</f>
        <v>16.775629916866812</v>
      </c>
    </row>
    <row r="126" spans="1:17">
      <c r="A126" s="69" t="str">
        <f>TEXT(penggarapan!F128,"dddd")</f>
        <v>Wednesday</v>
      </c>
      <c r="B126" s="91">
        <f>DATE(penggarapan!D128,penggarapan!E128,penggarapan!F128)</f>
        <v>42880</v>
      </c>
      <c r="C126" s="92">
        <f>penggarapan!J128/24</f>
        <v>0.20833333333333334</v>
      </c>
      <c r="D126" s="90">
        <f>penggarapan!AN128*149598000</f>
        <v>151514157.00293535</v>
      </c>
      <c r="E126" s="93">
        <f>penggarapan!BA422</f>
        <v>358617.8989405738</v>
      </c>
      <c r="F126" s="69"/>
      <c r="G126" s="94">
        <f>penggarapan!AV128</f>
        <v>4.1275160225917062</v>
      </c>
      <c r="H126" s="94">
        <f>penggarapan!BM422/15</f>
        <v>16.679677570697216</v>
      </c>
      <c r="I126" s="95">
        <f>penggarapan!AP128</f>
        <v>63.911575444910824</v>
      </c>
      <c r="J126" s="71">
        <f>penggarapan!AJ422</f>
        <v>248.33611377035351</v>
      </c>
      <c r="K126" s="71">
        <f>penggarapan!AX128</f>
        <v>20.92741618830734</v>
      </c>
      <c r="L126" s="71">
        <f>penggarapan!AP422</f>
        <v>4.9345495868090588</v>
      </c>
      <c r="M126" s="71">
        <f>penggarapan!BR422</f>
        <v>-16.817280152590929</v>
      </c>
      <c r="N126" s="71">
        <f>penggarapan!BI128</f>
        <v>68.720914010267265</v>
      </c>
      <c r="O126" s="71">
        <f>penggarapan!BZ422</f>
        <v>250.82273074476132</v>
      </c>
      <c r="P126" s="71">
        <f>penggarapan!BM128</f>
        <v>-4.819248156014611</v>
      </c>
      <c r="Q126" s="71">
        <f>penggarapan!CA422</f>
        <v>13.279018285243001</v>
      </c>
    </row>
    <row r="127" spans="1:17">
      <c r="A127" s="69" t="str">
        <f>TEXT(penggarapan!F129,"dddd")</f>
        <v>Wednesday</v>
      </c>
      <c r="B127" s="91">
        <f>DATE(penggarapan!D129,penggarapan!E129,penggarapan!F129)</f>
        <v>42880</v>
      </c>
      <c r="C127" s="92">
        <f>penggarapan!J129/24</f>
        <v>0.21875</v>
      </c>
      <c r="D127" s="90">
        <f>penggarapan!AN129*149598000</f>
        <v>151514440.67170593</v>
      </c>
      <c r="E127" s="93">
        <f>penggarapan!BA423</f>
        <v>358597.10515065579</v>
      </c>
      <c r="F127" s="69"/>
      <c r="G127" s="94">
        <f>penggarapan!AV129</f>
        <v>4.1282176971139055</v>
      </c>
      <c r="H127" s="94">
        <f>penggarapan!BM423/15</f>
        <v>16.681046994018615</v>
      </c>
      <c r="I127" s="95">
        <f>penggarapan!AP129</f>
        <v>63.921583134734973</v>
      </c>
      <c r="J127" s="71">
        <f>penggarapan!AJ423</f>
        <v>248.3587398757129</v>
      </c>
      <c r="K127" s="71">
        <f>penggarapan!AX129</f>
        <v>20.929289728345054</v>
      </c>
      <c r="L127" s="71">
        <f>penggarapan!AP423</f>
        <v>4.9289004083278529</v>
      </c>
      <c r="M127" s="71">
        <f>penggarapan!BR423</f>
        <v>-16.82631834912959</v>
      </c>
      <c r="N127" s="71">
        <f>penggarapan!BI129</f>
        <v>69.167508981275688</v>
      </c>
      <c r="O127" s="71">
        <f>penggarapan!BZ423</f>
        <v>251.51408687186517</v>
      </c>
      <c r="P127" s="71">
        <f>penggarapan!BM129</f>
        <v>-1.3570500308734406</v>
      </c>
      <c r="Q127" s="71">
        <f>penggarapan!CA423</f>
        <v>9.7640195130004876</v>
      </c>
    </row>
    <row r="128" spans="1:17">
      <c r="A128" s="69" t="str">
        <f>TEXT(penggarapan!F130,"dddd")</f>
        <v>Wednesday</v>
      </c>
      <c r="B128" s="91">
        <f>DATE(penggarapan!D130,penggarapan!E130,penggarapan!F130)</f>
        <v>42880</v>
      </c>
      <c r="C128" s="92">
        <f>penggarapan!J130/24</f>
        <v>0.22916666666666666</v>
      </c>
      <c r="D128" s="90">
        <f>penggarapan!AN130*149598000</f>
        <v>151514724.27996293</v>
      </c>
      <c r="E128" s="93">
        <f>penggarapan!BA424</f>
        <v>358576.4529097937</v>
      </c>
      <c r="F128" s="69"/>
      <c r="G128" s="94">
        <f>penggarapan!AV130</f>
        <v>4.1289193865552303</v>
      </c>
      <c r="H128" s="94">
        <f>penggarapan!BM424/15</f>
        <v>16.682410152413709</v>
      </c>
      <c r="I128" s="95">
        <f>penggarapan!AP130</f>
        <v>63.931590787077134</v>
      </c>
      <c r="J128" s="71">
        <f>penggarapan!AJ424</f>
        <v>248.38126200776784</v>
      </c>
      <c r="K128" s="71">
        <f>penggarapan!AX130</f>
        <v>20.93116261627047</v>
      </c>
      <c r="L128" s="71">
        <f>penggarapan!AP424</f>
        <v>4.9262742674315678</v>
      </c>
      <c r="M128" s="71">
        <f>penggarapan!BR424</f>
        <v>-16.832350165991603</v>
      </c>
      <c r="N128" s="71">
        <f>penggarapan!BI130</f>
        <v>69.534420406236094</v>
      </c>
      <c r="O128" s="71">
        <f>penggarapan!BZ424</f>
        <v>252.12701073491934</v>
      </c>
      <c r="P128" s="71">
        <f>penggarapan!BM130</f>
        <v>2.1166092287744345</v>
      </c>
      <c r="Q128" s="71">
        <f>penggarapan!CA424</f>
        <v>6.2362351282274195</v>
      </c>
    </row>
    <row r="129" spans="1:17">
      <c r="A129" s="69" t="str">
        <f>TEXT(penggarapan!F131,"dddd")</f>
        <v>Wednesday</v>
      </c>
      <c r="B129" s="91">
        <f>DATE(penggarapan!D131,penggarapan!E131,penggarapan!F131)</f>
        <v>42880</v>
      </c>
      <c r="C129" s="92">
        <f>penggarapan!J131/24</f>
        <v>0.23958333333333334</v>
      </c>
      <c r="D129" s="90">
        <f>penggarapan!AN131*149598000</f>
        <v>151515007.82771069</v>
      </c>
      <c r="E129" s="93">
        <f>penggarapan!BA425</f>
        <v>358555.94233734091</v>
      </c>
      <c r="F129" s="69"/>
      <c r="G129" s="94">
        <f>penggarapan!AV131</f>
        <v>4.1296210909438793</v>
      </c>
      <c r="H129" s="94">
        <f>penggarapan!BM425/15</f>
        <v>16.68376673986095</v>
      </c>
      <c r="I129" s="95">
        <f>penggarapan!AP131</f>
        <v>63.94159840239768</v>
      </c>
      <c r="J129" s="71">
        <f>penggarapan!AJ425</f>
        <v>248.40367511729193</v>
      </c>
      <c r="K129" s="71">
        <f>penggarapan!AX131</f>
        <v>20.93303485209762</v>
      </c>
      <c r="L129" s="71">
        <f>penggarapan!AP425</f>
        <v>4.9369920221832482</v>
      </c>
      <c r="M129" s="71">
        <f>penggarapan!BR425</f>
        <v>-16.825175220512051</v>
      </c>
      <c r="N129" s="71">
        <f>penggarapan!BI131</f>
        <v>69.823198360193061</v>
      </c>
      <c r="O129" s="71">
        <f>penggarapan!BZ425</f>
        <v>252.67796345613462</v>
      </c>
      <c r="P129" s="71">
        <f>penggarapan!BM131</f>
        <v>5.5996258785232511</v>
      </c>
      <c r="Q129" s="71">
        <f>penggarapan!CA425</f>
        <v>2.6989059471189401</v>
      </c>
    </row>
    <row r="130" spans="1:17">
      <c r="A130" s="69" t="str">
        <f>TEXT(penggarapan!F132,"dddd")</f>
        <v>Wednesday</v>
      </c>
      <c r="B130" s="91">
        <f>DATE(penggarapan!D132,penggarapan!E132,penggarapan!F132)</f>
        <v>42880</v>
      </c>
      <c r="C130" s="92">
        <f>penggarapan!J132/24</f>
        <v>0.25</v>
      </c>
      <c r="D130" s="90">
        <f>penggarapan!AN132*149598000</f>
        <v>151515291.31491536</v>
      </c>
      <c r="E130" s="93">
        <f>penggarapan!BA426</f>
        <v>358535.57355454942</v>
      </c>
      <c r="F130" s="69"/>
      <c r="G130" s="94">
        <f>penggarapan!AV132</f>
        <v>4.130322810213177</v>
      </c>
      <c r="H130" s="94">
        <f>penggarapan!BM426/15</f>
        <v>16.6851164533389</v>
      </c>
      <c r="I130" s="95">
        <f>penggarapan!AP132</f>
        <v>63.951605979804008</v>
      </c>
      <c r="J130" s="71">
        <f>penggarapan!AJ426</f>
        <v>248.42597420499459</v>
      </c>
      <c r="K130" s="71">
        <f>penggarapan!AX132</f>
        <v>20.934906435587457</v>
      </c>
      <c r="L130" s="71">
        <f>penggarapan!AP426</f>
        <v>4.9327017572408609</v>
      </c>
      <c r="M130" s="71">
        <f>penggarapan!BR426</f>
        <v>-16.832810936412098</v>
      </c>
      <c r="N130" s="71">
        <f>penggarapan!BI132</f>
        <v>70.033997277188206</v>
      </c>
      <c r="O130" s="71">
        <f>penggarapan!BZ426</f>
        <v>253.14412720953447</v>
      </c>
      <c r="P130" s="71">
        <f>penggarapan!BM132</f>
        <v>9.0900508321288438</v>
      </c>
      <c r="Q130" s="71">
        <f>penggarapan!CA426</f>
        <v>-0.85043282169424761</v>
      </c>
    </row>
    <row r="131" spans="1:17">
      <c r="A131" s="69" t="str">
        <f>TEXT(penggarapan!F133,"dddd")</f>
        <v>Wednesday</v>
      </c>
      <c r="B131" s="91">
        <f>DATE(penggarapan!D133,penggarapan!E133,penggarapan!F133)</f>
        <v>42880</v>
      </c>
      <c r="C131" s="92">
        <f>penggarapan!J133/24</f>
        <v>0.26041666666666669</v>
      </c>
      <c r="D131" s="90">
        <f>penggarapan!AN133*149598000</f>
        <v>151515574.74158129</v>
      </c>
      <c r="E131" s="93">
        <f>penggarapan!BA427</f>
        <v>358515.34667903295</v>
      </c>
      <c r="F131" s="69"/>
      <c r="G131" s="94">
        <f>penggarapan!AV133</f>
        <v>4.1310245443913196</v>
      </c>
      <c r="H131" s="94">
        <f>penggarapan!BM427/15</f>
        <v>16.686458993320098</v>
      </c>
      <c r="I131" s="95">
        <f>penggarapan!AP133</f>
        <v>63.961613519756554</v>
      </c>
      <c r="J131" s="71">
        <f>penggarapan!AJ427</f>
        <v>248.44815432966934</v>
      </c>
      <c r="K131" s="71">
        <f>penggarapan!AX133</f>
        <v>20.936777366754107</v>
      </c>
      <c r="L131" s="71">
        <f>penggarapan!AP427</f>
        <v>4.9366709541729419</v>
      </c>
      <c r="M131" s="71">
        <f>penggarapan!BR427</f>
        <v>-16.832262793751919</v>
      </c>
      <c r="N131" s="71">
        <f>penggarapan!BI133</f>
        <v>70.165517143020438</v>
      </c>
      <c r="O131" s="71">
        <f>penggarapan!BZ427</f>
        <v>253.55196260066577</v>
      </c>
      <c r="P131" s="71">
        <f>penggarapan!BM133</f>
        <v>12.586035838530513</v>
      </c>
      <c r="Q131" s="71">
        <f>penggarapan!CA427</f>
        <v>-4.4070128861770588</v>
      </c>
    </row>
    <row r="132" spans="1:17">
      <c r="A132" s="69" t="str">
        <f>TEXT(penggarapan!F134,"dddd")</f>
        <v>Wednesday</v>
      </c>
      <c r="B132" s="91">
        <f>DATE(penggarapan!D134,penggarapan!E134,penggarapan!F134)</f>
        <v>42880</v>
      </c>
      <c r="C132" s="92">
        <f>penggarapan!J134/24</f>
        <v>0.27083333333333331</v>
      </c>
      <c r="D132" s="90">
        <f>penggarapan!AN134*149598000</f>
        <v>151515858.10771263</v>
      </c>
      <c r="E132" s="93">
        <f>penggarapan!BA428</f>
        <v>358495.26182758098</v>
      </c>
      <c r="F132" s="69"/>
      <c r="G132" s="94">
        <f>penggarapan!AV134</f>
        <v>4.1317262935059951</v>
      </c>
      <c r="H132" s="94">
        <f>penggarapan!BM428/15</f>
        <v>16.687794063712996</v>
      </c>
      <c r="I132" s="95">
        <f>penggarapan!AP134</f>
        <v>63.971621022708497</v>
      </c>
      <c r="J132" s="71">
        <f>penggarapan!AJ428</f>
        <v>248.47021060722264</v>
      </c>
      <c r="K132" s="71">
        <f>penggarapan!AX134</f>
        <v>20.938647645610228</v>
      </c>
      <c r="L132" s="71">
        <f>penggarapan!AP428</f>
        <v>4.93802508844073</v>
      </c>
      <c r="M132" s="71">
        <f>penggarapan!BR428</f>
        <v>-16.834276890243832</v>
      </c>
      <c r="N132" s="71">
        <f>penggarapan!BI134</f>
        <v>70.214879480401393</v>
      </c>
      <c r="O132" s="71">
        <f>penggarapan!BZ428</f>
        <v>253.8932323712508</v>
      </c>
      <c r="P132" s="71">
        <f>penggarapan!BM134</f>
        <v>16.085781909671049</v>
      </c>
      <c r="Q132" s="71">
        <f>penggarapan!CA428</f>
        <v>-7.9708294353208213</v>
      </c>
    </row>
    <row r="133" spans="1:17">
      <c r="A133" s="69" t="str">
        <f>TEXT(penggarapan!F135,"dddd")</f>
        <v>Wednesday</v>
      </c>
      <c r="B133" s="91">
        <f>DATE(penggarapan!D135,penggarapan!E135,penggarapan!F135)</f>
        <v>42880</v>
      </c>
      <c r="C133" s="92">
        <f>penggarapan!J135/24</f>
        <v>0.28125</v>
      </c>
      <c r="D133" s="90">
        <f>penggarapan!AN135*149598000</f>
        <v>151516141.41327569</v>
      </c>
      <c r="E133" s="93">
        <f>penggarapan!BA429</f>
        <v>358475.31911880703</v>
      </c>
      <c r="F133" s="69"/>
      <c r="G133" s="94">
        <f>penggarapan!AV135</f>
        <v>4.1324280574909595</v>
      </c>
      <c r="H133" s="94">
        <f>penggarapan!BM429/15</f>
        <v>16.689121371810334</v>
      </c>
      <c r="I133" s="95">
        <f>penggarapan!AP135</f>
        <v>63.981628487773527</v>
      </c>
      <c r="J133" s="71">
        <f>penggarapan!AJ429</f>
        <v>248.49213820980961</v>
      </c>
      <c r="K133" s="71">
        <f>penggarapan!AX135</f>
        <v>20.940517271918189</v>
      </c>
      <c r="L133" s="71">
        <f>penggarapan!AP429</f>
        <v>4.9337794389973029</v>
      </c>
      <c r="M133" s="71">
        <f>penggarapan!BR429</f>
        <v>-16.841802607757234</v>
      </c>
      <c r="N133" s="71">
        <f>penggarapan!BI135</f>
        <v>70.177424970200462</v>
      </c>
      <c r="O133" s="71">
        <f>penggarapan!BZ429</f>
        <v>254.16610686601899</v>
      </c>
      <c r="P133" s="71">
        <f>penggarapan!BM135</f>
        <v>19.587486995943976</v>
      </c>
      <c r="Q133" s="71">
        <f>penggarapan!CA429</f>
        <v>-11.540670855143231</v>
      </c>
    </row>
    <row r="134" spans="1:17">
      <c r="A134" s="69" t="str">
        <f>TEXT(penggarapan!F136,"dddd")</f>
        <v>Wednesday</v>
      </c>
      <c r="B134" s="91">
        <f>DATE(penggarapan!D136,penggarapan!E136,penggarapan!F136)</f>
        <v>42880</v>
      </c>
      <c r="C134" s="92">
        <f>penggarapan!J136/24</f>
        <v>0.29166666666666669</v>
      </c>
      <c r="D134" s="90">
        <f>penggarapan!AN136*149598000</f>
        <v>151516424.65827468</v>
      </c>
      <c r="E134" s="93">
        <f>penggarapan!BA430</f>
        <v>358455.51866775699</v>
      </c>
      <c r="F134" s="69"/>
      <c r="G134" s="94">
        <f>penggarapan!AV136</f>
        <v>4.1331298363741515</v>
      </c>
      <c r="H134" s="94">
        <f>penggarapan!BM430/15</f>
        <v>16.690440628771171</v>
      </c>
      <c r="I134" s="95">
        <f>penggarapan!AP136</f>
        <v>63.991635915408516</v>
      </c>
      <c r="J134" s="71">
        <f>penggarapan!AJ430</f>
        <v>248.51393237378551</v>
      </c>
      <c r="K134" s="71">
        <f>penggarapan!AX136</f>
        <v>20.942386245691413</v>
      </c>
      <c r="L134" s="71">
        <f>penggarapan!AP430</f>
        <v>4.9405175999069959</v>
      </c>
      <c r="M134" s="71">
        <f>penggarapan!BR430</f>
        <v>-16.838449257149801</v>
      </c>
      <c r="N134" s="71">
        <f>penggarapan!BI136</f>
        <v>70.046412204412562</v>
      </c>
      <c r="O134" s="71">
        <f>penggarapan!BZ430</f>
        <v>254.38731963961442</v>
      </c>
      <c r="P134" s="71">
        <f>penggarapan!BM136</f>
        <v>23.089289575595146</v>
      </c>
      <c r="Q134" s="71">
        <f>penggarapan!CA430</f>
        <v>-15.114219119641598</v>
      </c>
    </row>
    <row r="135" spans="1:17">
      <c r="A135" s="69" t="str">
        <f>TEXT(penggarapan!F137,"dddd")</f>
        <v>Wednesday</v>
      </c>
      <c r="B135" s="91">
        <f>DATE(penggarapan!D137,penggarapan!E137,penggarapan!F137)</f>
        <v>42880</v>
      </c>
      <c r="C135" s="92">
        <f>penggarapan!J137/24</f>
        <v>0.30208333333333331</v>
      </c>
      <c r="D135" s="90">
        <f>penggarapan!AN137*149598000</f>
        <v>151516707.84271383</v>
      </c>
      <c r="E135" s="93">
        <f>penggarapan!BA431</f>
        <v>358435.86058864533</v>
      </c>
      <c r="F135" s="69"/>
      <c r="G135" s="94">
        <f>penggarapan!AV137</f>
        <v>4.1338316301833151</v>
      </c>
      <c r="H135" s="94">
        <f>penggarapan!BM431/15</f>
        <v>16.691751549562024</v>
      </c>
      <c r="I135" s="95">
        <f>penggarapan!AP137</f>
        <v>64.001643306067507</v>
      </c>
      <c r="J135" s="71">
        <f>penggarapan!AJ431</f>
        <v>248.53558839872036</v>
      </c>
      <c r="K135" s="71">
        <f>penggarapan!AX137</f>
        <v>20.944254566942714</v>
      </c>
      <c r="L135" s="71">
        <f>penggarapan!AP431</f>
        <v>4.9400429540780939</v>
      </c>
      <c r="M135" s="71">
        <f>penggarapan!BR431</f>
        <v>-16.842200484133301</v>
      </c>
      <c r="N135" s="71">
        <f>penggarapan!BI137</f>
        <v>69.812586688563542</v>
      </c>
      <c r="O135" s="71">
        <f>penggarapan!BZ431</f>
        <v>254.53728424223078</v>
      </c>
      <c r="P135" s="71">
        <f>penggarapan!BM137</f>
        <v>26.589204128497308</v>
      </c>
      <c r="Q135" s="71">
        <f>penggarapan!CA431</f>
        <v>-18.69148325188063</v>
      </c>
    </row>
    <row r="136" spans="1:17">
      <c r="A136" s="69" t="str">
        <f>TEXT(penggarapan!F138,"dddd")</f>
        <v>Wednesday</v>
      </c>
      <c r="B136" s="91">
        <f>DATE(penggarapan!D138,penggarapan!E138,penggarapan!F138)</f>
        <v>42880</v>
      </c>
      <c r="C136" s="92">
        <f>penggarapan!J138/24</f>
        <v>0.3125</v>
      </c>
      <c r="D136" s="90">
        <f>penggarapan!AN138*149598000</f>
        <v>151516990.96655953</v>
      </c>
      <c r="E136" s="93">
        <f>penggarapan!BA432</f>
        <v>358416.34499744611</v>
      </c>
      <c r="F136" s="69"/>
      <c r="G136" s="94">
        <f>penggarapan!AV138</f>
        <v>4.1345334388522588</v>
      </c>
      <c r="H136" s="94">
        <f>penggarapan!BM432/15</f>
        <v>16.693053852904026</v>
      </c>
      <c r="I136" s="95">
        <f>penggarapan!AP138</f>
        <v>64.011650658865122</v>
      </c>
      <c r="J136" s="71">
        <f>penggarapan!AJ432</f>
        <v>248.5571016465139</v>
      </c>
      <c r="K136" s="71">
        <f>penggarapan!AX138</f>
        <v>20.946122235434842</v>
      </c>
      <c r="L136" s="71">
        <f>penggarapan!AP432</f>
        <v>4.9397215459959547</v>
      </c>
      <c r="M136" s="71">
        <f>penggarapan!BR432</f>
        <v>-16.845775567462962</v>
      </c>
      <c r="N136" s="71">
        <f>penggarapan!BI138</f>
        <v>69.46357412417467</v>
      </c>
      <c r="O136" s="71">
        <f>penggarapan!BZ432</f>
        <v>254.62080217804106</v>
      </c>
      <c r="P136" s="71">
        <f>penggarapan!BM138</f>
        <v>30.085043220652587</v>
      </c>
      <c r="Q136" s="71">
        <f>penggarapan!CA432</f>
        <v>-22.270822154693743</v>
      </c>
    </row>
    <row r="137" spans="1:17">
      <c r="A137" s="69" t="str">
        <f>TEXT(penggarapan!F139,"dddd")</f>
        <v>Wednesday</v>
      </c>
      <c r="B137" s="91">
        <f>DATE(penggarapan!D139,penggarapan!E139,penggarapan!F139)</f>
        <v>42880</v>
      </c>
      <c r="C137" s="92">
        <f>penggarapan!J139/24</f>
        <v>0.32291666666666669</v>
      </c>
      <c r="D137" s="90">
        <f>penggarapan!AN139*149598000</f>
        <v>151517274.02981591</v>
      </c>
      <c r="E137" s="93">
        <f>penggarapan!BA433</f>
        <v>358396.97200663452</v>
      </c>
      <c r="F137" s="69"/>
      <c r="G137" s="94">
        <f>penggarapan!AV139</f>
        <v>4.1352352624087878</v>
      </c>
      <c r="H137" s="94">
        <f>penggarapan!BM433/15</f>
        <v>16.694347261742724</v>
      </c>
      <c r="I137" s="95">
        <f>penggarapan!AP139</f>
        <v>64.021657974256428</v>
      </c>
      <c r="J137" s="71">
        <f>penggarapan!AJ433</f>
        <v>248.57846754914377</v>
      </c>
      <c r="K137" s="71">
        <f>penggarapan!AX139</f>
        <v>20.947989251180886</v>
      </c>
      <c r="L137" s="71">
        <f>penggarapan!AP433</f>
        <v>4.9350772074495213</v>
      </c>
      <c r="M137" s="71">
        <f>penggarapan!BR433</f>
        <v>-16.853598182503472</v>
      </c>
      <c r="N137" s="71">
        <f>penggarapan!BI139</f>
        <v>68.983029558103908</v>
      </c>
      <c r="O137" s="71">
        <f>penggarapan!BZ433</f>
        <v>254.62875259417751</v>
      </c>
      <c r="P137" s="71">
        <f>penggarapan!BM139</f>
        <v>33.574318914575422</v>
      </c>
      <c r="Q137" s="71">
        <f>penggarapan!CA433</f>
        <v>-25.851034867307462</v>
      </c>
    </row>
    <row r="138" spans="1:17">
      <c r="A138" s="69" t="str">
        <f>TEXT(penggarapan!F140,"dddd")</f>
        <v>Wednesday</v>
      </c>
      <c r="B138" s="91">
        <f>DATE(penggarapan!D140,penggarapan!E140,penggarapan!F140)</f>
        <v>42880</v>
      </c>
      <c r="C138" s="92">
        <f>penggarapan!J140/24</f>
        <v>0.33333333333333331</v>
      </c>
      <c r="D138" s="90">
        <f>penggarapan!AN140*149598000</f>
        <v>151517557.03248727</v>
      </c>
      <c r="E138" s="93">
        <f>penggarapan!BA434</f>
        <v>358377.74172784563</v>
      </c>
      <c r="F138" s="69"/>
      <c r="G138" s="94">
        <f>penggarapan!AV140</f>
        <v>4.1359371008806383</v>
      </c>
      <c r="H138" s="94">
        <f>penggarapan!BM434/15</f>
        <v>16.695631503188071</v>
      </c>
      <c r="I138" s="95">
        <f>penggarapan!AP140</f>
        <v>64.031665252695419</v>
      </c>
      <c r="J138" s="71">
        <f>penggarapan!AJ434</f>
        <v>248.59968160766061</v>
      </c>
      <c r="K138" s="71">
        <f>penggarapan!AX140</f>
        <v>20.949855614193591</v>
      </c>
      <c r="L138" s="71">
        <f>penggarapan!AP434</f>
        <v>4.928323694473006</v>
      </c>
      <c r="M138" s="71">
        <f>penggarapan!BR434</f>
        <v>-16.863479827074624</v>
      </c>
      <c r="N138" s="71">
        <f>penggarapan!BI140</f>
        <v>68.349440004594058</v>
      </c>
      <c r="O138" s="71">
        <f>penggarapan!BZ434</f>
        <v>254.55705066372047</v>
      </c>
      <c r="P138" s="71">
        <f>penggarapan!BM140</f>
        <v>37.054113012268999</v>
      </c>
      <c r="Q138" s="71">
        <f>penggarapan!CA434</f>
        <v>-29.430660980423539</v>
      </c>
    </row>
    <row r="139" spans="1:17">
      <c r="A139" s="69" t="str">
        <f>TEXT(penggarapan!F141,"dddd")</f>
        <v>Wednesday</v>
      </c>
      <c r="B139" s="91">
        <f>DATE(penggarapan!D141,penggarapan!E141,penggarapan!F141)</f>
        <v>42880</v>
      </c>
      <c r="C139" s="92">
        <f>penggarapan!J141/24</f>
        <v>0.34375</v>
      </c>
      <c r="D139" s="90">
        <f>penggarapan!AN141*149598000</f>
        <v>151517839.97453985</v>
      </c>
      <c r="E139" s="93">
        <f>penggarapan!BA435</f>
        <v>358358.65427441726</v>
      </c>
      <c r="F139" s="69"/>
      <c r="G139" s="94">
        <f>penggarapan!AV141</f>
        <v>4.1366389542017403</v>
      </c>
      <c r="H139" s="94">
        <f>penggarapan!BM435/15</f>
        <v>16.696906308459734</v>
      </c>
      <c r="I139" s="95">
        <f>penggarapan!AP141</f>
        <v>64.041672493298634</v>
      </c>
      <c r="J139" s="71">
        <f>penggarapan!AJ435</f>
        <v>248.62073939127205</v>
      </c>
      <c r="K139" s="71">
        <f>penggarapan!AX141</f>
        <v>20.951721324236328</v>
      </c>
      <c r="L139" s="71">
        <f>penggarapan!AP435</f>
        <v>4.9334928540828367</v>
      </c>
      <c r="M139" s="71">
        <f>penggarapan!BR435</f>
        <v>-16.861550137303865</v>
      </c>
      <c r="N139" s="71">
        <f>penggarapan!BI141</f>
        <v>67.534426049660368</v>
      </c>
      <c r="O139" s="71">
        <f>penggarapan!BZ435</f>
        <v>254.41336877377353</v>
      </c>
      <c r="P139" s="71">
        <f>penggarapan!BM141</f>
        <v>40.520900465040995</v>
      </c>
      <c r="Q139" s="71">
        <f>penggarapan!CA435</f>
        <v>-33.008789403194676</v>
      </c>
    </row>
    <row r="140" spans="1:17">
      <c r="A140" s="69" t="str">
        <f>TEXT(penggarapan!F142,"dddd")</f>
        <v>Wednesday</v>
      </c>
      <c r="B140" s="91">
        <f>DATE(penggarapan!D142,penggarapan!E142,penggarapan!F142)</f>
        <v>42880</v>
      </c>
      <c r="C140" s="92">
        <f>penggarapan!J142/24</f>
        <v>0.35416666666666669</v>
      </c>
      <c r="D140" s="90">
        <f>penggarapan!AN142*149598000</f>
        <v>151518122.85597795</v>
      </c>
      <c r="E140" s="93">
        <f>penggarapan!BA436</f>
        <v>358339.70975624531</v>
      </c>
      <c r="F140" s="69"/>
      <c r="G140" s="94">
        <f>penggarapan!AV142</f>
        <v>4.1373408223998247</v>
      </c>
      <c r="H140" s="94">
        <f>penggarapan!BM436/15</f>
        <v>16.698171413344525</v>
      </c>
      <c r="I140" s="95">
        <f>penggarapan!AP142</f>
        <v>64.051679696520139</v>
      </c>
      <c r="J140" s="71">
        <f>penggarapan!AJ436</f>
        <v>248.64163654488488</v>
      </c>
      <c r="K140" s="71">
        <f>penggarapan!AX142</f>
        <v>20.953586381321955</v>
      </c>
      <c r="L140" s="71">
        <f>penggarapan!AP436</f>
        <v>4.9241968682415544</v>
      </c>
      <c r="M140" s="71">
        <f>penggarapan!BR436</f>
        <v>-16.873891571041415</v>
      </c>
      <c r="N140" s="71">
        <f>penggarapan!BI142</f>
        <v>66.500307506675853</v>
      </c>
      <c r="O140" s="71">
        <f>penggarapan!BZ436</f>
        <v>254.15544559700595</v>
      </c>
      <c r="P140" s="71">
        <f>penggarapan!BM142</f>
        <v>43.970301930378753</v>
      </c>
      <c r="Q140" s="71">
        <f>penggarapan!CA436</f>
        <v>-36.582821398894644</v>
      </c>
    </row>
    <row r="141" spans="1:17">
      <c r="A141" s="69" t="str">
        <f>TEXT(penggarapan!F143,"dddd")</f>
        <v>Wednesday</v>
      </c>
      <c r="B141" s="91">
        <f>DATE(penggarapan!D143,penggarapan!E143,penggarapan!F143)</f>
        <v>42880</v>
      </c>
      <c r="C141" s="92">
        <f>penggarapan!J143/24</f>
        <v>0.36458333333333331</v>
      </c>
      <c r="D141" s="90">
        <f>penggarapan!AN143*149598000</f>
        <v>151518405.67680576</v>
      </c>
      <c r="E141" s="93">
        <f>penggarapan!BA437</f>
        <v>358320.90828238422</v>
      </c>
      <c r="F141" s="69"/>
      <c r="G141" s="94">
        <f>penggarapan!AV143</f>
        <v>4.1380427055026878</v>
      </c>
      <c r="H141" s="94">
        <f>penggarapan!BM437/15</f>
        <v>16.699426558134263</v>
      </c>
      <c r="I141" s="95">
        <f>penggarapan!AP143</f>
        <v>64.061686862814909</v>
      </c>
      <c r="J141" s="71">
        <f>penggarapan!AJ437</f>
        <v>248.66236878806546</v>
      </c>
      <c r="K141" s="71">
        <f>penggarapan!AX143</f>
        <v>20.955450785463391</v>
      </c>
      <c r="L141" s="71">
        <f>penggarapan!AP437</f>
        <v>4.929579227606566</v>
      </c>
      <c r="M141" s="71">
        <f>penggarapan!BR437</f>
        <v>-16.87169611913772</v>
      </c>
      <c r="N141" s="71">
        <f>penggarapan!BI143</f>
        <v>65.196574246111965</v>
      </c>
      <c r="O141" s="71">
        <f>penggarapan!BZ437</f>
        <v>253.80288426084201</v>
      </c>
      <c r="P141" s="71">
        <f>penggarapan!BM143</f>
        <v>47.396727745291045</v>
      </c>
      <c r="Q141" s="71">
        <f>penggarapan!CA437</f>
        <v>-40.152468467102189</v>
      </c>
    </row>
    <row r="142" spans="1:17">
      <c r="A142" s="69" t="str">
        <f>TEXT(penggarapan!F144,"dddd")</f>
        <v>Wednesday</v>
      </c>
      <c r="B142" s="91">
        <f>DATE(penggarapan!D144,penggarapan!E144,penggarapan!F144)</f>
        <v>42880</v>
      </c>
      <c r="C142" s="92">
        <f>penggarapan!J144/24</f>
        <v>0.375</v>
      </c>
      <c r="D142" s="90">
        <f>penggarapan!AN144*149598000</f>
        <v>151518688.43698967</v>
      </c>
      <c r="E142" s="93">
        <f>penggarapan!BA438</f>
        <v>358302.24996353354</v>
      </c>
      <c r="F142" s="69"/>
      <c r="G142" s="94">
        <f>penggarapan!AV144</f>
        <v>4.1387446034441178</v>
      </c>
      <c r="H142" s="94">
        <f>penggarapan!BM438/15</f>
        <v>16.700671487569554</v>
      </c>
      <c r="I142" s="95">
        <f>penggarapan!AP144</f>
        <v>64.071693991297607</v>
      </c>
      <c r="J142" s="71">
        <f>penggarapan!AJ438</f>
        <v>248.68293191409708</v>
      </c>
      <c r="K142" s="71">
        <f>penggarapan!AX144</f>
        <v>20.957314536423883</v>
      </c>
      <c r="L142" s="71">
        <f>penggarapan!AP438</f>
        <v>4.9212764427013012</v>
      </c>
      <c r="M142" s="71">
        <f>penggarapan!BR438</f>
        <v>-16.883000192822109</v>
      </c>
      <c r="N142" s="71">
        <f>penggarapan!BI144</f>
        <v>63.554716101713893</v>
      </c>
      <c r="O142" s="71">
        <f>penggarapan!BZ438</f>
        <v>253.29913506975868</v>
      </c>
      <c r="P142" s="71">
        <f>penggarapan!BM144</f>
        <v>50.792852665463705</v>
      </c>
      <c r="Q142" s="71">
        <f>penggarapan!CA438</f>
        <v>-43.713225012064484</v>
      </c>
    </row>
    <row r="143" spans="1:17">
      <c r="A143" s="69" t="str">
        <f>TEXT(penggarapan!F145,"dddd")</f>
        <v>Wednesday</v>
      </c>
      <c r="B143" s="91">
        <f>DATE(penggarapan!D145,penggarapan!E145,penggarapan!F145)</f>
        <v>42880</v>
      </c>
      <c r="C143" s="92">
        <f>penggarapan!J145/24</f>
        <v>0.38541666666666669</v>
      </c>
      <c r="D143" s="90">
        <f>penggarapan!AN145*149598000</f>
        <v>151518971.13653383</v>
      </c>
      <c r="E143" s="93">
        <f>penggarapan!BA439</f>
        <v>358283.73490700935</v>
      </c>
      <c r="F143" s="69"/>
      <c r="G143" s="94">
        <f>penggarapan!AV145</f>
        <v>4.1394465162517795</v>
      </c>
      <c r="H143" s="94">
        <f>penggarapan!BM439/15</f>
        <v>16.701905951283425</v>
      </c>
      <c r="I143" s="95">
        <f>penggarapan!AP145</f>
        <v>64.081701082421461</v>
      </c>
      <c r="J143" s="71">
        <f>penggarapan!AJ439</f>
        <v>248.70332179729417</v>
      </c>
      <c r="K143" s="71">
        <f>penggarapan!AX145</f>
        <v>20.959177634216104</v>
      </c>
      <c r="L143" s="71">
        <f>penggarapan!AP439</f>
        <v>4.9362367458471663</v>
      </c>
      <c r="M143" s="71">
        <f>penggarapan!BR439</f>
        <v>-16.871279229900932</v>
      </c>
      <c r="N143" s="71">
        <f>penggarapan!BI145</f>
        <v>61.480599374636412</v>
      </c>
      <c r="O143" s="71">
        <f>penggarapan!BZ439</f>
        <v>252.66603006857613</v>
      </c>
      <c r="P143" s="71">
        <f>penggarapan!BM145</f>
        <v>54.14882190843921</v>
      </c>
      <c r="Q143" s="71">
        <f>penggarapan!CA439</f>
        <v>-47.266204146976705</v>
      </c>
    </row>
    <row r="144" spans="1:17">
      <c r="A144" s="69" t="str">
        <f>TEXT(penggarapan!F146,"dddd")</f>
        <v>Wednesday</v>
      </c>
      <c r="B144" s="91">
        <f>DATE(penggarapan!D146,penggarapan!E146,penggarapan!F146)</f>
        <v>42880</v>
      </c>
      <c r="C144" s="92">
        <f>penggarapan!J146/24</f>
        <v>0.39583333333333331</v>
      </c>
      <c r="D144" s="90">
        <f>penggarapan!AN146*149598000</f>
        <v>151519253.77544254</v>
      </c>
      <c r="E144" s="93">
        <f>penggarapan!BA440</f>
        <v>358265.36321927689</v>
      </c>
      <c r="F144" s="69"/>
      <c r="G144" s="94">
        <f>penggarapan!AV146</f>
        <v>4.1401484439537786</v>
      </c>
      <c r="H144" s="94">
        <f>penggarapan!BM440/15</f>
        <v>16.70312970373789</v>
      </c>
      <c r="I144" s="95">
        <f>penggarapan!AP146</f>
        <v>64.091708136645892</v>
      </c>
      <c r="J144" s="71">
        <f>penggarapan!AJ440</f>
        <v>248.7235343919404</v>
      </c>
      <c r="K144" s="71">
        <f>penggarapan!AX146</f>
        <v>20.961040078853785</v>
      </c>
      <c r="L144" s="71">
        <f>penggarapan!AP440</f>
        <v>4.924664831600909</v>
      </c>
      <c r="M144" s="71">
        <f>penggarapan!BR440</f>
        <v>-16.88575701478241</v>
      </c>
      <c r="N144" s="71">
        <f>penggarapan!BI146</f>
        <v>58.843259842074843</v>
      </c>
      <c r="O144" s="71">
        <f>penggarapan!BZ440</f>
        <v>251.7946181622554</v>
      </c>
      <c r="P144" s="71">
        <f>penggarapan!BM146</f>
        <v>57.451022663935262</v>
      </c>
      <c r="Q144" s="71">
        <f>penggarapan!CA440</f>
        <v>-50.80110097875405</v>
      </c>
    </row>
    <row r="145" spans="1:17">
      <c r="A145" s="69" t="str">
        <f>TEXT(penggarapan!F147,"dddd")</f>
        <v>Wednesday</v>
      </c>
      <c r="B145" s="91">
        <f>DATE(penggarapan!D147,penggarapan!E147,penggarapan!F147)</f>
        <v>42880</v>
      </c>
      <c r="C145" s="92">
        <f>penggarapan!J147/24</f>
        <v>0.40625</v>
      </c>
      <c r="D145" s="90">
        <f>penggarapan!AN147*149598000</f>
        <v>151519536.3536821</v>
      </c>
      <c r="E145" s="93">
        <f>penggarapan!BA441</f>
        <v>358247.13500840275</v>
      </c>
      <c r="F145" s="69"/>
      <c r="G145" s="94">
        <f>penggarapan!AV147</f>
        <v>4.1408503864835771</v>
      </c>
      <c r="H145" s="94">
        <f>penggarapan!BM441/15</f>
        <v>16.704342504164131</v>
      </c>
      <c r="I145" s="95">
        <f>penggarapan!AP147</f>
        <v>64.101715153081159</v>
      </c>
      <c r="J145" s="71">
        <f>penggarapan!AJ441</f>
        <v>248.74356573128705</v>
      </c>
      <c r="K145" s="71">
        <f>penggarapan!AX147</f>
        <v>20.962901870099582</v>
      </c>
      <c r="L145" s="71">
        <f>penggarapan!AP441</f>
        <v>4.9373167688610407</v>
      </c>
      <c r="M145" s="71">
        <f>penggarapan!BR441</f>
        <v>-16.876258075914155</v>
      </c>
      <c r="N145" s="71">
        <f>penggarapan!BI147</f>
        <v>55.458832941356661</v>
      </c>
      <c r="O145" s="71">
        <f>penggarapan!BZ441</f>
        <v>250.70650339866967</v>
      </c>
      <c r="P145" s="71">
        <f>penggarapan!BM147</f>
        <v>60.680142001031818</v>
      </c>
      <c r="Q145" s="71">
        <f>penggarapan!CA441</f>
        <v>-54.320380078506659</v>
      </c>
    </row>
    <row r="146" spans="1:17">
      <c r="A146" s="69" t="str">
        <f>TEXT(penggarapan!F148,"dddd")</f>
        <v>Wednesday</v>
      </c>
      <c r="B146" s="91">
        <f>DATE(penggarapan!D148,penggarapan!E148,penggarapan!F148)</f>
        <v>42880</v>
      </c>
      <c r="C146" s="92">
        <f>penggarapan!J148/24</f>
        <v>0.41666666666666669</v>
      </c>
      <c r="D146" s="90">
        <f>penggarapan!AN148*149598000</f>
        <v>151519818.87125683</v>
      </c>
      <c r="E146" s="93">
        <f>penggarapan!BA442</f>
        <v>358229.05037911027</v>
      </c>
      <c r="F146" s="69"/>
      <c r="G146" s="94">
        <f>penggarapan!AV148</f>
        <v>4.1415523438690851</v>
      </c>
      <c r="H146" s="94">
        <f>penggarapan!BM442/15</f>
        <v>16.705544116994094</v>
      </c>
      <c r="I146" s="95">
        <f>penggarapan!AP148</f>
        <v>64.111722132183985</v>
      </c>
      <c r="J146" s="71">
        <f>penggarapan!AJ442</f>
        <v>248.76341193466692</v>
      </c>
      <c r="K146" s="71">
        <f>penggarapan!AX148</f>
        <v>20.964763007966788</v>
      </c>
      <c r="L146" s="71">
        <f>penggarapan!AP442</f>
        <v>4.9354047462254371</v>
      </c>
      <c r="M146" s="71">
        <f>penggarapan!BR442</f>
        <v>-16.881126178149888</v>
      </c>
      <c r="N146" s="71">
        <f>penggarapan!BI148</f>
        <v>51.069262681386448</v>
      </c>
      <c r="O146" s="71">
        <f>penggarapan!BZ442</f>
        <v>249.26430406725217</v>
      </c>
      <c r="P146" s="71">
        <f>penggarapan!BM148</f>
        <v>63.808045132269719</v>
      </c>
      <c r="Q146" s="71">
        <f>penggarapan!CA442</f>
        <v>-57.809906069421778</v>
      </c>
    </row>
    <row r="147" spans="1:17">
      <c r="A147" s="69" t="str">
        <f>TEXT(penggarapan!F149,"dddd")</f>
        <v>Wednesday</v>
      </c>
      <c r="B147" s="91">
        <f>DATE(penggarapan!D149,penggarapan!E149,penggarapan!F149)</f>
        <v>42880</v>
      </c>
      <c r="C147" s="92">
        <f>penggarapan!J149/24</f>
        <v>0.42708333333333331</v>
      </c>
      <c r="D147" s="90">
        <f>penggarapan!AN149*149598000</f>
        <v>151520101.3281709</v>
      </c>
      <c r="E147" s="93">
        <f>penggarapan!BA443</f>
        <v>358211.10943528812</v>
      </c>
      <c r="F147" s="69"/>
      <c r="G147" s="94">
        <f>penggarapan!AV149</f>
        <v>4.1422543161381524</v>
      </c>
      <c r="H147" s="94">
        <f>penggarapan!BM443/15</f>
        <v>16.70673431179204</v>
      </c>
      <c r="I147" s="95">
        <f>penggarapan!AP149</f>
        <v>64.121729074410283</v>
      </c>
      <c r="J147" s="71">
        <f>penggarapan!AJ443</f>
        <v>248.78306920635018</v>
      </c>
      <c r="K147" s="71">
        <f>penggarapan!AX149</f>
        <v>20.966623492468454</v>
      </c>
      <c r="L147" s="71">
        <f>penggarapan!AP443</f>
        <v>4.9266972125771744</v>
      </c>
      <c r="M147" s="71">
        <f>penggarapan!BR443</f>
        <v>-16.892681633713963</v>
      </c>
      <c r="N147" s="71">
        <f>penggarapan!BI149</f>
        <v>45.320447265959416</v>
      </c>
      <c r="O147" s="71">
        <f>penggarapan!BZ443</f>
        <v>247.36440599623319</v>
      </c>
      <c r="P147" s="71">
        <f>penggarapan!BM149</f>
        <v>66.792731434020425</v>
      </c>
      <c r="Q147" s="71">
        <f>penggarapan!CA443</f>
        <v>-61.259321751998485</v>
      </c>
    </row>
    <row r="148" spans="1:17">
      <c r="A148" s="69" t="str">
        <f>TEXT(penggarapan!F150,"dddd")</f>
        <v>Wednesday</v>
      </c>
      <c r="B148" s="91">
        <f>DATE(penggarapan!D150,penggarapan!E150,penggarapan!F150)</f>
        <v>42880</v>
      </c>
      <c r="C148" s="92">
        <f>penggarapan!J150/24</f>
        <v>0.4375</v>
      </c>
      <c r="D148" s="90">
        <f>penggarapan!AN150*149598000</f>
        <v>151520383.72439063</v>
      </c>
      <c r="E148" s="93">
        <f>penggarapan!BA444</f>
        <v>358193.31228235061</v>
      </c>
      <c r="F148" s="69"/>
      <c r="G148" s="94">
        <f>penggarapan!AV150</f>
        <v>4.1429563032244783</v>
      </c>
      <c r="H148" s="94">
        <f>penggarapan!BM444/15</f>
        <v>16.707912863195652</v>
      </c>
      <c r="I148" s="95">
        <f>penggarapan!AP150</f>
        <v>64.131735978873849</v>
      </c>
      <c r="J148" s="71">
        <f>penggarapan!AJ444</f>
        <v>248.80253383455715</v>
      </c>
      <c r="K148" s="71">
        <f>penggarapan!AX150</f>
        <v>20.96848332336814</v>
      </c>
      <c r="L148" s="71">
        <f>penggarapan!AP444</f>
        <v>4.9362121769471319</v>
      </c>
      <c r="M148" s="71">
        <f>penggarapan!BR444</f>
        <v>-16.886190496037756</v>
      </c>
      <c r="N148" s="71">
        <f>penggarapan!BI150</f>
        <v>37.761953723735644</v>
      </c>
      <c r="O148" s="71">
        <f>penggarapan!BZ444</f>
        <v>244.88758012288844</v>
      </c>
      <c r="P148" s="71">
        <f>penggarapan!BM150</f>
        <v>69.570358361675844</v>
      </c>
      <c r="Q148" s="71">
        <f>penggarapan!CA444</f>
        <v>-64.65950763539611</v>
      </c>
    </row>
    <row r="149" spans="1:17">
      <c r="A149" s="69" t="str">
        <f>TEXT(penggarapan!F151,"dddd")</f>
        <v>Wednesday</v>
      </c>
      <c r="B149" s="91">
        <f>DATE(penggarapan!D151,penggarapan!E151,penggarapan!F151)</f>
        <v>42880</v>
      </c>
      <c r="C149" s="92">
        <f>penggarapan!J151/24</f>
        <v>0.44791666666666669</v>
      </c>
      <c r="D149" s="90">
        <f>penggarapan!AN151*149598000</f>
        <v>151520666.05992034</v>
      </c>
      <c r="E149" s="93">
        <f>penggarapan!BA445</f>
        <v>358175.65902244073</v>
      </c>
      <c r="F149" s="69"/>
      <c r="G149" s="94">
        <f>penggarapan!AV151</f>
        <v>4.1436583051558422</v>
      </c>
      <c r="H149" s="94">
        <f>penggarapan!BM445/15</f>
        <v>16.709079551329452</v>
      </c>
      <c r="I149" s="95">
        <f>penggarapan!AP151</f>
        <v>64.141742846029658</v>
      </c>
      <c r="J149" s="71">
        <f>penggarapan!AJ445</f>
        <v>248.82180219827256</v>
      </c>
      <c r="K149" s="71">
        <f>penggarapan!AX151</f>
        <v>20.970342500678779</v>
      </c>
      <c r="L149" s="71">
        <f>penggarapan!AP445</f>
        <v>4.9314272603262115</v>
      </c>
      <c r="M149" s="71">
        <f>penggarapan!BR445</f>
        <v>-16.893804866542947</v>
      </c>
      <c r="N149" s="71">
        <f>penggarapan!BI151</f>
        <v>27.935016408285861</v>
      </c>
      <c r="O149" s="71">
        <f>penggarapan!BZ445</f>
        <v>241.50527211852727</v>
      </c>
      <c r="P149" s="71">
        <f>penggarapan!BM151</f>
        <v>72.043686399486631</v>
      </c>
      <c r="Q149" s="71">
        <f>penggarapan!CA445</f>
        <v>-67.974434887727313</v>
      </c>
    </row>
    <row r="150" spans="1:17">
      <c r="A150" s="69" t="str">
        <f>TEXT(penggarapan!F152,"dddd")</f>
        <v>Wednesday</v>
      </c>
      <c r="B150" s="91">
        <f>DATE(penggarapan!D152,penggarapan!E152,penggarapan!F152)</f>
        <v>42880</v>
      </c>
      <c r="C150" s="92">
        <f>penggarapan!J152/24</f>
        <v>0.45833333333333331</v>
      </c>
      <c r="D150" s="90">
        <f>penggarapan!AN152*149598000</f>
        <v>151520948.33476424</v>
      </c>
      <c r="E150" s="93">
        <f>penggarapan!BA446</f>
        <v>358158.14975685743</v>
      </c>
      <c r="F150" s="69"/>
      <c r="G150" s="94">
        <f>penggarapan!AV152</f>
        <v>4.1443603219600256</v>
      </c>
      <c r="H150" s="94">
        <f>penggarapan!BM446/15</f>
        <v>16.710234161735904</v>
      </c>
      <c r="I150" s="95">
        <f>penggarapan!AP152</f>
        <v>64.151749676332685</v>
      </c>
      <c r="J150" s="71">
        <f>penggarapan!AJ446</f>
        <v>248.84087076609305</v>
      </c>
      <c r="K150" s="71">
        <f>penggarapan!AX152</f>
        <v>20.972201024413231</v>
      </c>
      <c r="L150" s="71">
        <f>penggarapan!AP446</f>
        <v>4.9253806726333504</v>
      </c>
      <c r="M150" s="71">
        <f>penggarapan!BR446</f>
        <v>-16.902634486292531</v>
      </c>
      <c r="N150" s="71">
        <f>penggarapan!BI152</f>
        <v>15.671742386699265</v>
      </c>
      <c r="O150" s="71">
        <f>penggarapan!BZ446</f>
        <v>236.82384003069191</v>
      </c>
      <c r="P150" s="71">
        <f>penggarapan!BM152</f>
        <v>74.069572369039051</v>
      </c>
      <c r="Q150" s="71">
        <f>penggarapan!CA446</f>
        <v>-71.163795509744773</v>
      </c>
    </row>
    <row r="151" spans="1:17">
      <c r="A151" s="69" t="str">
        <f>TEXT(penggarapan!F153,"dddd")</f>
        <v>Wednesday</v>
      </c>
      <c r="B151" s="91">
        <f>DATE(penggarapan!D153,penggarapan!E153,penggarapan!F153)</f>
        <v>42880</v>
      </c>
      <c r="C151" s="92">
        <f>penggarapan!J153/24</f>
        <v>0.46875</v>
      </c>
      <c r="D151" s="90">
        <f>penggarapan!AN153*149598000</f>
        <v>151521230.54888868</v>
      </c>
      <c r="E151" s="93">
        <f>penggarapan!BA447</f>
        <v>358140.78458836925</v>
      </c>
      <c r="F151" s="69"/>
      <c r="G151" s="94">
        <f>penggarapan!AV153</f>
        <v>4.145062353570717</v>
      </c>
      <c r="H151" s="94">
        <f>penggarapan!BM447/15</f>
        <v>16.711376485313696</v>
      </c>
      <c r="I151" s="95">
        <f>penggarapan!AP153</f>
        <v>64.161756468896769</v>
      </c>
      <c r="J151" s="71">
        <f>penggarapan!AJ447</f>
        <v>248.85973609519402</v>
      </c>
      <c r="K151" s="71">
        <f>penggarapan!AX153</f>
        <v>20.97405889433529</v>
      </c>
      <c r="L151" s="71">
        <f>penggarapan!AP447</f>
        <v>4.9186413819982295</v>
      </c>
      <c r="M151" s="71">
        <f>penggarapan!BR447</f>
        <v>-16.91211644452299</v>
      </c>
      <c r="N151" s="71">
        <f>penggarapan!BI153</f>
        <v>1.6061893017649709</v>
      </c>
      <c r="O151" s="71">
        <f>penggarapan!BZ447</f>
        <v>230.16961535269974</v>
      </c>
      <c r="P151" s="71">
        <f>penggarapan!BM153</f>
        <v>75.459180176455405</v>
      </c>
      <c r="Q151" s="71">
        <f>penggarapan!CA447</f>
        <v>-74.151045514848121</v>
      </c>
    </row>
    <row r="152" spans="1:17">
      <c r="A152" s="69" t="str">
        <f>TEXT(penggarapan!F154,"dddd")</f>
        <v>Wednesday</v>
      </c>
      <c r="B152" s="91">
        <f>DATE(penggarapan!D154,penggarapan!E154,penggarapan!F154)</f>
        <v>42880</v>
      </c>
      <c r="C152" s="92">
        <f>penggarapan!J154/24</f>
        <v>0.47916666666666669</v>
      </c>
      <c r="D152" s="90">
        <f>penggarapan!AN154*149598000</f>
        <v>151521512.70229796</v>
      </c>
      <c r="E152" s="93">
        <f>penggarapan!BA448</f>
        <v>358123.56361653167</v>
      </c>
      <c r="F152" s="69"/>
      <c r="G152" s="94">
        <f>penggarapan!AV154</f>
        <v>4.1457644000158158</v>
      </c>
      <c r="H152" s="94">
        <f>penggarapan!BM448/15</f>
        <v>16.712506318714787</v>
      </c>
      <c r="I152" s="95">
        <f>penggarapan!AP154</f>
        <v>64.171763224178662</v>
      </c>
      <c r="J152" s="71">
        <f>penggarapan!AJ448</f>
        <v>248.87839483787278</v>
      </c>
      <c r="K152" s="71">
        <f>penggarapan!AX154</f>
        <v>20.975916110458204</v>
      </c>
      <c r="L152" s="71">
        <f>penggarapan!AP448</f>
        <v>4.9255080000464648</v>
      </c>
      <c r="M152" s="71">
        <f>penggarapan!BR448</f>
        <v>-16.9081130646282</v>
      </c>
      <c r="N152" s="71">
        <f>penggarapan!BI154</f>
        <v>347.33645451269138</v>
      </c>
      <c r="O152" s="71">
        <f>penggarapan!BZ448</f>
        <v>220.54096059872342</v>
      </c>
      <c r="P152" s="71">
        <f>penggarapan!BM154</f>
        <v>76.021080960671583</v>
      </c>
      <c r="Q152" s="71">
        <f>penggarapan!CA448</f>
        <v>-76.8078968454452</v>
      </c>
    </row>
    <row r="153" spans="1:17">
      <c r="A153" s="69" t="str">
        <f>TEXT(penggarapan!F155,"dddd")</f>
        <v>Wednesday</v>
      </c>
      <c r="B153" s="91">
        <f>DATE(penggarapan!D155,penggarapan!E155,penggarapan!F155)</f>
        <v>42880</v>
      </c>
      <c r="C153" s="92">
        <f>penggarapan!J155/24</f>
        <v>0.48958333333333331</v>
      </c>
      <c r="D153" s="90">
        <f>penggarapan!AN155*149598000</f>
        <v>151521794.79499623</v>
      </c>
      <c r="E153" s="93">
        <f>penggarapan!BA449</f>
        <v>358106.48694004864</v>
      </c>
      <c r="F153" s="69"/>
      <c r="G153" s="94">
        <f>penggarapan!AV155</f>
        <v>4.1464664613230324</v>
      </c>
      <c r="H153" s="94">
        <f>penggarapan!BM449/15</f>
        <v>16.713623464273418</v>
      </c>
      <c r="I153" s="95">
        <f>penggarapan!AP155</f>
        <v>64.181769942632442</v>
      </c>
      <c r="J153" s="71">
        <f>penggarapan!AJ449</f>
        <v>248.89684374036213</v>
      </c>
      <c r="K153" s="71">
        <f>penggarapan!AX155</f>
        <v>20.977772672794625</v>
      </c>
      <c r="L153" s="71">
        <f>penggarapan!AP449</f>
        <v>4.9314859353864744</v>
      </c>
      <c r="M153" s="71">
        <f>penggarapan!BR449</f>
        <v>-16.904954500711479</v>
      </c>
      <c r="N153" s="71">
        <f>penggarapan!BI155</f>
        <v>334.59049470445916</v>
      </c>
      <c r="O153" s="71">
        <f>penggarapan!BZ449</f>
        <v>206.58906691229836</v>
      </c>
      <c r="P153" s="71">
        <f>penggarapan!BM155</f>
        <v>75.657541593155187</v>
      </c>
      <c r="Q153" s="71">
        <f>penggarapan!CA449</f>
        <v>-78.881629187906057</v>
      </c>
    </row>
    <row r="154" spans="1:17">
      <c r="A154" s="69" t="str">
        <f>TEXT(penggarapan!F156,"dddd")</f>
        <v>Wednesday</v>
      </c>
      <c r="B154" s="91">
        <f>DATE(penggarapan!D156,penggarapan!E156,penggarapan!F156)</f>
        <v>42880</v>
      </c>
      <c r="C154" s="92">
        <f>penggarapan!J156/24</f>
        <v>0.5</v>
      </c>
      <c r="D154" s="90">
        <f>penggarapan!AN156*149598000</f>
        <v>151522076.82694992</v>
      </c>
      <c r="E154" s="93">
        <f>penggarapan!BA450</f>
        <v>358089.55465904588</v>
      </c>
      <c r="F154" s="69"/>
      <c r="G154" s="94">
        <f>penggarapan!AV156</f>
        <v>4.1471685374261087</v>
      </c>
      <c r="H154" s="94">
        <f>penggarapan!BM450/15</f>
        <v>16.714727729941604</v>
      </c>
      <c r="I154" s="95">
        <f>penggarapan!AP156</f>
        <v>64.191776623372846</v>
      </c>
      <c r="J154" s="71">
        <f>penggarapan!AJ450</f>
        <v>248.91507964175119</v>
      </c>
      <c r="K154" s="71">
        <f>penggarapan!AX156</f>
        <v>20.979628581108766</v>
      </c>
      <c r="L154" s="71">
        <f>penggarapan!AP450</f>
        <v>4.9231004900540247</v>
      </c>
      <c r="M154" s="71">
        <f>penggarapan!BR450</f>
        <v>-16.915963598292674</v>
      </c>
      <c r="N154" s="71">
        <f>penggarapan!BI156</f>
        <v>324.22875231690233</v>
      </c>
      <c r="O154" s="71">
        <f>penggarapan!BZ450</f>
        <v>187.9048603280674</v>
      </c>
      <c r="P154" s="71">
        <f>penggarapan!BM156</f>
        <v>74.433374736141474</v>
      </c>
      <c r="Q154" s="71">
        <f>penggarapan!CA450</f>
        <v>-79.988599178739832</v>
      </c>
    </row>
    <row r="155" spans="1:17">
      <c r="A155" s="69" t="str">
        <f>TEXT(penggarapan!F157,"dddd")</f>
        <v>Wednesday</v>
      </c>
      <c r="B155" s="91">
        <f>DATE(penggarapan!D157,penggarapan!E157,penggarapan!F157)</f>
        <v>42880</v>
      </c>
      <c r="C155" s="92">
        <f>penggarapan!J157/24</f>
        <v>0.51041666666666663</v>
      </c>
      <c r="D155" s="90">
        <f>penggarapan!AN157*149598000</f>
        <v>151522358.79816332</v>
      </c>
      <c r="E155" s="93">
        <f>penggarapan!BA451</f>
        <v>358072.76687048562</v>
      </c>
      <c r="F155" s="69"/>
      <c r="G155" s="94">
        <f>penggarapan!AV157</f>
        <v>4.1478706283527496</v>
      </c>
      <c r="H155" s="94">
        <f>penggarapan!BM451/15</f>
        <v>16.715818929669556</v>
      </c>
      <c r="I155" s="95">
        <f>penggarapan!AP157</f>
        <v>64.201783266853937</v>
      </c>
      <c r="J155" s="71">
        <f>penggarapan!AJ451</f>
        <v>248.9330994802539</v>
      </c>
      <c r="K155" s="71">
        <f>penggarapan!AX157</f>
        <v>20.981483835413336</v>
      </c>
      <c r="L155" s="71">
        <f>penggarapan!AP451</f>
        <v>4.9196971952438462</v>
      </c>
      <c r="M155" s="71">
        <f>penggarapan!BR451</f>
        <v>-16.922012411158395</v>
      </c>
      <c r="N155" s="71">
        <f>penggarapan!BI157</f>
        <v>316.21261183381233</v>
      </c>
      <c r="O155" s="71">
        <f>penggarapan!BZ451</f>
        <v>167.37861851195919</v>
      </c>
      <c r="P155" s="71">
        <f>penggarapan!BM157</f>
        <v>72.528851280553965</v>
      </c>
      <c r="Q155" s="71">
        <f>penggarapan!CA451</f>
        <v>-79.82689223063727</v>
      </c>
    </row>
    <row r="156" spans="1:17">
      <c r="A156" s="69" t="str">
        <f>TEXT(penggarapan!F158,"dddd")</f>
        <v>Wednesday</v>
      </c>
      <c r="B156" s="91">
        <f>DATE(penggarapan!D158,penggarapan!E158,penggarapan!F158)</f>
        <v>42880</v>
      </c>
      <c r="C156" s="92">
        <f>penggarapan!J158/24</f>
        <v>0.52083333333333337</v>
      </c>
      <c r="D156" s="90">
        <f>penggarapan!AN158*149598000</f>
        <v>151522640.70864061</v>
      </c>
      <c r="E156" s="93">
        <f>penggarapan!BA452</f>
        <v>358056.12367048021</v>
      </c>
      <c r="F156" s="69"/>
      <c r="G156" s="94">
        <f>penggarapan!AV158</f>
        <v>4.1485727341308491</v>
      </c>
      <c r="H156" s="94">
        <f>penggarapan!BM452/15</f>
        <v>16.716896883331955</v>
      </c>
      <c r="I156" s="95">
        <f>penggarapan!AP158</f>
        <v>64.211789873532524</v>
      </c>
      <c r="J156" s="71">
        <f>penggarapan!AJ452</f>
        <v>248.95090029197769</v>
      </c>
      <c r="K156" s="71">
        <f>penggarapan!AX158</f>
        <v>20.983338435721478</v>
      </c>
      <c r="L156" s="71">
        <f>penggarapan!AP452</f>
        <v>4.930169829992983</v>
      </c>
      <c r="M156" s="71">
        <f>penggarapan!BR452</f>
        <v>-16.914306217676547</v>
      </c>
      <c r="N156" s="71">
        <f>penggarapan!BI158</f>
        <v>310.1114597610582</v>
      </c>
      <c r="O156" s="71">
        <f>penggarapan!BZ452</f>
        <v>149.70648324467166</v>
      </c>
      <c r="P156" s="71">
        <f>penggarapan!BM158</f>
        <v>70.139170809210896</v>
      </c>
      <c r="Q156" s="71">
        <f>penggarapan!CA452</f>
        <v>-78.457098138390876</v>
      </c>
    </row>
    <row r="157" spans="1:17">
      <c r="A157" s="69" t="str">
        <f>TEXT(penggarapan!F159,"dddd")</f>
        <v>Wednesday</v>
      </c>
      <c r="B157" s="91">
        <f>DATE(penggarapan!D159,penggarapan!E159,penggarapan!F159)</f>
        <v>42880</v>
      </c>
      <c r="C157" s="92">
        <f>penggarapan!J159/24</f>
        <v>0.53125</v>
      </c>
      <c r="D157" s="90">
        <f>penggarapan!AN159*149598000</f>
        <v>151522922.55834818</v>
      </c>
      <c r="E157" s="93">
        <f>penggarapan!BA453</f>
        <v>358039.62515650486</v>
      </c>
      <c r="F157" s="69"/>
      <c r="G157" s="94">
        <f>penggarapan!AV159</f>
        <v>4.1492748546940739</v>
      </c>
      <c r="H157" s="94">
        <f>penggarapan!BM453/15</f>
        <v>16.717961416661129</v>
      </c>
      <c r="I157" s="95">
        <f>penggarapan!AP159</f>
        <v>64.221796442522432</v>
      </c>
      <c r="J157" s="71">
        <f>penggarapan!AJ453</f>
        <v>248.96847920980673</v>
      </c>
      <c r="K157" s="71">
        <f>penggarapan!AX159</f>
        <v>20.985192381797457</v>
      </c>
      <c r="L157" s="71">
        <f>penggarapan!AP453</f>
        <v>4.9334858497098963</v>
      </c>
      <c r="M157" s="71">
        <f>penggarapan!BR453</f>
        <v>-16.913641092233419</v>
      </c>
      <c r="N157" s="71">
        <f>penggarapan!BI159</f>
        <v>305.46039749694654</v>
      </c>
      <c r="O157" s="71">
        <f>penggarapan!BZ453</f>
        <v>136.86549216571962</v>
      </c>
      <c r="P157" s="71">
        <f>penggarapan!BM159</f>
        <v>67.418371647762598</v>
      </c>
      <c r="Q157" s="71">
        <f>penggarapan!CA453</f>
        <v>-76.220362217681469</v>
      </c>
    </row>
    <row r="158" spans="1:17">
      <c r="A158" s="69" t="str">
        <f>TEXT(penggarapan!F160,"dddd")</f>
        <v>Wednesday</v>
      </c>
      <c r="B158" s="91">
        <f>DATE(penggarapan!D160,penggarapan!E160,penggarapan!F160)</f>
        <v>42880</v>
      </c>
      <c r="C158" s="92">
        <f>penggarapan!J160/24</f>
        <v>0.54166666666666663</v>
      </c>
      <c r="D158" s="90">
        <f>penggarapan!AN160*149598000</f>
        <v>151523204.34729034</v>
      </c>
      <c r="E158" s="93">
        <f>penggarapan!BA454</f>
        <v>358023.27142293006</v>
      </c>
      <c r="F158" s="69"/>
      <c r="G158" s="94">
        <f>penggarapan!AV160</f>
        <v>4.1499769900701233</v>
      </c>
      <c r="H158" s="94">
        <f>penggarapan!BM454/15</f>
        <v>16.719012361609462</v>
      </c>
      <c r="I158" s="95">
        <f>penggarapan!AP160</f>
        <v>64.231802974277713</v>
      </c>
      <c r="J158" s="71">
        <f>penggarapan!AJ454</f>
        <v>248.98583346937269</v>
      </c>
      <c r="K158" s="71">
        <f>penggarapan!AX160</f>
        <v>20.987045673653974</v>
      </c>
      <c r="L158" s="71">
        <f>penggarapan!AP454</f>
        <v>4.9334012669909058</v>
      </c>
      <c r="M158" s="71">
        <f>penggarapan!BR454</f>
        <v>-16.9163030447198</v>
      </c>
      <c r="N158" s="71">
        <f>penggarapan!BI160</f>
        <v>301.88280705875349</v>
      </c>
      <c r="O158" s="71">
        <f>penggarapan!BZ454</f>
        <v>128.05414972170001</v>
      </c>
      <c r="P158" s="71">
        <f>penggarapan!BM160</f>
        <v>64.472731717169282</v>
      </c>
      <c r="Q158" s="71">
        <f>penggarapan!CA454</f>
        <v>-73.467320165640501</v>
      </c>
    </row>
    <row r="159" spans="1:17">
      <c r="A159" s="69" t="str">
        <f>TEXT(penggarapan!F161,"dddd")</f>
        <v>Wednesday</v>
      </c>
      <c r="B159" s="91">
        <f>DATE(penggarapan!D161,penggarapan!E161,penggarapan!F161)</f>
        <v>42880</v>
      </c>
      <c r="C159" s="92">
        <f>penggarapan!J161/24</f>
        <v>0.55208333333333337</v>
      </c>
      <c r="D159" s="90">
        <f>penggarapan!AN161*149598000</f>
        <v>151523486.07547125</v>
      </c>
      <c r="E159" s="93">
        <f>penggarapan!BA455</f>
        <v>358007.0625632694</v>
      </c>
      <c r="F159" s="69"/>
      <c r="G159" s="94">
        <f>penggarapan!AV161</f>
        <v>4.1506791402869485</v>
      </c>
      <c r="H159" s="94">
        <f>penggarapan!BM455/15</f>
        <v>16.720049556273423</v>
      </c>
      <c r="I159" s="95">
        <f>penggarapan!AP161</f>
        <v>64.241809469256069</v>
      </c>
      <c r="J159" s="71">
        <f>penggarapan!AJ455</f>
        <v>249.00296040778721</v>
      </c>
      <c r="K159" s="71">
        <f>penggarapan!AX161</f>
        <v>20.988898311304304</v>
      </c>
      <c r="L159" s="71">
        <f>penggarapan!AP455</f>
        <v>4.9328489648237035</v>
      </c>
      <c r="M159" s="71">
        <f>penggarapan!BR455</f>
        <v>-16.919391770554181</v>
      </c>
      <c r="N159" s="71">
        <f>penggarapan!BI161</f>
        <v>299.10139371226416</v>
      </c>
      <c r="O159" s="71">
        <f>penggarapan!BZ455</f>
        <v>121.97274652712395</v>
      </c>
      <c r="P159" s="71">
        <f>penggarapan!BM161</f>
        <v>61.372262481271598</v>
      </c>
      <c r="Q159" s="71">
        <f>penggarapan!CA455</f>
        <v>-70.416283879259893</v>
      </c>
    </row>
    <row r="160" spans="1:17">
      <c r="A160" s="69" t="str">
        <f>TEXT(penggarapan!F162,"dddd")</f>
        <v>Wednesday</v>
      </c>
      <c r="B160" s="91">
        <f>DATE(penggarapan!D162,penggarapan!E162,penggarapan!F162)</f>
        <v>42880</v>
      </c>
      <c r="C160" s="92">
        <f>penggarapan!J162/24</f>
        <v>0.5625</v>
      </c>
      <c r="D160" s="90">
        <f>penggarapan!AN162*149598000</f>
        <v>151523767.7428574</v>
      </c>
      <c r="E160" s="93">
        <f>penggarapan!BA456</f>
        <v>357990.998672352</v>
      </c>
      <c r="F160" s="69"/>
      <c r="G160" s="94">
        <f>penggarapan!AV162</f>
        <v>4.151381305277952</v>
      </c>
      <c r="H160" s="94">
        <f>penggarapan!BM456/15</f>
        <v>16.721072844823553</v>
      </c>
      <c r="I160" s="95">
        <f>penggarapan!AP162</f>
        <v>64.251815926567744</v>
      </c>
      <c r="J160" s="71">
        <f>penggarapan!AJ456</f>
        <v>249.0198574624728</v>
      </c>
      <c r="K160" s="71">
        <f>penggarapan!AX162</f>
        <v>20.990750294512281</v>
      </c>
      <c r="L160" s="71">
        <f>penggarapan!AP456</f>
        <v>4.9286494968050478</v>
      </c>
      <c r="M160" s="71">
        <f>penggarapan!BR456</f>
        <v>-16.926051020860591</v>
      </c>
      <c r="N160" s="71">
        <f>penggarapan!BI162</f>
        <v>296.91812225948217</v>
      </c>
      <c r="O160" s="71">
        <f>penggarapan!BZ456</f>
        <v>117.67673586145634</v>
      </c>
      <c r="P160" s="71">
        <f>penggarapan!BM162</f>
        <v>58.162918120058045</v>
      </c>
      <c r="Q160" s="71">
        <f>penggarapan!CA456</f>
        <v>-67.185666801761087</v>
      </c>
    </row>
    <row r="161" spans="1:17">
      <c r="A161" s="69" t="str">
        <f>TEXT(penggarapan!F163,"dddd")</f>
        <v>Wednesday</v>
      </c>
      <c r="B161" s="91">
        <f>DATE(penggarapan!D163,penggarapan!E163,penggarapan!F163)</f>
        <v>42880</v>
      </c>
      <c r="C161" s="92">
        <f>penggarapan!J163/24</f>
        <v>0.57291666666666663</v>
      </c>
      <c r="D161" s="90">
        <f>penggarapan!AN163*149598000</f>
        <v>151524049.349453</v>
      </c>
      <c r="E161" s="93">
        <f>penggarapan!BA457</f>
        <v>357975.07984194648</v>
      </c>
      <c r="F161" s="69"/>
      <c r="G161" s="94">
        <f>penggarapan!AV163</f>
        <v>4.1520834850712012</v>
      </c>
      <c r="H161" s="94">
        <f>penggarapan!BM457/15</f>
        <v>16.722082077849489</v>
      </c>
      <c r="I161" s="95">
        <f>penggarapan!AP163</f>
        <v>64.261822346672176</v>
      </c>
      <c r="J161" s="71">
        <f>penggarapan!AJ457</f>
        <v>249.03652217684683</v>
      </c>
      <c r="K161" s="71">
        <f>penggarapan!AX163</f>
        <v>20.99260162329157</v>
      </c>
      <c r="L161" s="71">
        <f>penggarapan!AP457</f>
        <v>4.9178173343205138</v>
      </c>
      <c r="M161" s="71">
        <f>penggarapan!BR457</f>
        <v>-16.939233004113888</v>
      </c>
      <c r="N161" s="71">
        <f>penggarapan!BI163</f>
        <v>295.19208146071662</v>
      </c>
      <c r="O161" s="71">
        <f>penggarapan!BZ457</f>
        <v>114.56778673983517</v>
      </c>
      <c r="P161" s="71">
        <f>penggarapan!BM163</f>
        <v>54.875338236649611</v>
      </c>
      <c r="Q161" s="71">
        <f>penggarapan!CA457</f>
        <v>-63.841539520838417</v>
      </c>
    </row>
    <row r="162" spans="1:17">
      <c r="A162" s="69" t="str">
        <f>TEXT(penggarapan!F164,"dddd")</f>
        <v>Wednesday</v>
      </c>
      <c r="B162" s="91">
        <f>DATE(penggarapan!D164,penggarapan!E164,penggarapan!F164)</f>
        <v>42880</v>
      </c>
      <c r="C162" s="92">
        <f>penggarapan!J164/24</f>
        <v>0.58333333333333337</v>
      </c>
      <c r="D162" s="90">
        <f>penggarapan!AN164*149598000</f>
        <v>151524330.89526224</v>
      </c>
      <c r="E162" s="93">
        <f>penggarapan!BA458</f>
        <v>357959.30616297747</v>
      </c>
      <c r="F162" s="69"/>
      <c r="G162" s="94">
        <f>penggarapan!AV164</f>
        <v>4.1527856796943343</v>
      </c>
      <c r="H162" s="94">
        <f>penggarapan!BM458/15</f>
        <v>16.723077112279714</v>
      </c>
      <c r="I162" s="95">
        <f>penggarapan!AP164</f>
        <v>64.271828730022591</v>
      </c>
      <c r="J162" s="71">
        <f>penggarapan!AJ458</f>
        <v>249.05295219898409</v>
      </c>
      <c r="K162" s="71">
        <f>penggarapan!AX164</f>
        <v>20.994452297654608</v>
      </c>
      <c r="L162" s="71">
        <f>penggarapan!AP458</f>
        <v>4.920316293891462</v>
      </c>
      <c r="M162" s="71">
        <f>penggarapan!BR458</f>
        <v>-16.939195694377272</v>
      </c>
      <c r="N162" s="71">
        <f>penggarapan!BI164</f>
        <v>293.82223275820911</v>
      </c>
      <c r="O162" s="71">
        <f>penggarapan!BZ458</f>
        <v>112.23082967176613</v>
      </c>
      <c r="P162" s="71">
        <f>penggarapan!BM164</f>
        <v>51.530438859067615</v>
      </c>
      <c r="Q162" s="71">
        <f>penggarapan!CA458</f>
        <v>-60.428676453438619</v>
      </c>
    </row>
    <row r="163" spans="1:17">
      <c r="A163" s="69" t="str">
        <f>TEXT(penggarapan!F165,"dddd")</f>
        <v>Wednesday</v>
      </c>
      <c r="B163" s="91">
        <f>DATE(penggarapan!D165,penggarapan!E165,penggarapan!F165)</f>
        <v>42880</v>
      </c>
      <c r="C163" s="92">
        <f>penggarapan!J165/24</f>
        <v>0.59375</v>
      </c>
      <c r="D163" s="90">
        <f>penggarapan!AN165*149598000</f>
        <v>151524612.38025171</v>
      </c>
      <c r="E163" s="93">
        <f>penggarapan!BA459</f>
        <v>357943.67772761418</v>
      </c>
      <c r="F163" s="69"/>
      <c r="G163" s="94">
        <f>penggarapan!AV165</f>
        <v>4.1534878890810516</v>
      </c>
      <c r="H163" s="94">
        <f>penggarapan!BM459/15</f>
        <v>16.724057811310843</v>
      </c>
      <c r="I163" s="95">
        <f>penggarapan!AP165</f>
        <v>64.281835075733696</v>
      </c>
      <c r="J163" s="71">
        <f>penggarapan!AJ459</f>
        <v>249.06914528043646</v>
      </c>
      <c r="K163" s="71">
        <f>penggarapan!AX165</f>
        <v>20.996302317366283</v>
      </c>
      <c r="L163" s="71">
        <f>penggarapan!AP459</f>
        <v>4.9302968974968593</v>
      </c>
      <c r="M163" s="71">
        <f>penggarapan!BR459</f>
        <v>-16.931722778710956</v>
      </c>
      <c r="N163" s="71">
        <f>penggarapan!BI165</f>
        <v>292.73524977007435</v>
      </c>
      <c r="O163" s="71">
        <f>penggarapan!BZ459</f>
        <v>110.44801526316583</v>
      </c>
      <c r="P163" s="71">
        <f>penggarapan!BM165</f>
        <v>48.142878271632739</v>
      </c>
      <c r="Q163" s="71">
        <f>penggarapan!CA459</f>
        <v>-56.967041240868184</v>
      </c>
    </row>
    <row r="164" spans="1:17">
      <c r="A164" s="69" t="str">
        <f>TEXT(penggarapan!F166,"dddd")</f>
        <v>Wednesday</v>
      </c>
      <c r="B164" s="91">
        <f>DATE(penggarapan!D166,penggarapan!E166,penggarapan!F166)</f>
        <v>42880</v>
      </c>
      <c r="C164" s="92">
        <f>penggarapan!J166/24</f>
        <v>0.60416666666666663</v>
      </c>
      <c r="D164" s="90">
        <f>penggarapan!AN166*149598000</f>
        <v>151524893.80442548</v>
      </c>
      <c r="E164" s="93">
        <f>penggarapan!BA460</f>
        <v>357928.19462502853</v>
      </c>
      <c r="F164" s="69"/>
      <c r="G164" s="94">
        <f>penggarapan!AV166</f>
        <v>4.1541901132590446</v>
      </c>
      <c r="H164" s="94">
        <f>penggarapan!BM460/15</f>
        <v>16.725024044731956</v>
      </c>
      <c r="I164" s="95">
        <f>penggarapan!AP166</f>
        <v>64.291841384259627</v>
      </c>
      <c r="J164" s="71">
        <f>penggarapan!AJ460</f>
        <v>249.08509928157622</v>
      </c>
      <c r="K164" s="71">
        <f>penggarapan!AX166</f>
        <v>20.998151682439257</v>
      </c>
      <c r="L164" s="71">
        <f>penggarapan!AP460</f>
        <v>4.9173484154740912</v>
      </c>
      <c r="M164" s="71">
        <f>penggarapan!BR460</f>
        <v>-16.946887611148608</v>
      </c>
      <c r="N164" s="71">
        <f>penggarapan!BI166</f>
        <v>291.87722210246596</v>
      </c>
      <c r="O164" s="71">
        <f>penggarapan!BZ460</f>
        <v>109.11851617697738</v>
      </c>
      <c r="P164" s="71">
        <f>penggarapan!BM166</f>
        <v>44.723207922686179</v>
      </c>
      <c r="Q164" s="71">
        <f>penggarapan!CA460</f>
        <v>-53.464807967474862</v>
      </c>
    </row>
    <row r="165" spans="1:17">
      <c r="A165" s="69" t="str">
        <f>TEXT(penggarapan!F167,"dddd")</f>
        <v>Wednesday</v>
      </c>
      <c r="B165" s="91">
        <f>DATE(penggarapan!D167,penggarapan!E167,penggarapan!F167)</f>
        <v>42880</v>
      </c>
      <c r="C165" s="92">
        <f>penggarapan!J167/24</f>
        <v>0.61458333333333337</v>
      </c>
      <c r="D165" s="90">
        <f>penggarapan!AN167*149598000</f>
        <v>151525175.16778788</v>
      </c>
      <c r="E165" s="93">
        <f>penggarapan!BA461</f>
        <v>357912.85694355058</v>
      </c>
      <c r="F165" s="69"/>
      <c r="G165" s="94">
        <f>penggarapan!AV167</f>
        <v>4.1548923522561889</v>
      </c>
      <c r="H165" s="94">
        <f>penggarapan!BM461/15</f>
        <v>16.725975688842095</v>
      </c>
      <c r="I165" s="95">
        <f>penggarapan!AP167</f>
        <v>64.30184765605712</v>
      </c>
      <c r="J165" s="71">
        <f>penggarapan!AJ461</f>
        <v>249.10081217022184</v>
      </c>
      <c r="K165" s="71">
        <f>penggarapan!AX167</f>
        <v>21.00000039288658</v>
      </c>
      <c r="L165" s="71">
        <f>penggarapan!AP461</f>
        <v>4.9217558913410819</v>
      </c>
      <c r="M165" s="71">
        <f>penggarapan!BR461</f>
        <v>-16.944851516361993</v>
      </c>
      <c r="N165" s="71">
        <f>penggarapan!BI167</f>
        <v>291.20803148965928</v>
      </c>
      <c r="O165" s="71">
        <f>penggarapan!BZ461</f>
        <v>108.07024813834268</v>
      </c>
      <c r="P165" s="71">
        <f>penggarapan!BM167</f>
        <v>41.279227334160112</v>
      </c>
      <c r="Q165" s="71">
        <f>penggarapan!CA461</f>
        <v>-49.940790755237344</v>
      </c>
    </row>
    <row r="166" spans="1:17">
      <c r="A166" s="69" t="str">
        <f>TEXT(penggarapan!F168,"dddd")</f>
        <v>Wednesday</v>
      </c>
      <c r="B166" s="91">
        <f>DATE(penggarapan!D168,penggarapan!E168,penggarapan!F168)</f>
        <v>42880</v>
      </c>
      <c r="C166" s="92">
        <f>penggarapan!J168/24</f>
        <v>0.625</v>
      </c>
      <c r="D166" s="90">
        <f>penggarapan!AN168*149598000</f>
        <v>151525456.47030535</v>
      </c>
      <c r="E166" s="93">
        <f>penggarapan!BA462</f>
        <v>357897.66477269091</v>
      </c>
      <c r="F166" s="69"/>
      <c r="G166" s="94">
        <f>penggarapan!AV168</f>
        <v>4.1555946060061144</v>
      </c>
      <c r="H166" s="94">
        <f>penggarapan!BM462/15</f>
        <v>16.726912626377384</v>
      </c>
      <c r="I166" s="95">
        <f>penggarapan!AP168</f>
        <v>64.311853890240045</v>
      </c>
      <c r="J166" s="71">
        <f>penggarapan!AJ462</f>
        <v>249.11628202042246</v>
      </c>
      <c r="K166" s="71">
        <f>penggarapan!AX168</f>
        <v>21.001848448473233</v>
      </c>
      <c r="L166" s="71">
        <f>penggarapan!AP462</f>
        <v>4.9312469485529604</v>
      </c>
      <c r="M166" s="71">
        <f>penggarapan!BR462</f>
        <v>-16.937750311787514</v>
      </c>
      <c r="N166" s="71">
        <f>penggarapan!BI168</f>
        <v>290.69752014519344</v>
      </c>
      <c r="O166" s="71">
        <f>penggarapan!BZ462</f>
        <v>107.25567472373152</v>
      </c>
      <c r="P166" s="71">
        <f>penggarapan!BM168</f>
        <v>37.816855497317761</v>
      </c>
      <c r="Q166" s="71">
        <f>penggarapan!CA462</f>
        <v>-46.398550589176317</v>
      </c>
    </row>
    <row r="167" spans="1:17">
      <c r="A167" s="69" t="str">
        <f>TEXT(penggarapan!F169,"dddd")</f>
        <v>Wednesday</v>
      </c>
      <c r="B167" s="91">
        <f>DATE(penggarapan!D169,penggarapan!E169,penggarapan!F169)</f>
        <v>42880</v>
      </c>
      <c r="C167" s="92">
        <f>penggarapan!J169/24</f>
        <v>0.63541666666666663</v>
      </c>
      <c r="D167" s="90">
        <f>penggarapan!AN169*149598000</f>
        <v>151525737.7119821</v>
      </c>
      <c r="E167" s="93">
        <f>penggarapan!BA463</f>
        <v>357882.61819902295</v>
      </c>
      <c r="F167" s="69"/>
      <c r="G167" s="94">
        <f>penggarapan!AV169</f>
        <v>4.1562968745365678</v>
      </c>
      <c r="H167" s="94">
        <f>penggarapan!BM463/15</f>
        <v>16.727834746815049</v>
      </c>
      <c r="I167" s="95">
        <f>penggarapan!AP169</f>
        <v>64.321860087263389</v>
      </c>
      <c r="J167" s="71">
        <f>penggarapan!AJ463</f>
        <v>249.13150701746682</v>
      </c>
      <c r="K167" s="71">
        <f>penggarapan!AX169</f>
        <v>21.003695849212011</v>
      </c>
      <c r="L167" s="71">
        <f>penggarapan!AP463</f>
        <v>4.9245176894365352</v>
      </c>
      <c r="M167" s="71">
        <f>penggarapan!BR463</f>
        <v>-16.946652542098196</v>
      </c>
      <c r="N167" s="71">
        <f>penggarapan!BI169</f>
        <v>290.32285421085783</v>
      </c>
      <c r="O167" s="71">
        <f>penggarapan!BZ463</f>
        <v>106.65453893030184</v>
      </c>
      <c r="P167" s="71">
        <f>penggarapan!BM169</f>
        <v>34.340704415349428</v>
      </c>
      <c r="Q167" s="71">
        <f>penggarapan!CA463</f>
        <v>-42.840358904695428</v>
      </c>
    </row>
    <row r="168" spans="1:17">
      <c r="A168" s="69" t="str">
        <f>TEXT(penggarapan!F170,"dddd")</f>
        <v>Wednesday</v>
      </c>
      <c r="B168" s="91">
        <f>DATE(penggarapan!D170,penggarapan!E170,penggarapan!F170)</f>
        <v>42880</v>
      </c>
      <c r="C168" s="92">
        <f>penggarapan!J170/24</f>
        <v>0.64583333333333337</v>
      </c>
      <c r="D168" s="90">
        <f>penggarapan!AN170*149598000</f>
        <v>151526018.89282241</v>
      </c>
      <c r="E168" s="93">
        <f>penggarapan!BA464</f>
        <v>357867.71730827732</v>
      </c>
      <c r="F168" s="69"/>
      <c r="G168" s="94">
        <f>penggarapan!AV170</f>
        <v>4.1569991578752949</v>
      </c>
      <c r="H168" s="94">
        <f>penggarapan!BM464/15</f>
        <v>16.728741946288359</v>
      </c>
      <c r="I168" s="95">
        <f>penggarapan!AP170</f>
        <v>64.331866247582113</v>
      </c>
      <c r="J168" s="71">
        <f>penggarapan!AJ464</f>
        <v>249.14648545646742</v>
      </c>
      <c r="K168" s="71">
        <f>penggarapan!AX170</f>
        <v>21.005542595115603</v>
      </c>
      <c r="L168" s="71">
        <f>penggarapan!AP464</f>
        <v>4.9145264929779637</v>
      </c>
      <c r="M168" s="71">
        <f>penggarapan!BR464</f>
        <v>-16.958743084438094</v>
      </c>
      <c r="N168" s="71">
        <f>penggarapan!BI170</f>
        <v>290.06668881494676</v>
      </c>
      <c r="O168" s="71">
        <f>penggarapan!BZ464</f>
        <v>106.2108324907025</v>
      </c>
      <c r="P168" s="71">
        <f>penggarapan!BM170</f>
        <v>30.85446581038752</v>
      </c>
      <c r="Q168" s="71">
        <f>penggarapan!CA464</f>
        <v>-39.272177383109678</v>
      </c>
    </row>
    <row r="169" spans="1:17">
      <c r="A169" s="69" t="str">
        <f>TEXT(penggarapan!F171,"dddd")</f>
        <v>Wednesday</v>
      </c>
      <c r="B169" s="91">
        <f>DATE(penggarapan!D171,penggarapan!E171,penggarapan!F171)</f>
        <v>42880</v>
      </c>
      <c r="C169" s="92">
        <f>penggarapan!J171/24</f>
        <v>0.65625</v>
      </c>
      <c r="D169" s="90">
        <f>penggarapan!AN171*149598000</f>
        <v>151526300.01279277</v>
      </c>
      <c r="E169" s="93">
        <f>penggarapan!BA465</f>
        <v>357852.96218730602</v>
      </c>
      <c r="F169" s="69"/>
      <c r="G169" s="94">
        <f>penggarapan!AV171</f>
        <v>4.1577014559559116</v>
      </c>
      <c r="H169" s="94">
        <f>penggarapan!BM465/15</f>
        <v>16.72963412751114</v>
      </c>
      <c r="I169" s="95">
        <f>penggarapan!AP171</f>
        <v>64.341872370310071</v>
      </c>
      <c r="J169" s="71">
        <f>penggarapan!AJ465</f>
        <v>249.16121574110326</v>
      </c>
      <c r="K169" s="71">
        <f>penggarapan!AX171</f>
        <v>21.007388685949213</v>
      </c>
      <c r="L169" s="71">
        <f>penggarapan!AP465</f>
        <v>4.9198060759659343</v>
      </c>
      <c r="M169" s="71">
        <f>penggarapan!BR465</f>
        <v>-16.955693048602146</v>
      </c>
      <c r="N169" s="71">
        <f>penggarapan!BI171</f>
        <v>289.91587717690078</v>
      </c>
      <c r="O169" s="71">
        <f>penggarapan!BZ465</f>
        <v>105.8754750474387</v>
      </c>
      <c r="P169" s="71">
        <f>penggarapan!BM171</f>
        <v>27.361178427584772</v>
      </c>
      <c r="Q169" s="71">
        <f>penggarapan!CA465</f>
        <v>-35.698134265316121</v>
      </c>
    </row>
    <row r="170" spans="1:17">
      <c r="A170" s="69" t="str">
        <f>TEXT(penggarapan!F172,"dddd")</f>
        <v>Wednesday</v>
      </c>
      <c r="B170" s="91">
        <f>DATE(penggarapan!D172,penggarapan!E172,penggarapan!F172)</f>
        <v>42880</v>
      </c>
      <c r="C170" s="92">
        <f>penggarapan!J172/24</f>
        <v>0.66666666666666663</v>
      </c>
      <c r="D170" s="90">
        <f>penggarapan!AN172*149598000</f>
        <v>151526581.07189736</v>
      </c>
      <c r="E170" s="93">
        <f>penggarapan!BA466</f>
        <v>357838.35292008164</v>
      </c>
      <c r="F170" s="69"/>
      <c r="G170" s="94">
        <f>penggarapan!AV172</f>
        <v>4.1584037688062887</v>
      </c>
      <c r="H170" s="94">
        <f>penggarapan!BM466/15</f>
        <v>16.730511200061436</v>
      </c>
      <c r="I170" s="95">
        <f>penggarapan!AP172</f>
        <v>64.351878455904099</v>
      </c>
      <c r="J170" s="71">
        <f>penggarapan!AJ466</f>
        <v>249.17569638829283</v>
      </c>
      <c r="K170" s="71">
        <f>penggarapan!AX172</f>
        <v>21.009234121725971</v>
      </c>
      <c r="L170" s="71">
        <f>penggarapan!AP466</f>
        <v>4.9258935698234438</v>
      </c>
      <c r="M170" s="71">
        <f>penggarapan!BR466</f>
        <v>-16.951805614530112</v>
      </c>
      <c r="N170" s="71">
        <f>penggarapan!BI172</f>
        <v>289.86055461838669</v>
      </c>
      <c r="O170" s="71">
        <f>penggarapan!BZ466</f>
        <v>105.64845661930448</v>
      </c>
      <c r="P170" s="71">
        <f>penggarapan!BM172</f>
        <v>23.863417706527922</v>
      </c>
      <c r="Q170" s="71">
        <f>penggarapan!CA466</f>
        <v>-32.118874813619321</v>
      </c>
    </row>
    <row r="171" spans="1:17">
      <c r="A171" s="69" t="str">
        <f>TEXT(penggarapan!F173,"dddd")</f>
        <v>Wednesday</v>
      </c>
      <c r="B171" s="91">
        <f>DATE(penggarapan!D173,penggarapan!E173,penggarapan!F173)</f>
        <v>42880</v>
      </c>
      <c r="C171" s="92">
        <f>penggarapan!J173/24</f>
        <v>0.67708333333333337</v>
      </c>
      <c r="D171" s="90">
        <f>penggarapan!AN173*149598000</f>
        <v>151526862.07014048</v>
      </c>
      <c r="E171" s="93">
        <f>penggarapan!BA467</f>
        <v>357823.88958973542</v>
      </c>
      <c r="F171" s="69"/>
      <c r="G171" s="94">
        <f>penggarapan!AV173</f>
        <v>4.1591060964540976</v>
      </c>
      <c r="H171" s="94">
        <f>penggarapan!BM467/15</f>
        <v>16.731373080293547</v>
      </c>
      <c r="I171" s="95">
        <f>penggarapan!AP173</f>
        <v>64.361884504818192</v>
      </c>
      <c r="J171" s="71">
        <f>penggarapan!AJ467</f>
        <v>249.18992602673165</v>
      </c>
      <c r="K171" s="71">
        <f>penggarapan!AX173</f>
        <v>21.011078902458355</v>
      </c>
      <c r="L171" s="71">
        <f>penggarapan!AP467</f>
        <v>4.9279376869994804</v>
      </c>
      <c r="M171" s="71">
        <f>penggarapan!BR467</f>
        <v>-16.951878693273425</v>
      </c>
      <c r="N171" s="71">
        <f>penggarapan!BI173</f>
        <v>289.89348558352765</v>
      </c>
      <c r="O171" s="71">
        <f>penggarapan!BZ467</f>
        <v>105.52080061732742</v>
      </c>
      <c r="P171" s="71">
        <f>penggarapan!BM173</f>
        <v>20.363434258472147</v>
      </c>
      <c r="Q171" s="71">
        <f>penggarapan!CA467</f>
        <v>-28.536104180842628</v>
      </c>
    </row>
    <row r="172" spans="1:17">
      <c r="A172" s="69" t="str">
        <f>TEXT(penggarapan!F174,"dddd")</f>
        <v>Wednesday</v>
      </c>
      <c r="B172" s="91">
        <f>DATE(penggarapan!D174,penggarapan!E174,penggarapan!F174)</f>
        <v>42880</v>
      </c>
      <c r="C172" s="92">
        <f>penggarapan!J174/24</f>
        <v>0.6875</v>
      </c>
      <c r="D172" s="90">
        <f>penggarapan!AN174*149598000</f>
        <v>151527143.00748855</v>
      </c>
      <c r="E172" s="93">
        <f>penggarapan!BA468</f>
        <v>357809.57228045451</v>
      </c>
      <c r="F172" s="69"/>
      <c r="G172" s="94">
        <f>penggarapan!AV174</f>
        <v>4.1598084388330134</v>
      </c>
      <c r="H172" s="94">
        <f>penggarapan!BM468/15</f>
        <v>16.732219691260472</v>
      </c>
      <c r="I172" s="95">
        <f>penggarapan!AP174</f>
        <v>64.371890516167213</v>
      </c>
      <c r="J172" s="71">
        <f>penggarapan!AJ468</f>
        <v>249.20390339560166</v>
      </c>
      <c r="K172" s="71">
        <f>penggarapan!AX174</f>
        <v>21.012923027911995</v>
      </c>
      <c r="L172" s="71">
        <f>penggarapan!AP468</f>
        <v>4.929369592064317</v>
      </c>
      <c r="M172" s="71">
        <f>penggarapan!BR468</f>
        <v>-16.952518772557173</v>
      </c>
      <c r="N172" s="71">
        <f>penggarapan!BI174</f>
        <v>290.00959902290231</v>
      </c>
      <c r="O172" s="71">
        <f>penggarapan!BZ468</f>
        <v>105.4775268097782</v>
      </c>
      <c r="P172" s="71">
        <f>penggarapan!BM174</f>
        <v>16.863258305666715</v>
      </c>
      <c r="Q172" s="71">
        <f>penggarapan!CA468</f>
        <v>-24.951636713518397</v>
      </c>
    </row>
    <row r="173" spans="1:17">
      <c r="A173" s="69" t="str">
        <f>TEXT(penggarapan!F175,"dddd")</f>
        <v>Wednesday</v>
      </c>
      <c r="B173" s="91">
        <f>DATE(penggarapan!D175,penggarapan!E175,penggarapan!F175)</f>
        <v>42880</v>
      </c>
      <c r="C173" s="92">
        <f>penggarapan!J175/24</f>
        <v>0.69791666666666663</v>
      </c>
      <c r="D173" s="90">
        <f>penggarapan!AN175*149598000</f>
        <v>151527423.88394591</v>
      </c>
      <c r="E173" s="93">
        <f>penggarapan!BA469</f>
        <v>357795.40107361419</v>
      </c>
      <c r="F173" s="69"/>
      <c r="G173" s="94">
        <f>penggarapan!AV175</f>
        <v>4.1605107959707066</v>
      </c>
      <c r="H173" s="94">
        <f>penggarapan!BM469/15</f>
        <v>16.73305096297587</v>
      </c>
      <c r="I173" s="95">
        <f>penggarapan!AP175</f>
        <v>64.381896490405211</v>
      </c>
      <c r="J173" s="71">
        <f>penggarapan!AJ469</f>
        <v>249.21762734888696</v>
      </c>
      <c r="K173" s="71">
        <f>penggarapan!AX175</f>
        <v>21.014766498099473</v>
      </c>
      <c r="L173" s="71">
        <f>penggarapan!AP469</f>
        <v>4.9137295083776733</v>
      </c>
      <c r="M173" s="71">
        <f>penggarapan!BR469</f>
        <v>-16.970005445500977</v>
      </c>
      <c r="N173" s="71">
        <f>penggarapan!BI175</f>
        <v>290.20566202296851</v>
      </c>
      <c r="O173" s="71">
        <f>penggarapan!BZ469</f>
        <v>105.52818107141343</v>
      </c>
      <c r="P173" s="71">
        <f>penggarapan!BM175</f>
        <v>13.364781514977635</v>
      </c>
      <c r="Q173" s="71">
        <f>penggarapan!CA469</f>
        <v>-21.36717374232105</v>
      </c>
    </row>
    <row r="174" spans="1:17">
      <c r="A174" s="69" t="str">
        <f>TEXT(penggarapan!F176,"dddd")</f>
        <v>Wednesday</v>
      </c>
      <c r="B174" s="91">
        <f>DATE(penggarapan!D176,penggarapan!E176,penggarapan!F176)</f>
        <v>42880</v>
      </c>
      <c r="C174" s="92">
        <f>penggarapan!J176/24</f>
        <v>0.70833333333333337</v>
      </c>
      <c r="D174" s="90">
        <f>penggarapan!AN176*149598000</f>
        <v>151527704.69951665</v>
      </c>
      <c r="E174" s="93">
        <f>penggarapan!BA470</f>
        <v>357781.376049741</v>
      </c>
      <c r="F174" s="69"/>
      <c r="G174" s="94">
        <f>penggarapan!AV176</f>
        <v>4.161213167895033</v>
      </c>
      <c r="H174" s="94">
        <f>penggarapan!BM470/15</f>
        <v>16.73386683232415</v>
      </c>
      <c r="I174" s="95">
        <f>penggarapan!AP176</f>
        <v>64.39190242798891</v>
      </c>
      <c r="J174" s="71">
        <f>penggarapan!AJ470</f>
        <v>249.23109685388002</v>
      </c>
      <c r="K174" s="71">
        <f>penggarapan!AX176</f>
        <v>21.016609313033744</v>
      </c>
      <c r="L174" s="71">
        <f>penggarapan!AP470</f>
        <v>4.9203431224160461</v>
      </c>
      <c r="M174" s="71">
        <f>penggarapan!BR470</f>
        <v>-16.965443431499764</v>
      </c>
      <c r="N174" s="71">
        <f>penggarapan!BI176</f>
        <v>290.48005798260857</v>
      </c>
      <c r="O174" s="71">
        <f>penggarapan!BZ470</f>
        <v>105.62510258882087</v>
      </c>
      <c r="P174" s="71">
        <f>penggarapan!BM176</f>
        <v>9.8698240799990966</v>
      </c>
      <c r="Q174" s="71">
        <f>penggarapan!CA470</f>
        <v>-17.783513164412742</v>
      </c>
    </row>
    <row r="175" spans="1:17">
      <c r="A175" s="106" t="str">
        <f>TEXT(penggarapan!F177,"dddd")</f>
        <v>Wednesday</v>
      </c>
      <c r="B175" s="107">
        <f>DATE(penggarapan!D177,penggarapan!E177,penggarapan!F177)</f>
        <v>42880</v>
      </c>
      <c r="C175" s="108">
        <f>penggarapan!J177/24</f>
        <v>0.71875</v>
      </c>
      <c r="D175" s="109">
        <f>penggarapan!AN177*149598000</f>
        <v>151527985.4541674</v>
      </c>
      <c r="E175" s="110">
        <f>penggarapan!BA471</f>
        <v>357767.49729036173</v>
      </c>
      <c r="F175" s="106"/>
      <c r="G175" s="111">
        <f>penggarapan!AV177</f>
        <v>4.1619155545395303</v>
      </c>
      <c r="H175" s="111">
        <f>penggarapan!BM471/15</f>
        <v>16.734667242979832</v>
      </c>
      <c r="I175" s="112">
        <f>penggarapan!AP177</f>
        <v>64.401908328031396</v>
      </c>
      <c r="J175" s="113">
        <f>penggarapan!AJ471</f>
        <v>249.24431098984141</v>
      </c>
      <c r="K175" s="113">
        <f>penggarapan!AX177</f>
        <v>21.018451472480358</v>
      </c>
      <c r="L175" s="113">
        <f>penggarapan!AP471</f>
        <v>4.9126854453086999</v>
      </c>
      <c r="M175" s="113">
        <f>penggarapan!BR471</f>
        <v>-16.97495804219017</v>
      </c>
      <c r="N175" s="113">
        <f>penggarapan!BI177</f>
        <v>290.8326468621857</v>
      </c>
      <c r="O175" s="113">
        <f>penggarapan!BZ471</f>
        <v>105.80324084245719</v>
      </c>
      <c r="P175" s="113">
        <f>penggarapan!BM177</f>
        <v>6.3801926884710687</v>
      </c>
      <c r="Q175" s="113">
        <f>penggarapan!CA471</f>
        <v>-14.20259627270346</v>
      </c>
    </row>
    <row r="176" spans="1:17">
      <c r="A176" s="106" t="str">
        <f>TEXT(penggarapan!F178,"dddd")</f>
        <v>Wednesday</v>
      </c>
      <c r="B176" s="107">
        <f>DATE(penggarapan!D178,penggarapan!E178,penggarapan!F178)</f>
        <v>42880</v>
      </c>
      <c r="C176" s="108">
        <f>penggarapan!J178/24</f>
        <v>0.72916666666666663</v>
      </c>
      <c r="D176" s="109">
        <f>penggarapan!AN178*149598000</f>
        <v>151528266.1479024</v>
      </c>
      <c r="E176" s="110">
        <f>penggarapan!BA472</f>
        <v>357753.76487424481</v>
      </c>
      <c r="F176" s="106"/>
      <c r="G176" s="111">
        <f>penggarapan!AV178</f>
        <v>4.1626179559320517</v>
      </c>
      <c r="H176" s="111">
        <f>penggarapan!BM472/15</f>
        <v>16.735452145648761</v>
      </c>
      <c r="I176" s="112">
        <f>penggarapan!AP178</f>
        <v>64.411914190989378</v>
      </c>
      <c r="J176" s="113">
        <f>penggarapan!AJ472</f>
        <v>249.25726895197374</v>
      </c>
      <c r="K176" s="113">
        <f>penggarapan!AX178</f>
        <v>21.020292976452346</v>
      </c>
      <c r="L176" s="113">
        <f>penggarapan!AP472</f>
        <v>4.9226297737099145</v>
      </c>
      <c r="M176" s="113">
        <f>penggarapan!BR472</f>
        <v>-16.967024024300635</v>
      </c>
      <c r="N176" s="113">
        <f>penggarapan!BI178</f>
        <v>291.264692920188</v>
      </c>
      <c r="O176" s="113">
        <f>penggarapan!BZ472</f>
        <v>106.02765489113381</v>
      </c>
      <c r="P176" s="113">
        <f>penggarapan!BM178</f>
        <v>2.897733637015353</v>
      </c>
      <c r="Q176" s="113">
        <f>penggarapan!CA472</f>
        <v>-10.624088063242469</v>
      </c>
    </row>
    <row r="177" spans="1:17">
      <c r="A177" s="106" t="str">
        <f>TEXT(penggarapan!F179,"dddd")</f>
        <v>Wednesday</v>
      </c>
      <c r="B177" s="107">
        <f>DATE(penggarapan!D179,penggarapan!E179,penggarapan!F179)</f>
        <v>42880</v>
      </c>
      <c r="C177" s="108">
        <f>penggarapan!J179/24</f>
        <v>0.73958333333333337</v>
      </c>
      <c r="D177" s="109">
        <f>penggarapan!AN179*149598000</f>
        <v>151528546.78072587</v>
      </c>
      <c r="E177" s="110">
        <f>penggarapan!BA473</f>
        <v>357740.17887931428</v>
      </c>
      <c r="F177" s="106"/>
      <c r="G177" s="111">
        <f>penggarapan!AV179</f>
        <v>4.1633203721002596</v>
      </c>
      <c r="H177" s="111">
        <f>penggarapan!BM473/15</f>
        <v>16.736221497974913</v>
      </c>
      <c r="I177" s="112">
        <f>penggarapan!AP179</f>
        <v>64.421920017316907</v>
      </c>
      <c r="J177" s="113">
        <f>penggarapan!AJ473</f>
        <v>249.26997004987518</v>
      </c>
      <c r="K177" s="113">
        <f>penggarapan!AX179</f>
        <v>21.022133824962168</v>
      </c>
      <c r="L177" s="113">
        <f>penggarapan!AP473</f>
        <v>4.924765267287663</v>
      </c>
      <c r="M177" s="113">
        <f>penggarapan!BR473</f>
        <v>-16.966774757902293</v>
      </c>
      <c r="N177" s="113">
        <f>penggarapan!BI179</f>
        <v>291.7788511093201</v>
      </c>
      <c r="O177" s="113">
        <f>penggarapan!BZ473</f>
        <v>106.32338823560289</v>
      </c>
      <c r="P177" s="113">
        <f>penggarapan!BM179</f>
        <v>-0.57561546288694443</v>
      </c>
      <c r="Q177" s="113">
        <f>penggarapan!CA473</f>
        <v>-7.0505083875219423</v>
      </c>
    </row>
    <row r="178" spans="1:17">
      <c r="A178" s="106" t="str">
        <f>TEXT(penggarapan!F180,"dddd")</f>
        <v>Wednesday</v>
      </c>
      <c r="B178" s="107">
        <f>DATE(penggarapan!D180,penggarapan!E180,penggarapan!F180)</f>
        <v>42880</v>
      </c>
      <c r="C178" s="108">
        <f>penggarapan!J180/24</f>
        <v>0.75</v>
      </c>
      <c r="D178" s="109">
        <f>penggarapan!AN180*149598000</f>
        <v>151528827.3526043</v>
      </c>
      <c r="E178" s="110">
        <f>penggarapan!BA474</f>
        <v>357726.73938443197</v>
      </c>
      <c r="F178" s="106"/>
      <c r="G178" s="111">
        <f>penggarapan!AV180</f>
        <v>4.1640228029777404</v>
      </c>
      <c r="H178" s="111">
        <f>penggarapan!BM474/15</f>
        <v>16.736975264457566</v>
      </c>
      <c r="I178" s="112">
        <f>penggarapan!AP180</f>
        <v>64.43192580612795</v>
      </c>
      <c r="J178" s="113">
        <f>penggarapan!AJ474</f>
        <v>249.28241370616377</v>
      </c>
      <c r="K178" s="113">
        <f>penggarapan!AX180</f>
        <v>21.023974017775757</v>
      </c>
      <c r="L178" s="113">
        <f>penggarapan!AP474</f>
        <v>4.9170556253026181</v>
      </c>
      <c r="M178" s="113">
        <f>penggarapan!BR474</f>
        <v>-16.976224674824408</v>
      </c>
      <c r="N178" s="113">
        <f>penggarapan!BI180</f>
        <v>292.37920770386904</v>
      </c>
      <c r="O178" s="113">
        <f>penggarapan!BZ474</f>
        <v>106.69255378036972</v>
      </c>
      <c r="P178" s="113">
        <f>penggarapan!BM180</f>
        <v>-4.0377723354493904</v>
      </c>
      <c r="Q178" s="113">
        <f>penggarapan!CA474</f>
        <v>-3.4837441107136962</v>
      </c>
    </row>
    <row r="179" spans="1:17">
      <c r="A179" s="106" t="str">
        <f>TEXT(penggarapan!F181,"dddd")</f>
        <v>Wednesday</v>
      </c>
      <c r="B179" s="107">
        <f>DATE(penggarapan!D181,penggarapan!E181,penggarapan!F181)</f>
        <v>42880</v>
      </c>
      <c r="C179" s="108">
        <f>penggarapan!J181/24</f>
        <v>0.76041666666666663</v>
      </c>
      <c r="D179" s="109">
        <f>penggarapan!AN181*149598000</f>
        <v>151529107.8635419</v>
      </c>
      <c r="E179" s="110">
        <f>penggarapan!BA475</f>
        <v>357713.44646576361</v>
      </c>
      <c r="F179" s="106"/>
      <c r="G179" s="111">
        <f>penggarapan!AV181</f>
        <v>4.1647252485923438</v>
      </c>
      <c r="H179" s="111">
        <f>penggarapan!BM475/15</f>
        <v>16.73771341667068</v>
      </c>
      <c r="I179" s="112">
        <f>penggarapan!AP181</f>
        <v>64.441931557879258</v>
      </c>
      <c r="J179" s="113">
        <f>penggarapan!AJ475</f>
        <v>249.29459946009214</v>
      </c>
      <c r="K179" s="113">
        <f>penggarapan!AX181</f>
        <v>21.025813554906136</v>
      </c>
      <c r="L179" s="113">
        <f>penggarapan!AP475</f>
        <v>4.9281714721088532</v>
      </c>
      <c r="M179" s="113">
        <f>penggarapan!BR475</f>
        <v>-16.967015044271619</v>
      </c>
      <c r="N179" s="113">
        <f>penggarapan!BI181</f>
        <v>293.07137429109855</v>
      </c>
      <c r="O179" s="113">
        <f>penggarapan!BZ475</f>
        <v>107.10848021830991</v>
      </c>
      <c r="P179" s="113">
        <f>penggarapan!BM181</f>
        <v>-7.4864520892199176</v>
      </c>
      <c r="Q179" s="113">
        <f>penggarapan!CA475</f>
        <v>7.7954451374278741E-2</v>
      </c>
    </row>
    <row r="180" spans="1:17">
      <c r="A180" s="69" t="str">
        <f>TEXT(penggarapan!F182,"dddd")</f>
        <v>Wednesday</v>
      </c>
      <c r="B180" s="91">
        <f>DATE(penggarapan!D182,penggarapan!E182,penggarapan!F182)</f>
        <v>42880</v>
      </c>
      <c r="C180" s="92">
        <f>penggarapan!J182/24</f>
        <v>0.77083333333333337</v>
      </c>
      <c r="D180" s="90">
        <f>penggarapan!AN182*149598000</f>
        <v>151529388.31354299</v>
      </c>
      <c r="E180" s="93">
        <f>penggarapan!BA476</f>
        <v>357700.30019862636</v>
      </c>
      <c r="F180" s="69"/>
      <c r="G180" s="94">
        <f>penggarapan!AV182</f>
        <v>4.1654277089717269</v>
      </c>
      <c r="H180" s="94">
        <f>penggarapan!BM476/15</f>
        <v>16.738435933167466</v>
      </c>
      <c r="I180" s="95">
        <f>penggarapan!AP182</f>
        <v>64.451937273024868</v>
      </c>
      <c r="J180" s="71">
        <f>penggarapan!AJ476</f>
        <v>249.30652696596493</v>
      </c>
      <c r="K180" s="71">
        <f>penggarapan!AX182</f>
        <v>21.027652436365713</v>
      </c>
      <c r="L180" s="71">
        <f>penggarapan!AP476</f>
        <v>4.9240037266819225</v>
      </c>
      <c r="M180" s="71">
        <f>penggarapan!BR476</f>
        <v>-16.972884058616554</v>
      </c>
      <c r="N180" s="71">
        <f>penggarapan!BI182</f>
        <v>293.86263731537406</v>
      </c>
      <c r="O180" s="71">
        <f>penggarapan!BZ476</f>
        <v>107.60752491329622</v>
      </c>
      <c r="P180" s="71">
        <f>penggarapan!BM182</f>
        <v>-10.91910154490872</v>
      </c>
      <c r="Q180" s="71">
        <f>penggarapan!CA476</f>
        <v>3.629231148050704</v>
      </c>
    </row>
    <row r="181" spans="1:17">
      <c r="A181" s="69" t="str">
        <f>TEXT(penggarapan!F183,"dddd")</f>
        <v>Wednesday</v>
      </c>
      <c r="B181" s="91">
        <f>DATE(penggarapan!D183,penggarapan!E183,penggarapan!F183)</f>
        <v>42880</v>
      </c>
      <c r="C181" s="92">
        <f>penggarapan!J183/24</f>
        <v>0.78125</v>
      </c>
      <c r="D181" s="90">
        <f>penggarapan!AN183*149598000</f>
        <v>151529668.70257413</v>
      </c>
      <c r="E181" s="93">
        <f>penggarapan!BA477</f>
        <v>357687.30065921659</v>
      </c>
      <c r="F181" s="69"/>
      <c r="G181" s="94">
        <f>penggarapan!AV183</f>
        <v>4.1661301840495293</v>
      </c>
      <c r="H181" s="94">
        <f>penggarapan!BM477/15</f>
        <v>16.739142799394529</v>
      </c>
      <c r="I181" s="95">
        <f>penggarapan!AP183</f>
        <v>64.461942950679671</v>
      </c>
      <c r="J181" s="71">
        <f>penggarapan!AJ477</f>
        <v>249.31819599171499</v>
      </c>
      <c r="K181" s="71">
        <f>penggarapan!AX183</f>
        <v>21.029490661920846</v>
      </c>
      <c r="L181" s="71">
        <f>penggarapan!AP477</f>
        <v>4.9149377337441909</v>
      </c>
      <c r="M181" s="71">
        <f>penggarapan!BR477</f>
        <v>-16.983559537459197</v>
      </c>
      <c r="N181" s="71">
        <f>penggarapan!BI183</f>
        <v>294.76216810074271</v>
      </c>
      <c r="O181" s="71">
        <f>penggarapan!BZ477</f>
        <v>108.1835569314281</v>
      </c>
      <c r="P181" s="71">
        <f>penggarapan!BM183</f>
        <v>-14.332822281101574</v>
      </c>
      <c r="Q181" s="71">
        <f>penggarapan!CA477</f>
        <v>7.1692959098112912</v>
      </c>
    </row>
    <row r="182" spans="1:17">
      <c r="A182" s="69" t="str">
        <f>TEXT(penggarapan!F184,"dddd")</f>
        <v>Wednesday</v>
      </c>
      <c r="B182" s="91">
        <f>DATE(penggarapan!D184,penggarapan!E184,penggarapan!F184)</f>
        <v>42880</v>
      </c>
      <c r="C182" s="92">
        <f>penggarapan!J184/24</f>
        <v>0.79166666666666663</v>
      </c>
      <c r="D182" s="90">
        <f>penggarapan!AN184*149598000</f>
        <v>151529949.0306395</v>
      </c>
      <c r="E182" s="93">
        <f>penggarapan!BA478</f>
        <v>357674.44792109408</v>
      </c>
      <c r="F182" s="69"/>
      <c r="G182" s="94">
        <f>penggarapan!AV184</f>
        <v>4.1668326738533992</v>
      </c>
      <c r="H182" s="94">
        <f>penggarapan!BM478/15</f>
        <v>16.739834007889801</v>
      </c>
      <c r="I182" s="95">
        <f>penggarapan!AP184</f>
        <v>64.471948591297661</v>
      </c>
      <c r="J182" s="71">
        <f>penggarapan!AJ478</f>
        <v>249.32960642216437</v>
      </c>
      <c r="K182" s="71">
        <f>penggarapan!AX184</f>
        <v>21.031328231584027</v>
      </c>
      <c r="L182" s="71">
        <f>penggarapan!AP478</f>
        <v>4.9120900875608742</v>
      </c>
      <c r="M182" s="71">
        <f>penggarapan!BR478</f>
        <v>-16.98804550531187</v>
      </c>
      <c r="N182" s="71">
        <f>penggarapan!BI184</f>
        <v>295.78130074146111</v>
      </c>
      <c r="O182" s="71">
        <f>penggarapan!BZ478</f>
        <v>108.83115212861877</v>
      </c>
      <c r="P182" s="71">
        <f>penggarapan!BM184</f>
        <v>-17.724278129528319</v>
      </c>
      <c r="Q182" s="71">
        <f>penggarapan!CA478</f>
        <v>10.698060094598205</v>
      </c>
    </row>
    <row r="183" spans="1:17">
      <c r="A183" s="69" t="str">
        <f>TEXT(penggarapan!F185,"dddd")</f>
        <v>Wednesday</v>
      </c>
      <c r="B183" s="91">
        <f>DATE(penggarapan!D185,penggarapan!E185,penggarapan!F185)</f>
        <v>42880</v>
      </c>
      <c r="C183" s="92">
        <f>penggarapan!J185/24</f>
        <v>0.80208333333333337</v>
      </c>
      <c r="D183" s="90">
        <f>penggarapan!AN185*149598000</f>
        <v>151530229.29774332</v>
      </c>
      <c r="E183" s="93">
        <f>penggarapan!BA479</f>
        <v>357661.74205696827</v>
      </c>
      <c r="F183" s="69"/>
      <c r="G183" s="94">
        <f>penggarapan!AV185</f>
        <v>4.1675351784111827</v>
      </c>
      <c r="H183" s="94">
        <f>penggarapan!BM479/15</f>
        <v>16.740509558184399</v>
      </c>
      <c r="I183" s="95">
        <f>penggarapan!AP185</f>
        <v>64.481954195335632</v>
      </c>
      <c r="J183" s="71">
        <f>penggarapan!AJ479</f>
        <v>249.34075825739865</v>
      </c>
      <c r="K183" s="71">
        <f>penggarapan!AX185</f>
        <v>21.033165145368145</v>
      </c>
      <c r="L183" s="71">
        <f>penggarapan!AP479</f>
        <v>4.9243130022867678</v>
      </c>
      <c r="M183" s="71">
        <f>penggarapan!BR479</f>
        <v>-16.977585385949823</v>
      </c>
      <c r="N183" s="71">
        <f>penggarapan!BI185</f>
        <v>296.93388728247334</v>
      </c>
      <c r="O183" s="71">
        <f>penggarapan!BZ479</f>
        <v>109.54837794945242</v>
      </c>
      <c r="P183" s="71">
        <f>penggarapan!BM185</f>
        <v>-21.089581838265588</v>
      </c>
      <c r="Q183" s="71">
        <f>penggarapan!CA479</f>
        <v>14.215603802115927</v>
      </c>
    </row>
    <row r="184" spans="1:17">
      <c r="A184" s="69" t="str">
        <f>TEXT(penggarapan!F186,"dddd")</f>
        <v>Wednesday</v>
      </c>
      <c r="B184" s="91">
        <f>DATE(penggarapan!D186,penggarapan!E186,penggarapan!F186)</f>
        <v>42880</v>
      </c>
      <c r="C184" s="92">
        <f>penggarapan!J186/24</f>
        <v>0.8125</v>
      </c>
      <c r="D184" s="90">
        <f>penggarapan!AN186*149598000</f>
        <v>151530509.50385222</v>
      </c>
      <c r="E184" s="93">
        <f>penggarapan!BA480</f>
        <v>357649.18314036983</v>
      </c>
      <c r="F184" s="69"/>
      <c r="G184" s="94">
        <f>penggarapan!AV186</f>
        <v>4.1682376976564424</v>
      </c>
      <c r="H184" s="94">
        <f>penggarapan!BM480/15</f>
        <v>16.74116945671404</v>
      </c>
      <c r="I184" s="95">
        <f>penggarapan!AP186</f>
        <v>64.491959761907538</v>
      </c>
      <c r="J184" s="71">
        <f>penggarapan!AJ480</f>
        <v>249.35165161129896</v>
      </c>
      <c r="K184" s="71">
        <f>penggarapan!AX186</f>
        <v>21.035001403039619</v>
      </c>
      <c r="L184" s="71">
        <f>penggarapan!AP480</f>
        <v>4.910503431704174</v>
      </c>
      <c r="M184" s="71">
        <f>penggarapan!BR480</f>
        <v>-16.992837483194375</v>
      </c>
      <c r="N184" s="71">
        <f>penggarapan!BI186</f>
        <v>298.23674072968726</v>
      </c>
      <c r="O184" s="71">
        <f>penggarapan!BZ480</f>
        <v>110.38498605656989</v>
      </c>
      <c r="P184" s="71">
        <f>penggarapan!BM186</f>
        <v>-24.424154206202264</v>
      </c>
      <c r="Q184" s="71">
        <f>penggarapan!CA480</f>
        <v>17.711043109043775</v>
      </c>
    </row>
    <row r="185" spans="1:17">
      <c r="A185" s="69" t="str">
        <f>TEXT(penggarapan!F187,"dddd")</f>
        <v>Wednesday</v>
      </c>
      <c r="B185" s="91">
        <f>DATE(penggarapan!D187,penggarapan!E187,penggarapan!F187)</f>
        <v>42880</v>
      </c>
      <c r="C185" s="92">
        <f>penggarapan!J187/24</f>
        <v>0.82291666666666663</v>
      </c>
      <c r="D185" s="90">
        <f>penggarapan!AN187*149598000</f>
        <v>151530789.6489704</v>
      </c>
      <c r="E185" s="93">
        <f>penggarapan!BA481</f>
        <v>357636.77124224976</v>
      </c>
      <c r="F185" s="69"/>
      <c r="G185" s="94">
        <f>penggarapan!AV187</f>
        <v>4.1689402316168875</v>
      </c>
      <c r="H185" s="94">
        <f>penggarapan!BM481/15</f>
        <v>16.741813716995395</v>
      </c>
      <c r="I185" s="95">
        <f>penggarapan!AP187</f>
        <v>64.501965291468338</v>
      </c>
      <c r="J185" s="71">
        <f>penggarapan!AJ481</f>
        <v>249.3622867144482</v>
      </c>
      <c r="K185" s="71">
        <f>penggarapan!AX187</f>
        <v>21.03683700461108</v>
      </c>
      <c r="L185" s="71">
        <f>penggarapan!AP481</f>
        <v>4.9239827659394289</v>
      </c>
      <c r="M185" s="71">
        <f>penggarapan!BR481</f>
        <v>-16.981057175158661</v>
      </c>
      <c r="N185" s="71">
        <f>penggarapan!BI187</f>
        <v>299.71017558127335</v>
      </c>
      <c r="O185" s="71">
        <f>penggarapan!BZ481</f>
        <v>111.29821963626537</v>
      </c>
      <c r="P185" s="71">
        <f>penggarapan!BM187</f>
        <v>-27.72254714431126</v>
      </c>
      <c r="Q185" s="71">
        <f>penggarapan!CA481</f>
        <v>21.193126843092788</v>
      </c>
    </row>
    <row r="186" spans="1:17">
      <c r="A186" s="69" t="str">
        <f>TEXT(penggarapan!F188,"dddd")</f>
        <v>Wednesday</v>
      </c>
      <c r="B186" s="91">
        <f>DATE(penggarapan!D188,penggarapan!E188,penggarapan!F188)</f>
        <v>42880</v>
      </c>
      <c r="C186" s="92">
        <f>penggarapan!J188/24</f>
        <v>0.83333333333333337</v>
      </c>
      <c r="D186" s="90">
        <f>penggarapan!AN188*149598000</f>
        <v>151531069.73310205</v>
      </c>
      <c r="E186" s="93">
        <f>penggarapan!BA482</f>
        <v>357624.50643270946</v>
      </c>
      <c r="F186" s="69"/>
      <c r="G186" s="94">
        <f>penggarapan!AV188</f>
        <v>4.1696427803202285</v>
      </c>
      <c r="H186" s="94">
        <f>penggarapan!BM482/15</f>
        <v>16.739759860816459</v>
      </c>
      <c r="I186" s="95">
        <f>penggarapan!AP188</f>
        <v>64.511970784472979</v>
      </c>
      <c r="J186" s="71">
        <f>penggarapan!AJ482</f>
        <v>249.32838241559338</v>
      </c>
      <c r="K186" s="71">
        <f>penggarapan!AX188</f>
        <v>21.038671950095083</v>
      </c>
      <c r="L186" s="71">
        <f>penggarapan!AP482</f>
        <v>4.9227492986894497</v>
      </c>
      <c r="M186" s="71">
        <f>penggarapan!BR482</f>
        <v>-16.97732261251015</v>
      </c>
      <c r="N186" s="71">
        <f>penggarapan!BI188</f>
        <v>301.37865067564587</v>
      </c>
      <c r="O186" s="71">
        <f>penggarapan!BZ482</f>
        <v>112.34893245922639</v>
      </c>
      <c r="P186" s="71">
        <f>penggarapan!BM188</f>
        <v>-30.978219787554206</v>
      </c>
      <c r="Q186" s="71">
        <f>penggarapan!CA482</f>
        <v>24.687463666591533</v>
      </c>
    </row>
    <row r="187" spans="1:17">
      <c r="A187" s="69" t="str">
        <f>TEXT(penggarapan!F189,"dddd")</f>
        <v>Wednesday</v>
      </c>
      <c r="B187" s="91">
        <f>DATE(penggarapan!D189,penggarapan!E189,penggarapan!F189)</f>
        <v>42880</v>
      </c>
      <c r="C187" s="92">
        <f>penggarapan!J189/24</f>
        <v>0.84375</v>
      </c>
      <c r="D187" s="90">
        <f>penggarapan!AN189*149598000</f>
        <v>151531349.75621387</v>
      </c>
      <c r="E187" s="93">
        <f>penggarapan!BA483</f>
        <v>357612.3887826117</v>
      </c>
      <c r="F187" s="69"/>
      <c r="G187" s="94">
        <f>penggarapan!AV189</f>
        <v>4.1703453437000153</v>
      </c>
      <c r="H187" s="94">
        <f>penggarapan!BM483/15</f>
        <v>16.74305541168912</v>
      </c>
      <c r="I187" s="95">
        <f>penggarapan!AP189</f>
        <v>64.521976240035428</v>
      </c>
      <c r="J187" s="71">
        <f>penggarapan!AJ483</f>
        <v>249.38278366447523</v>
      </c>
      <c r="K187" s="71">
        <f>penggarapan!AX189</f>
        <v>21.04050623925826</v>
      </c>
      <c r="L187" s="71">
        <f>penggarapan!AP483</f>
        <v>4.9237194516189478</v>
      </c>
      <c r="M187" s="71">
        <f>penggarapan!BR483</f>
        <v>-16.984309214171297</v>
      </c>
      <c r="N187" s="71">
        <f>penggarapan!BI189</f>
        <v>303.27150634247266</v>
      </c>
      <c r="O187" s="71">
        <f>penggarapan!BZ483</f>
        <v>113.52114281262369</v>
      </c>
      <c r="P187" s="71">
        <f>penggarapan!BM189</f>
        <v>-34.183253948679841</v>
      </c>
      <c r="Q187" s="71">
        <f>penggarapan!CA483</f>
        <v>28.077633181609233</v>
      </c>
    </row>
    <row r="188" spans="1:17">
      <c r="A188" s="69" t="str">
        <f>TEXT(penggarapan!F190,"dddd")</f>
        <v>Wednesday</v>
      </c>
      <c r="B188" s="91">
        <f>DATE(penggarapan!D190,penggarapan!E190,penggarapan!F190)</f>
        <v>42880</v>
      </c>
      <c r="C188" s="92">
        <f>penggarapan!J190/24</f>
        <v>0.85416666666666663</v>
      </c>
      <c r="D188" s="90">
        <f>penggarapan!AN190*149598000</f>
        <v>151531629.71831003</v>
      </c>
      <c r="E188" s="93">
        <f>penggarapan!BA484</f>
        <v>357600.41836029972</v>
      </c>
      <c r="F188" s="69"/>
      <c r="G188" s="94">
        <f>penggarapan!AV190</f>
        <v>4.1710479217840799</v>
      </c>
      <c r="H188" s="94">
        <f>penggarapan!BM484/15</f>
        <v>16.743652907916157</v>
      </c>
      <c r="I188" s="95">
        <f>penggarapan!AP190</f>
        <v>64.531981658612423</v>
      </c>
      <c r="J188" s="71">
        <f>penggarapan!AJ484</f>
        <v>249.39264654569629</v>
      </c>
      <c r="K188" s="71">
        <f>penggarapan!AX190</f>
        <v>21.042339872113551</v>
      </c>
      <c r="L188" s="71">
        <f>penggarapan!AP484</f>
        <v>4.9177208260539489</v>
      </c>
      <c r="M188" s="71">
        <f>penggarapan!BR484</f>
        <v>-16.991681747996772</v>
      </c>
      <c r="N188" s="71">
        <f>penggarapan!BI190</f>
        <v>305.42376021156747</v>
      </c>
      <c r="O188" s="71">
        <f>penggarapan!BZ484</f>
        <v>114.8599052479485</v>
      </c>
      <c r="P188" s="71">
        <f>penggarapan!BM190</f>
        <v>-37.327992115288232</v>
      </c>
      <c r="Q188" s="71">
        <f>penggarapan!CA484</f>
        <v>31.471919194503329</v>
      </c>
    </row>
    <row r="189" spans="1:17">
      <c r="A189" s="69" t="str">
        <f>TEXT(penggarapan!F191,"dddd")</f>
        <v>Wednesday</v>
      </c>
      <c r="B189" s="91">
        <f>DATE(penggarapan!D191,penggarapan!E191,penggarapan!F191)</f>
        <v>42880</v>
      </c>
      <c r="C189" s="92">
        <f>penggarapan!J191/24</f>
        <v>0.86458333333333337</v>
      </c>
      <c r="D189" s="90">
        <f>penggarapan!AN191*149598000</f>
        <v>151531909.61939466</v>
      </c>
      <c r="E189" s="93">
        <f>penggarapan!BA485</f>
        <v>357588.59523326176</v>
      </c>
      <c r="F189" s="69"/>
      <c r="G189" s="94">
        <f>penggarapan!AV191</f>
        <v>4.1717505146000669</v>
      </c>
      <c r="H189" s="94">
        <f>penggarapan!BM485/15</f>
        <v>16.74423488957579</v>
      </c>
      <c r="I189" s="95">
        <f>penggarapan!AP191</f>
        <v>64.541987040658057</v>
      </c>
      <c r="J189" s="71">
        <f>penggarapan!AJ485</f>
        <v>249.40225324569673</v>
      </c>
      <c r="K189" s="71">
        <f>penggarapan!AX191</f>
        <v>21.04417284867333</v>
      </c>
      <c r="L189" s="71">
        <f>penggarapan!AP485</f>
        <v>4.9164246437143557</v>
      </c>
      <c r="M189" s="71">
        <f>penggarapan!BR485</f>
        <v>-16.994364561215427</v>
      </c>
      <c r="N189" s="71">
        <f>penggarapan!BI191</f>
        <v>307.87687178551124</v>
      </c>
      <c r="O189" s="71">
        <f>penggarapan!BZ485</f>
        <v>116.37228599142301</v>
      </c>
      <c r="P189" s="71">
        <f>penggarapan!BM191</f>
        <v>-40.400578480298257</v>
      </c>
      <c r="Q189" s="71">
        <f>penggarapan!CA485</f>
        <v>34.828896301086829</v>
      </c>
    </row>
    <row r="190" spans="1:17">
      <c r="A190" s="69" t="str">
        <f>TEXT(penggarapan!F192,"dddd")</f>
        <v>Wednesday</v>
      </c>
      <c r="B190" s="91">
        <f>DATE(penggarapan!D192,penggarapan!E192,penggarapan!F192)</f>
        <v>42880</v>
      </c>
      <c r="C190" s="92">
        <f>penggarapan!J192/24</f>
        <v>0.875</v>
      </c>
      <c r="D190" s="90">
        <f>penggarapan!AN192*149598000</f>
        <v>151532189.4594346</v>
      </c>
      <c r="E190" s="93">
        <f>penggarapan!BA486</f>
        <v>357576.91946969478</v>
      </c>
      <c r="F190" s="69"/>
      <c r="G190" s="94">
        <f>penggarapan!AV192</f>
        <v>4.1724531220815733</v>
      </c>
      <c r="H190" s="94">
        <f>penggarapan!BM486/15</f>
        <v>16.744801404883081</v>
      </c>
      <c r="I190" s="95">
        <f>penggarapan!AP192</f>
        <v>64.551992385287193</v>
      </c>
      <c r="J190" s="71">
        <f>penggarapan!AJ486</f>
        <v>249.41160456684585</v>
      </c>
      <c r="K190" s="71">
        <f>penggarapan!AX192</f>
        <v>21.046005168704628</v>
      </c>
      <c r="L190" s="71">
        <f>penggarapan!AP486</f>
        <v>4.9161632611259201</v>
      </c>
      <c r="M190" s="71">
        <f>penggarapan!BR486</f>
        <v>-16.995985900570972</v>
      </c>
      <c r="N190" s="71">
        <f>penggarapan!BI192</f>
        <v>310.6792862610431</v>
      </c>
      <c r="O190" s="71">
        <f>penggarapan!BZ486</f>
        <v>118.09235411050953</v>
      </c>
      <c r="P190" s="71">
        <f>penggarapan!BM192</f>
        <v>-43.386382663753096</v>
      </c>
      <c r="Q190" s="71">
        <f>penggarapan!CA486</f>
        <v>38.139740033025696</v>
      </c>
    </row>
    <row r="191" spans="1:17">
      <c r="A191" s="69" t="str">
        <f>TEXT(penggarapan!F193,"dddd")</f>
        <v>Wednesday</v>
      </c>
      <c r="B191" s="91">
        <f>DATE(penggarapan!D193,penggarapan!E193,penggarapan!F193)</f>
        <v>42880</v>
      </c>
      <c r="C191" s="92">
        <f>penggarapan!J193/24</f>
        <v>0.88541666666666663</v>
      </c>
      <c r="D191" s="90">
        <f>penggarapan!AN193*149598000</f>
        <v>151532469.2384339</v>
      </c>
      <c r="E191" s="93">
        <f>penggarapan!BA487</f>
        <v>357565.391135332</v>
      </c>
      <c r="F191" s="69"/>
      <c r="G191" s="94">
        <f>penggarapan!AV193</f>
        <v>4.1731557442561744</v>
      </c>
      <c r="H191" s="94">
        <f>penggarapan!BM487/15</f>
        <v>16.745352509032653</v>
      </c>
      <c r="I191" s="95">
        <f>penggarapan!AP193</f>
        <v>64.561997692952957</v>
      </c>
      <c r="J191" s="71">
        <f>penggarapan!AJ487</f>
        <v>249.42070142651943</v>
      </c>
      <c r="K191" s="71">
        <f>penggarapan!AX193</f>
        <v>21.047836832219708</v>
      </c>
      <c r="L191" s="71">
        <f>penggarapan!AP487</f>
        <v>4.9140429874316389</v>
      </c>
      <c r="M191" s="71">
        <f>penggarapan!BR487</f>
        <v>-16.999408525222769</v>
      </c>
      <c r="N191" s="71">
        <f>penggarapan!BI193</f>
        <v>313.88639667880079</v>
      </c>
      <c r="O191" s="71">
        <f>penggarapan!BZ487</f>
        <v>120.0606310852672</v>
      </c>
      <c r="P191" s="71">
        <f>penggarapan!BM193</f>
        <v>-46.267290159958741</v>
      </c>
      <c r="Q191" s="71">
        <f>penggarapan!CA487</f>
        <v>41.393524657576819</v>
      </c>
    </row>
    <row r="192" spans="1:17">
      <c r="A192" s="69" t="str">
        <f>TEXT(penggarapan!F194,"dddd")</f>
        <v>Wednesday</v>
      </c>
      <c r="B192" s="91">
        <f>DATE(penggarapan!D194,penggarapan!E194,penggarapan!F194)</f>
        <v>42880</v>
      </c>
      <c r="C192" s="92">
        <f>penggarapan!J194/24</f>
        <v>0.89583333333333337</v>
      </c>
      <c r="D192" s="90">
        <f>penggarapan!AN194*149598000</f>
        <v>151532748.95639679</v>
      </c>
      <c r="E192" s="93">
        <f>penggarapan!BA488</f>
        <v>357554.01029504696</v>
      </c>
      <c r="F192" s="69"/>
      <c r="G192" s="94">
        <f>penggarapan!AV194</f>
        <v>4.1738583811518843</v>
      </c>
      <c r="H192" s="94">
        <f>penggarapan!BM488/15</f>
        <v>16.74588826409283</v>
      </c>
      <c r="I192" s="95">
        <f>penggarapan!AP194</f>
        <v>64.57200296411483</v>
      </c>
      <c r="J192" s="71">
        <f>penggarapan!AJ488</f>
        <v>249.42954485534898</v>
      </c>
      <c r="K192" s="71">
        <f>penggarapan!AX194</f>
        <v>21.049667839231891</v>
      </c>
      <c r="L192" s="71">
        <f>penggarapan!AP488</f>
        <v>4.9171526989110061</v>
      </c>
      <c r="M192" s="71">
        <f>penggarapan!BR488</f>
        <v>-16.997619890922824</v>
      </c>
      <c r="N192" s="71">
        <f>penggarapan!BI194</f>
        <v>317.55929231583912</v>
      </c>
      <c r="O192" s="71">
        <f>penggarapan!BZ488</f>
        <v>122.31439789736638</v>
      </c>
      <c r="P192" s="71">
        <f>penggarapan!BM194</f>
        <v>-49.020859592341097</v>
      </c>
      <c r="Q192" s="71">
        <f>penggarapan!CA488</f>
        <v>44.581033459248253</v>
      </c>
    </row>
    <row r="193" spans="1:17">
      <c r="A193" s="69" t="str">
        <f>TEXT(penggarapan!F195,"dddd")</f>
        <v>Wednesday</v>
      </c>
      <c r="B193" s="91">
        <f>DATE(penggarapan!D195,penggarapan!E195,penggarapan!F195)</f>
        <v>42880</v>
      </c>
      <c r="C193" s="92">
        <f>penggarapan!J195/24</f>
        <v>0.90625</v>
      </c>
      <c r="D193" s="90">
        <f>penggarapan!AN195*149598000</f>
        <v>151533028.61329001</v>
      </c>
      <c r="E193" s="93">
        <f>penggarapan!BA489</f>
        <v>357542.77701437142</v>
      </c>
      <c r="F193" s="69"/>
      <c r="G193" s="94">
        <f>penggarapan!AV195</f>
        <v>4.1745610327019813</v>
      </c>
      <c r="H193" s="94">
        <f>penggarapan!BM489/15</f>
        <v>16.746408738907565</v>
      </c>
      <c r="I193" s="95">
        <f>penggarapan!AP195</f>
        <v>64.582008197883212</v>
      </c>
      <c r="J193" s="71">
        <f>penggarapan!AJ489</f>
        <v>249.43813599560204</v>
      </c>
      <c r="K193" s="71">
        <f>penggarapan!AX195</f>
        <v>21.051498189507644</v>
      </c>
      <c r="L193" s="71">
        <f>penggarapan!AP489</f>
        <v>4.9175706315248418</v>
      </c>
      <c r="M193" s="71">
        <f>penggarapan!BR489</f>
        <v>-16.998456878296615</v>
      </c>
      <c r="N193" s="71">
        <f>penggarapan!BI195</f>
        <v>321.76128710151744</v>
      </c>
      <c r="O193" s="71">
        <f>penggarapan!BZ489</f>
        <v>124.91910054337259</v>
      </c>
      <c r="P193" s="71">
        <f>penggarapan!BM195</f>
        <v>-51.619386097047069</v>
      </c>
      <c r="Q193" s="71">
        <f>penggarapan!CA489</f>
        <v>47.68306874005323</v>
      </c>
    </row>
    <row r="194" spans="1:17">
      <c r="A194" s="69" t="str">
        <f>TEXT(penggarapan!F196,"dddd")</f>
        <v>Wednesday</v>
      </c>
      <c r="B194" s="91">
        <f>DATE(penggarapan!D196,penggarapan!E196,penggarapan!F196)</f>
        <v>42880</v>
      </c>
      <c r="C194" s="92">
        <f>penggarapan!J196/24</f>
        <v>0.91666666666666663</v>
      </c>
      <c r="D194" s="90">
        <f>penggarapan!AN196*149598000</f>
        <v>151533308.20911774</v>
      </c>
      <c r="E194" s="93">
        <f>penggarapan!BA490</f>
        <v>357531.69135642226</v>
      </c>
      <c r="F194" s="69"/>
      <c r="G194" s="94">
        <f>penggarapan!AV196</f>
        <v>4.1752636989343417</v>
      </c>
      <c r="H194" s="94">
        <f>penggarapan!BM490/15</f>
        <v>16.746914009210105</v>
      </c>
      <c r="I194" s="95">
        <f>penggarapan!AP196</f>
        <v>64.592013394715721</v>
      </c>
      <c r="J194" s="71">
        <f>penggarapan!AJ490</f>
        <v>249.44647610305614</v>
      </c>
      <c r="K194" s="71">
        <f>penggarapan!AX196</f>
        <v>21.053327883060007</v>
      </c>
      <c r="L194" s="71">
        <f>penggarapan!AP490</f>
        <v>4.9209500488827196</v>
      </c>
      <c r="M194" s="71">
        <f>penggarapan!BR490</f>
        <v>-16.996327100960094</v>
      </c>
      <c r="N194" s="71">
        <f>penggarapan!BI196</f>
        <v>326.55083743073925</v>
      </c>
      <c r="O194" s="71">
        <f>penggarapan!BZ490</f>
        <v>127.93592836198027</v>
      </c>
      <c r="P194" s="71">
        <f>penggarapan!BM196</f>
        <v>-54.028990607640267</v>
      </c>
      <c r="Q194" s="71">
        <f>penggarapan!CA490</f>
        <v>50.682273376896688</v>
      </c>
    </row>
    <row r="195" spans="1:17">
      <c r="A195" s="69" t="str">
        <f>TEXT(penggarapan!F197,"dddd")</f>
        <v>Wednesday</v>
      </c>
      <c r="B195" s="91">
        <f>DATE(penggarapan!D197,penggarapan!E197,penggarapan!F197)</f>
        <v>42880</v>
      </c>
      <c r="C195" s="92">
        <f>penggarapan!J197/24</f>
        <v>0.92708333333333337</v>
      </c>
      <c r="D195" s="90">
        <f>penggarapan!AN197*149598000</f>
        <v>151533587.74388415</v>
      </c>
      <c r="E195" s="93">
        <f>penggarapan!BA491</f>
        <v>357520.75338346633</v>
      </c>
      <c r="F195" s="69"/>
      <c r="G195" s="94">
        <f>penggarapan!AV197</f>
        <v>4.1759663798766011</v>
      </c>
      <c r="H195" s="94">
        <f>penggarapan!BM491/15</f>
        <v>16.747404157513561</v>
      </c>
      <c r="I195" s="95">
        <f>penggarapan!AP197</f>
        <v>64.602018555066422</v>
      </c>
      <c r="J195" s="71">
        <f>penggarapan!AJ491</f>
        <v>249.45456654519168</v>
      </c>
      <c r="K195" s="71">
        <f>penggarapan!AX197</f>
        <v>21.055156919901297</v>
      </c>
      <c r="L195" s="71">
        <f>penggarapan!AP491</f>
        <v>4.9249102713238946</v>
      </c>
      <c r="M195" s="71">
        <f>penggarapan!BR491</f>
        <v>-16.993585914277357</v>
      </c>
      <c r="N195" s="71">
        <f>penggarapan!BI197</f>
        <v>331.96939112263124</v>
      </c>
      <c r="O195" s="71">
        <f>penggarapan!BZ491</f>
        <v>131.4493105238775</v>
      </c>
      <c r="P195" s="71">
        <f>penggarapan!BM197</f>
        <v>-56.208997746073329</v>
      </c>
      <c r="Q195" s="71">
        <f>penggarapan!CA491</f>
        <v>53.55160471634489</v>
      </c>
    </row>
    <row r="196" spans="1:17">
      <c r="A196" s="69" t="str">
        <f>TEXT(penggarapan!F198,"dddd")</f>
        <v>Wednesday</v>
      </c>
      <c r="B196" s="91">
        <f>DATE(penggarapan!D198,penggarapan!E198,penggarapan!F198)</f>
        <v>42880</v>
      </c>
      <c r="C196" s="92">
        <f>penggarapan!J198/24</f>
        <v>0.9375</v>
      </c>
      <c r="D196" s="90">
        <f>penggarapan!AN198*149598000</f>
        <v>151533867.217556</v>
      </c>
      <c r="E196" s="93">
        <f>penggarapan!BA492</f>
        <v>357509.96315835899</v>
      </c>
      <c r="F196" s="69"/>
      <c r="G196" s="94">
        <f>penggarapan!AV198</f>
        <v>4.1766690754622706</v>
      </c>
      <c r="H196" s="94">
        <f>penggarapan!BM492/15</f>
        <v>16.747879273011087</v>
      </c>
      <c r="I196" s="95">
        <f>penggarapan!AP198</f>
        <v>64.612023678049297</v>
      </c>
      <c r="J196" s="71">
        <f>penggarapan!AJ492</f>
        <v>249.46240879954331</v>
      </c>
      <c r="K196" s="71">
        <f>penggarapan!AX198</f>
        <v>21.056985299798864</v>
      </c>
      <c r="L196" s="71">
        <f>penggarapan!AP492</f>
        <v>4.9227839216966354</v>
      </c>
      <c r="M196" s="71">
        <f>penggarapan!BR492</f>
        <v>-16.996829599865169</v>
      </c>
      <c r="N196" s="71">
        <f>penggarapan!BI198</f>
        <v>338.02366942226081</v>
      </c>
      <c r="O196" s="71">
        <f>penggarapan!BZ492</f>
        <v>135.56242085828868</v>
      </c>
      <c r="P196" s="71">
        <f>penggarapan!BM198</f>
        <v>-58.11207767312316</v>
      </c>
      <c r="Q196" s="71">
        <f>penggarapan!CA492</f>
        <v>56.253147659132352</v>
      </c>
    </row>
    <row r="197" spans="1:17">
      <c r="A197" s="69" t="str">
        <f>TEXT(penggarapan!F199,"dddd")</f>
        <v>Wednesday</v>
      </c>
      <c r="B197" s="91">
        <f>DATE(penggarapan!D199,penggarapan!E199,penggarapan!F199)</f>
        <v>42880</v>
      </c>
      <c r="C197" s="92">
        <f>penggarapan!J199/24</f>
        <v>0.94791666666666663</v>
      </c>
      <c r="D197" s="90">
        <f>penggarapan!AN199*149598000</f>
        <v>151534146.63013744</v>
      </c>
      <c r="E197" s="93">
        <f>penggarapan!BA493</f>
        <v>357499.3207416081</v>
      </c>
      <c r="F197" s="69"/>
      <c r="G197" s="94">
        <f>penggarapan!AV199</f>
        <v>4.1773717857191723</v>
      </c>
      <c r="H197" s="94">
        <f>penggarapan!BM493/15</f>
        <v>16.748339451667693</v>
      </c>
      <c r="I197" s="95">
        <f>penggarapan!AP199</f>
        <v>64.622028764121168</v>
      </c>
      <c r="J197" s="71">
        <f>penggarapan!AJ493</f>
        <v>249.4700044552151</v>
      </c>
      <c r="K197" s="71">
        <f>penggarapan!AX199</f>
        <v>21.058813022765602</v>
      </c>
      <c r="L197" s="71">
        <f>penggarapan!AP493</f>
        <v>4.9231220359571886</v>
      </c>
      <c r="M197" s="71">
        <f>penggarapan!BR493</f>
        <v>-16.997598963232559</v>
      </c>
      <c r="N197" s="71">
        <f>penggarapan!BI199</f>
        <v>344.66481082860867</v>
      </c>
      <c r="O197" s="71">
        <f>penggarapan!BZ493</f>
        <v>140.36719540396291</v>
      </c>
      <c r="P197" s="71">
        <f>penggarapan!BM199</f>
        <v>-59.685856960452774</v>
      </c>
      <c r="Q197" s="71">
        <f>penggarapan!CA493</f>
        <v>58.749323743219961</v>
      </c>
    </row>
    <row r="198" spans="1:17">
      <c r="A198" s="69" t="str">
        <f>TEXT(penggarapan!F200,"dddd")</f>
        <v>Wednesday</v>
      </c>
      <c r="B198" s="91">
        <f>DATE(penggarapan!D200,penggarapan!E200,penggarapan!F200)</f>
        <v>42880</v>
      </c>
      <c r="C198" s="92">
        <f>penggarapan!J200/24</f>
        <v>0.95833333333333337</v>
      </c>
      <c r="D198" s="90">
        <f>penggarapan!AN200*149598000</f>
        <v>151534425.98163268</v>
      </c>
      <c r="E198" s="93">
        <f>penggarapan!BA494</f>
        <v>357488.82619286684</v>
      </c>
      <c r="F198" s="69"/>
      <c r="G198" s="94">
        <f>penggarapan!AV200</f>
        <v>4.1780745106749242</v>
      </c>
      <c r="H198" s="94">
        <f>penggarapan!BM494/15</f>
        <v>16.748784796109003</v>
      </c>
      <c r="I198" s="95">
        <f>penggarapan!AP200</f>
        <v>64.632033813736015</v>
      </c>
      <c r="J198" s="71">
        <f>penggarapan!AJ494</f>
        <v>249.47735521104391</v>
      </c>
      <c r="K198" s="71">
        <f>penggarapan!AX200</f>
        <v>21.060640088813756</v>
      </c>
      <c r="L198" s="71">
        <f>penggarapan!AP494</f>
        <v>4.9083128363141189</v>
      </c>
      <c r="M198" s="71">
        <f>penggarapan!BR494</f>
        <v>-17.013317811748028</v>
      </c>
      <c r="N198" s="71">
        <f>penggarapan!BI200</f>
        <v>351.77176246764714</v>
      </c>
      <c r="O198" s="71">
        <f>penggarapan!BZ494</f>
        <v>145.98461751777606</v>
      </c>
      <c r="P198" s="71">
        <f>penggarapan!BM200</f>
        <v>-60.876764761580063</v>
      </c>
      <c r="Q198" s="71">
        <f>penggarapan!CA494</f>
        <v>60.972733251337438</v>
      </c>
    </row>
    <row r="199" spans="1:17">
      <c r="A199" s="69" t="str">
        <f>TEXT(penggarapan!F201,"dddd")</f>
        <v>Wednesday</v>
      </c>
      <c r="B199" s="91">
        <f>DATE(penggarapan!D201,penggarapan!E201,penggarapan!F201)</f>
        <v>42880</v>
      </c>
      <c r="C199" s="92">
        <f>penggarapan!J201/24</f>
        <v>0.96875</v>
      </c>
      <c r="D199" s="90">
        <f>penggarapan!AN201*149598000</f>
        <v>151534705.27200848</v>
      </c>
      <c r="E199" s="93">
        <f>penggarapan!BA495</f>
        <v>357478.47957231913</v>
      </c>
      <c r="F199" s="69"/>
      <c r="G199" s="94">
        <f>penggarapan!AV201</f>
        <v>4.1787772502630922</v>
      </c>
      <c r="H199" s="94">
        <f>penggarapan!BM495/15</f>
        <v>16.749215415518314</v>
      </c>
      <c r="I199" s="95">
        <f>penggarapan!AP201</f>
        <v>64.642038826008744</v>
      </c>
      <c r="J199" s="71">
        <f>penggarapan!AJ495</f>
        <v>249.48446287390118</v>
      </c>
      <c r="K199" s="71">
        <f>penggarapan!AX201</f>
        <v>21.0624664977111</v>
      </c>
      <c r="L199" s="71">
        <f>penggarapan!AP495</f>
        <v>4.9246182426859697</v>
      </c>
      <c r="M199" s="71">
        <f>penggarapan!BR495</f>
        <v>-16.998218878216242</v>
      </c>
      <c r="N199" s="71">
        <f>penggarapan!BI201</f>
        <v>359.15040404386184</v>
      </c>
      <c r="O199" s="71">
        <f>penggarapan!BZ495</f>
        <v>152.4330654019742</v>
      </c>
      <c r="P199" s="71">
        <f>penggarapan!BM201</f>
        <v>-61.636435076671347</v>
      </c>
      <c r="Q199" s="71">
        <f>penggarapan!CA495</f>
        <v>62.895924852284395</v>
      </c>
    </row>
    <row r="200" spans="1:17">
      <c r="A200" s="69" t="str">
        <f>TEXT(penggarapan!F202,"dddd")</f>
        <v>Wednesday</v>
      </c>
      <c r="B200" s="91">
        <f>DATE(penggarapan!D202,penggarapan!E202,penggarapan!F202)</f>
        <v>42880</v>
      </c>
      <c r="C200" s="92">
        <f>penggarapan!J202/24</f>
        <v>0.97916666666666663</v>
      </c>
      <c r="D200" s="90">
        <f>penggarapan!AN202*149598000</f>
        <v>151534984.50126901</v>
      </c>
      <c r="E200" s="93">
        <f>penggarapan!BA496</f>
        <v>357468.28093785612</v>
      </c>
      <c r="F200" s="69"/>
      <c r="G200" s="94">
        <f>penggarapan!AV202</f>
        <v>4.1794800045113005</v>
      </c>
      <c r="H200" s="94">
        <f>penggarapan!BM496/15</f>
        <v>16.749631425708333</v>
      </c>
      <c r="I200" s="95">
        <f>penggarapan!AP202</f>
        <v>64.652043801393461</v>
      </c>
      <c r="J200" s="71">
        <f>penggarapan!AJ496</f>
        <v>249.491329359877</v>
      </c>
      <c r="K200" s="71">
        <f>penggarapan!AX202</f>
        <v>21.06429224947</v>
      </c>
      <c r="L200" s="71">
        <f>penggarapan!AP496</f>
        <v>4.922753765597176</v>
      </c>
      <c r="M200" s="71">
        <f>penggarapan!BR496</f>
        <v>-17.001060344536818</v>
      </c>
      <c r="N200" s="71">
        <f>penggarapan!BI202</f>
        <v>6.5571083567064079</v>
      </c>
      <c r="O200" s="71">
        <f>penggarapan!BZ496</f>
        <v>159.778180682162</v>
      </c>
      <c r="P200" s="71">
        <f>penggarapan!BM202</f>
        <v>-61.929777425974841</v>
      </c>
      <c r="Q200" s="71">
        <f>penggarapan!CA496</f>
        <v>64.405744736693279</v>
      </c>
    </row>
    <row r="201" spans="1:17">
      <c r="A201" s="69" t="str">
        <f>TEXT(penggarapan!F203,"dddd")</f>
        <v>Wednesday</v>
      </c>
      <c r="B201" s="91">
        <f>DATE(penggarapan!D203,penggarapan!E203,penggarapan!F203)</f>
        <v>42880</v>
      </c>
      <c r="C201" s="92">
        <f>penggarapan!J203/24</f>
        <v>0.98958333333333337</v>
      </c>
      <c r="D201" s="90">
        <f>penggarapan!AN203*149598000</f>
        <v>151535263.66941842</v>
      </c>
      <c r="E201" s="93">
        <f>penggarapan!BA497</f>
        <v>357458.23034652084</v>
      </c>
      <c r="F201" s="69"/>
      <c r="G201" s="94">
        <f>penggarapan!AV203</f>
        <v>4.180182773447358</v>
      </c>
      <c r="H201" s="94">
        <f>penggarapan!BM497/15</f>
        <v>16.750032949006684</v>
      </c>
      <c r="I201" s="95">
        <f>penggarapan!AP203</f>
        <v>64.66204874034689</v>
      </c>
      <c r="J201" s="71">
        <f>penggarapan!AJ497</f>
        <v>249.49795669239151</v>
      </c>
      <c r="K201" s="71">
        <f>penggarapan!AX203</f>
        <v>21.066117344103183</v>
      </c>
      <c r="L201" s="71">
        <f>penggarapan!AP497</f>
        <v>4.9219149891502951</v>
      </c>
      <c r="M201" s="71">
        <f>penggarapan!BR497</f>
        <v>-17.002852053836474</v>
      </c>
      <c r="N201" s="71">
        <f>penggarapan!BI203</f>
        <v>13.742828205602507</v>
      </c>
      <c r="O201" s="71">
        <f>penggarapan!BZ497</f>
        <v>167.89451442523122</v>
      </c>
      <c r="P201" s="71">
        <f>penggarapan!BM203</f>
        <v>-61.742250281119212</v>
      </c>
      <c r="Q201" s="71">
        <f>penggarapan!CA497</f>
        <v>65.443998276727825</v>
      </c>
    </row>
    <row r="202" spans="1:17">
      <c r="A202" s="69" t="str">
        <f>TEXT(penggarapan!F204,"dddd")</f>
        <v>Wednesday</v>
      </c>
      <c r="B202" s="91">
        <f>DATE(penggarapan!D204,penggarapan!E204,penggarapan!F204)</f>
        <v>42880</v>
      </c>
      <c r="C202" s="92">
        <f>penggarapan!J204/24</f>
        <v>1</v>
      </c>
      <c r="D202" s="90">
        <f>penggarapan!AN204*149598000</f>
        <v>151535542.7764236</v>
      </c>
      <c r="E202" s="93">
        <f>penggarapan!BA498</f>
        <v>357448.32785582234</v>
      </c>
      <c r="F202" s="69"/>
      <c r="G202" s="94">
        <f>penggarapan!AV204</f>
        <v>4.1808855570047507</v>
      </c>
      <c r="H202" s="94">
        <f>penggarapan!BM498/15</f>
        <v>16.750420114151112</v>
      </c>
      <c r="I202" s="95">
        <f>penggarapan!AP204</f>
        <v>64.672053641983027</v>
      </c>
      <c r="J202" s="71">
        <f>penggarapan!AJ498</f>
        <v>249.50434700046645</v>
      </c>
      <c r="K202" s="71">
        <f>penggarapan!AX204</f>
        <v>21.06794178137849</v>
      </c>
      <c r="L202" s="71">
        <f>penggarapan!AP498</f>
        <v>4.9213653780733422</v>
      </c>
      <c r="M202" s="71">
        <f>penggarapan!BR498</f>
        <v>-17.004323010894012</v>
      </c>
      <c r="N202" s="71">
        <f>penggarapan!BI204</f>
        <v>20.499605695203627</v>
      </c>
      <c r="O202" s="71">
        <f>penggarapan!BZ498</f>
        <v>176.53848093176768</v>
      </c>
      <c r="P202" s="71">
        <f>penggarapan!BM204</f>
        <v>-61.083232877620219</v>
      </c>
      <c r="Q202" s="71">
        <f>penggarapan!CA498</f>
        <v>65.94867624452796</v>
      </c>
    </row>
    <row r="203" spans="1:17">
      <c r="A203" s="69" t="str">
        <f>TEXT(penggarapan!F205,"dddd")</f>
        <v>Wednesday</v>
      </c>
      <c r="B203" s="91">
        <f>DATE(penggarapan!D205,penggarapan!E205,penggarapan!F205)</f>
        <v>42880</v>
      </c>
      <c r="C203" s="92">
        <f>penggarapan!J205/24</f>
        <v>1.0104166666666667</v>
      </c>
      <c r="D203" s="90">
        <f>penggarapan!AN205*149598000</f>
        <v>151535821.8222886</v>
      </c>
      <c r="E203" s="93">
        <f>penggarapan!BA499</f>
        <v>357438.57352103794</v>
      </c>
      <c r="F203" s="69"/>
      <c r="G203" s="94">
        <f>penggarapan!AV205</f>
        <v>4.181588355211157</v>
      </c>
      <c r="H203" s="94">
        <f>penggarapan!BM499/15</f>
        <v>16.750793056340743</v>
      </c>
      <c r="I203" s="95">
        <f>penggarapan!AP205</f>
        <v>64.682058506756832</v>
      </c>
      <c r="J203" s="71">
        <f>penggarapan!AJ499</f>
        <v>249.51050251957267</v>
      </c>
      <c r="K203" s="71">
        <f>penggarapan!AX205</f>
        <v>21.069765561308412</v>
      </c>
      <c r="L203" s="71">
        <f>penggarapan!AP499</f>
        <v>4.9236798000601487</v>
      </c>
      <c r="M203" s="71">
        <f>penggarapan!BR499</f>
        <v>-17.002926126140888</v>
      </c>
      <c r="N203" s="71">
        <f>penggarapan!BI205</f>
        <v>26.6895702452085</v>
      </c>
      <c r="O203" s="71">
        <f>penggarapan!BZ499</f>
        <v>185.34398770464787</v>
      </c>
      <c r="P203" s="71">
        <f>penggarapan!BM205</f>
        <v>-59.983827548135892</v>
      </c>
      <c r="Q203" s="71">
        <f>penggarapan!CA499</f>
        <v>65.888675579213071</v>
      </c>
    </row>
    <row r="204" spans="1:17">
      <c r="A204" s="69" t="str">
        <f>TEXT(penggarapan!F206,"dddd")</f>
        <v>Wednesday</v>
      </c>
      <c r="B204" s="91">
        <f>DATE(penggarapan!D206,penggarapan!E206,penggarapan!F206)</f>
        <v>42880</v>
      </c>
      <c r="C204" s="92">
        <f>penggarapan!J206/24</f>
        <v>1.0208333333333333</v>
      </c>
      <c r="D204" s="90">
        <f>penggarapan!AN206*149598000</f>
        <v>151536100.80701771</v>
      </c>
      <c r="E204" s="93">
        <f>penggarapan!BA500</f>
        <v>357428.96739659569</v>
      </c>
      <c r="F204" s="69"/>
      <c r="G204" s="94">
        <f>penggarapan!AV206</f>
        <v>4.1822911680942587</v>
      </c>
      <c r="H204" s="94">
        <f>penggarapan!BM500/15</f>
        <v>16.751151917119149</v>
      </c>
      <c r="I204" s="95">
        <f>penggarapan!AP206</f>
        <v>64.692063335123279</v>
      </c>
      <c r="J204" s="71">
        <f>penggarapan!AJ500</f>
        <v>249.51642558970198</v>
      </c>
      <c r="K204" s="71">
        <f>penggarapan!AX206</f>
        <v>21.071588683905343</v>
      </c>
      <c r="L204" s="71">
        <f>penggarapan!AP500</f>
        <v>4.9133580718015271</v>
      </c>
      <c r="M204" s="71">
        <f>penggarapan!BR500</f>
        <v>-17.013996866804348</v>
      </c>
      <c r="N204" s="71">
        <f>penggarapan!BI206</f>
        <v>20.499605695203627</v>
      </c>
      <c r="O204" s="71">
        <f>penggarapan!BZ500</f>
        <v>193.8962436765041</v>
      </c>
      <c r="P204" s="71">
        <f>penggarapan!BM206</f>
        <v>-58.490194727769854</v>
      </c>
      <c r="Q204" s="71">
        <f>penggarapan!CA500</f>
        <v>65.253154295389137</v>
      </c>
    </row>
    <row r="205" spans="1:17">
      <c r="A205" s="69" t="str">
        <f>TEXT(penggarapan!F207,"dddd")</f>
        <v>Wednesday</v>
      </c>
      <c r="B205" s="91">
        <f>DATE(penggarapan!D207,penggarapan!E207,penggarapan!F207)</f>
        <v>42880</v>
      </c>
      <c r="C205" s="92">
        <f>penggarapan!J207/24</f>
        <v>1.0104166666666667</v>
      </c>
      <c r="D205" s="90">
        <f>penggarapan!AN207*149598000</f>
        <v>151535821.8222886</v>
      </c>
      <c r="E205" s="93">
        <f>penggarapan!BA501</f>
        <v>357438.57352103794</v>
      </c>
      <c r="F205" s="69"/>
      <c r="G205" s="94">
        <f>penggarapan!AV207</f>
        <v>4.181588355211157</v>
      </c>
      <c r="H205" s="94">
        <f>penggarapan!BM501/15</f>
        <v>16.750793056340743</v>
      </c>
      <c r="I205" s="95">
        <f>penggarapan!AP207</f>
        <v>64.682058506756832</v>
      </c>
      <c r="J205" s="71">
        <f>penggarapan!AJ501</f>
        <v>249.51050251957267</v>
      </c>
      <c r="K205" s="71">
        <f>penggarapan!AX207</f>
        <v>21.069765561308412</v>
      </c>
      <c r="L205" s="71">
        <f>penggarapan!AP501</f>
        <v>4.9236798000601487</v>
      </c>
      <c r="M205" s="71">
        <f>penggarapan!BR501</f>
        <v>-17.002926126140888</v>
      </c>
      <c r="N205" s="71">
        <f>penggarapan!BI207</f>
        <v>180</v>
      </c>
      <c r="O205" s="71">
        <f>penggarapan!BZ501</f>
        <v>185.34398770464787</v>
      </c>
      <c r="P205" s="71">
        <f>penggarapan!BM207</f>
        <v>-59.983827548135892</v>
      </c>
      <c r="Q205" s="71">
        <f>penggarapan!CA501</f>
        <v>65.888675579213071</v>
      </c>
    </row>
    <row r="206" spans="1:17">
      <c r="A206" s="69"/>
      <c r="B206" s="91"/>
      <c r="C206" s="92"/>
      <c r="D206" s="90"/>
      <c r="E206" s="93"/>
      <c r="F206" s="69"/>
      <c r="G206" s="94"/>
      <c r="H206" s="94"/>
      <c r="I206" s="95"/>
      <c r="J206" s="71"/>
      <c r="K206" s="71"/>
      <c r="L206" s="71"/>
      <c r="M206" s="71"/>
      <c r="N206" s="71"/>
      <c r="O206" s="71"/>
      <c r="P206" s="71"/>
      <c r="Q206" s="71"/>
    </row>
    <row r="207" spans="1:17">
      <c r="A207" s="69" t="str">
        <f>TEXT(penggarapan!F209,"dddd")</f>
        <v>Thursday</v>
      </c>
      <c r="B207" s="91">
        <f>DATE(penggarapan!D209,penggarapan!E209,penggarapan!F209)</f>
        <v>42881</v>
      </c>
      <c r="C207" s="92">
        <f>penggarapan!J209/24</f>
        <v>4.1666666666666664E-2</v>
      </c>
      <c r="D207" s="90">
        <f>penggarapan!AN209*149598000</f>
        <v>151536658.59342128</v>
      </c>
      <c r="E207" s="93">
        <f>penggarapan!BA503</f>
        <v>357410.65218949557</v>
      </c>
      <c r="F207" s="69"/>
      <c r="G207" s="94">
        <f>penggarapan!AV209</f>
        <v>4.1836968388497962</v>
      </c>
      <c r="H207" s="94">
        <f>penggarapan!BM503/15</f>
        <v>16.752334105723708</v>
      </c>
      <c r="I207" s="95">
        <f>penggarapan!AP209</f>
        <v>64.712072896532476</v>
      </c>
      <c r="J207" s="71">
        <f>penggarapan!AJ503</f>
        <v>249.53593763536989</v>
      </c>
      <c r="K207" s="71">
        <f>penggarapan!AX209</f>
        <v>21.075232959348369</v>
      </c>
      <c r="L207" s="71">
        <f>penggarapan!AP503</f>
        <v>4.9168036919262859</v>
      </c>
      <c r="M207" s="71">
        <f>penggarapan!BR503</f>
        <v>-17.013415922554042</v>
      </c>
      <c r="N207" s="71">
        <f>penggarapan!BI209</f>
        <v>41.500555142341881</v>
      </c>
      <c r="O207" s="71">
        <f>penggarapan!BZ503</f>
        <v>209.00407584355986</v>
      </c>
      <c r="P207" s="71">
        <f>penggarapan!BM209</f>
        <v>-54.532500404502962</v>
      </c>
      <c r="Q207" s="71">
        <f>penggarapan!CA503</f>
        <v>62.50611903244647</v>
      </c>
    </row>
    <row r="208" spans="1:17">
      <c r="A208" s="69" t="str">
        <f>TEXT(penggarapan!F210,"dddd")</f>
        <v>Thursday</v>
      </c>
      <c r="B208" s="91">
        <f>DATE(penggarapan!D210,penggarapan!E210,penggarapan!F210)</f>
        <v>42881</v>
      </c>
      <c r="C208" s="92">
        <f>penggarapan!J210/24</f>
        <v>5.2083333333333336E-2</v>
      </c>
      <c r="D208" s="90">
        <f>penggarapan!AN210*149598000</f>
        <v>151536937.39465538</v>
      </c>
      <c r="E208" s="93">
        <f>penggarapan!BA504</f>
        <v>357401.48853959271</v>
      </c>
      <c r="F208" s="69"/>
      <c r="G208" s="94">
        <f>penggarapan!AV210</f>
        <v>4.1843996956467038</v>
      </c>
      <c r="H208" s="94">
        <f>penggarapan!BM504/15</f>
        <v>16.752651850507494</v>
      </c>
      <c r="I208" s="95">
        <f>penggarapan!AP210</f>
        <v>64.722077614387274</v>
      </c>
      <c r="J208" s="71">
        <f>penggarapan!AJ504</f>
        <v>249.54118196290977</v>
      </c>
      <c r="K208" s="71">
        <f>penggarapan!AX210</f>
        <v>21.077054109287452</v>
      </c>
      <c r="L208" s="71">
        <f>penggarapan!AP504</f>
        <v>4.923573820858298</v>
      </c>
      <c r="M208" s="71">
        <f>penggarapan!BR504</f>
        <v>-17.007477352591735</v>
      </c>
      <c r="N208" s="71">
        <f>penggarapan!BI210</f>
        <v>45.284100224865995</v>
      </c>
      <c r="O208" s="71">
        <f>penggarapan!BZ504</f>
        <v>215.28989877919071</v>
      </c>
      <c r="P208" s="71">
        <f>penggarapan!BM210</f>
        <v>-52.170154867178155</v>
      </c>
      <c r="Q208" s="71">
        <f>penggarapan!CA504</f>
        <v>60.524643893364136</v>
      </c>
    </row>
    <row r="209" spans="1:17">
      <c r="A209" s="69" t="str">
        <f>TEXT(penggarapan!F211,"dddd")</f>
        <v>Thursday</v>
      </c>
      <c r="B209" s="91">
        <f>DATE(penggarapan!D211,penggarapan!E211,penggarapan!F211)</f>
        <v>42881</v>
      </c>
      <c r="C209" s="92">
        <f>penggarapan!J211/24</f>
        <v>6.25E-2</v>
      </c>
      <c r="D209" s="90">
        <f>penggarapan!AN211*149598000</f>
        <v>151537216.13469544</v>
      </c>
      <c r="E209" s="93">
        <f>penggarapan!BA505</f>
        <v>357392.47330991965</v>
      </c>
      <c r="F209" s="69"/>
      <c r="G209" s="94">
        <f>penggarapan!AV211</f>
        <v>4.1851025670425948</v>
      </c>
      <c r="H209" s="94">
        <f>penggarapan!BM505/15</f>
        <v>16.752956139489417</v>
      </c>
      <c r="I209" s="95">
        <f>penggarapan!AP211</f>
        <v>64.732082294972699</v>
      </c>
      <c r="J209" s="71">
        <f>penggarapan!AJ505</f>
        <v>249.5462041821167</v>
      </c>
      <c r="K209" s="71">
        <f>penggarapan!AX211</f>
        <v>21.078874601454771</v>
      </c>
      <c r="L209" s="71">
        <f>penggarapan!AP505</f>
        <v>4.9233555020226012</v>
      </c>
      <c r="M209" s="71">
        <f>penggarapan!BR505</f>
        <v>-17.008420615405907</v>
      </c>
      <c r="N209" s="71">
        <f>penggarapan!BI211</f>
        <v>48.587812028248607</v>
      </c>
      <c r="O209" s="71">
        <f>penggarapan!BZ505</f>
        <v>220.71209591324998</v>
      </c>
      <c r="P209" s="71">
        <f>penggarapan!BM211</f>
        <v>-49.610558922886085</v>
      </c>
      <c r="Q209" s="71">
        <f>penggarapan!CA505</f>
        <v>58.226221867451301</v>
      </c>
    </row>
    <row r="210" spans="1:17">
      <c r="A210" s="69" t="str">
        <f>TEXT(penggarapan!F212,"dddd")</f>
        <v>Thursday</v>
      </c>
      <c r="B210" s="91">
        <f>DATE(penggarapan!D212,penggarapan!E212,penggarapan!F212)</f>
        <v>42881</v>
      </c>
      <c r="C210" s="92">
        <f>penggarapan!J212/24</f>
        <v>7.2916666666666671E-2</v>
      </c>
      <c r="D210" s="90">
        <f>penggarapan!AN212*149598000</f>
        <v>151537494.81354579</v>
      </c>
      <c r="E210" s="93">
        <f>penggarapan!BA506</f>
        <v>357383.60655053362</v>
      </c>
      <c r="F210" s="69"/>
      <c r="G210" s="94">
        <f>penggarapan!AV212</f>
        <v>4.1858054530653215</v>
      </c>
      <c r="H210" s="94">
        <f>penggarapan!BM506/15</f>
        <v>16.753247144880422</v>
      </c>
      <c r="I210" s="95">
        <f>penggarapan!AP212</f>
        <v>64.74208693874634</v>
      </c>
      <c r="J210" s="71">
        <f>penggarapan!AJ506</f>
        <v>249.55100713819564</v>
      </c>
      <c r="K210" s="71">
        <f>penggarapan!AX212</f>
        <v>21.080694435863247</v>
      </c>
      <c r="L210" s="71">
        <f>penggarapan!AP506</f>
        <v>4.9236504217153767</v>
      </c>
      <c r="M210" s="71">
        <f>penggarapan!BR506</f>
        <v>-17.008824178704923</v>
      </c>
      <c r="N210" s="71">
        <f>penggarapan!BI212</f>
        <v>51.473666906256483</v>
      </c>
      <c r="O210" s="71">
        <f>penggarapan!BZ506</f>
        <v>225.36032168536451</v>
      </c>
      <c r="P210" s="71">
        <f>penggarapan!BM212</f>
        <v>-46.889057719191165</v>
      </c>
      <c r="Q210" s="71">
        <f>penggarapan!CA506</f>
        <v>55.679629240631762</v>
      </c>
    </row>
    <row r="211" spans="1:17">
      <c r="A211" s="69" t="str">
        <f>TEXT(penggarapan!F213,"dddd")</f>
        <v>Thursday</v>
      </c>
      <c r="B211" s="91">
        <f>DATE(penggarapan!D213,penggarapan!E213,penggarapan!F213)</f>
        <v>42881</v>
      </c>
      <c r="C211" s="92">
        <f>penggarapan!J213/24</f>
        <v>8.3333333333333329E-2</v>
      </c>
      <c r="D211" s="90">
        <f>penggarapan!AN213*149598000</f>
        <v>151537773.43121052</v>
      </c>
      <c r="E211" s="93">
        <f>penggarapan!BA507</f>
        <v>357374.88831064414</v>
      </c>
      <c r="F211" s="69"/>
      <c r="G211" s="94">
        <f>penggarapan!AV213</f>
        <v>4.1865083537424921</v>
      </c>
      <c r="H211" s="94">
        <f>penggarapan!BM507/15</f>
        <v>16.753525044823942</v>
      </c>
      <c r="I211" s="95">
        <f>penggarapan!AP213</f>
        <v>64.752091546162291</v>
      </c>
      <c r="J211" s="71">
        <f>penggarapan!AJ507</f>
        <v>249.55559377408954</v>
      </c>
      <c r="K211" s="71">
        <f>penggarapan!AX213</f>
        <v>21.082513612525066</v>
      </c>
      <c r="L211" s="71">
        <f>penggarapan!AP507</f>
        <v>4.9101617158419426</v>
      </c>
      <c r="M211" s="71">
        <f>penggarapan!BR507</f>
        <v>-17.022833671040715</v>
      </c>
      <c r="N211" s="71">
        <f>penggarapan!BI213</f>
        <v>53.998475789173781</v>
      </c>
      <c r="O211" s="71">
        <f>penggarapan!BZ507</f>
        <v>229.31810194590872</v>
      </c>
      <c r="P211" s="71">
        <f>penggarapan!BM213</f>
        <v>-44.034646970908511</v>
      </c>
      <c r="Q211" s="71">
        <f>penggarapan!CA507</f>
        <v>52.927308502430073</v>
      </c>
    </row>
    <row r="212" spans="1:17">
      <c r="A212" s="69" t="str">
        <f>TEXT(penggarapan!F214,"dddd")</f>
        <v>Thursday</v>
      </c>
      <c r="B212" s="91">
        <f>DATE(penggarapan!D214,penggarapan!E214,penggarapan!F214)</f>
        <v>42881</v>
      </c>
      <c r="C212" s="92">
        <f>penggarapan!J214/24</f>
        <v>9.375E-2</v>
      </c>
      <c r="D212" s="90">
        <f>penggarapan!AN214*149598000</f>
        <v>151538051.98765641</v>
      </c>
      <c r="E212" s="93">
        <f>penggarapan!BA508</f>
        <v>357366.31863974355</v>
      </c>
      <c r="F212" s="69"/>
      <c r="G212" s="94">
        <f>penggarapan!AV214</f>
        <v>4.1872112690075562</v>
      </c>
      <c r="H212" s="94">
        <f>penggarapan!BM508/15</f>
        <v>16.753790023283496</v>
      </c>
      <c r="I212" s="95">
        <f>penggarapan!AP214</f>
        <v>64.762096116334561</v>
      </c>
      <c r="J212" s="71">
        <f>penggarapan!AJ508</f>
        <v>249.55996712862765</v>
      </c>
      <c r="K212" s="71">
        <f>penggarapan!AX214</f>
        <v>21.084332131208779</v>
      </c>
      <c r="L212" s="71">
        <f>penggarapan!AP508</f>
        <v>4.9230851537052329</v>
      </c>
      <c r="M212" s="71">
        <f>penggarapan!BR508</f>
        <v>-17.010680226720535</v>
      </c>
      <c r="N212" s="71">
        <f>penggarapan!BI214</f>
        <v>56.212243929180474</v>
      </c>
      <c r="O212" s="71">
        <f>penggarapan!BZ508</f>
        <v>232.73918148448487</v>
      </c>
      <c r="P212" s="71">
        <f>penggarapan!BM214</f>
        <v>-41.070849199573765</v>
      </c>
      <c r="Q212" s="71">
        <f>penggarapan!CA508</f>
        <v>50.034539075541588</v>
      </c>
    </row>
    <row r="213" spans="1:17">
      <c r="A213" s="69" t="str">
        <f>TEXT(penggarapan!F215,"dddd")</f>
        <v>Thursday</v>
      </c>
      <c r="B213" s="91">
        <f>DATE(penggarapan!D215,penggarapan!E215,penggarapan!F215)</f>
        <v>42881</v>
      </c>
      <c r="C213" s="92">
        <f>penggarapan!J215/24</f>
        <v>0.10416666666666667</v>
      </c>
      <c r="D213" s="90">
        <f>penggarapan!AN215*149598000</f>
        <v>151538330.48288777</v>
      </c>
      <c r="E213" s="93">
        <f>penggarapan!BA509</f>
        <v>357357.89758527599</v>
      </c>
      <c r="F213" s="69"/>
      <c r="G213" s="94">
        <f>penggarapan!AV215</f>
        <v>4.1879141988883024</v>
      </c>
      <c r="H213" s="94">
        <f>penggarapan!BM509/15</f>
        <v>16.754042270036429</v>
      </c>
      <c r="I213" s="95">
        <f>penggarapan!AP215</f>
        <v>64.772100649719917</v>
      </c>
      <c r="J213" s="71">
        <f>penggarapan!AJ509</f>
        <v>249.56413033642588</v>
      </c>
      <c r="K213" s="71">
        <f>penggarapan!AX215</f>
        <v>21.086149991927133</v>
      </c>
      <c r="L213" s="71">
        <f>penggarapan!AP509</f>
        <v>4.918834365463832</v>
      </c>
      <c r="M213" s="71">
        <f>penggarapan!BR509</f>
        <v>-17.015488312226019</v>
      </c>
      <c r="N213" s="71">
        <f>penggarapan!BI215</f>
        <v>58.157931275677996</v>
      </c>
      <c r="O213" s="71">
        <f>penggarapan!BZ509</f>
        <v>235.65926909235532</v>
      </c>
      <c r="P213" s="71">
        <f>penggarapan!BM215</f>
        <v>-38.016658953706674</v>
      </c>
      <c r="Q213" s="71">
        <f>penggarapan!CA509</f>
        <v>47.006898332108264</v>
      </c>
    </row>
    <row r="214" spans="1:17">
      <c r="A214" s="69" t="str">
        <f>TEXT(penggarapan!F216,"dddd")</f>
        <v>Thursday</v>
      </c>
      <c r="B214" s="91">
        <f>DATE(penggarapan!D216,penggarapan!E216,penggarapan!F216)</f>
        <v>42881</v>
      </c>
      <c r="C214" s="92">
        <f>penggarapan!J216/24</f>
        <v>0.11458333333333333</v>
      </c>
      <c r="D214" s="90">
        <f>penggarapan!AN216*149598000</f>
        <v>151538608.91690871</v>
      </c>
      <c r="E214" s="93">
        <f>penggarapan!BA510</f>
        <v>357349.62519383326</v>
      </c>
      <c r="F214" s="69"/>
      <c r="G214" s="94">
        <f>penggarapan!AV216</f>
        <v>4.1886171434123325</v>
      </c>
      <c r="H214" s="94">
        <f>penggarapan!BM510/15</f>
        <v>16.754281980551252</v>
      </c>
      <c r="I214" s="95">
        <f>penggarapan!AP216</f>
        <v>64.782105146772423</v>
      </c>
      <c r="J214" s="71">
        <f>penggarapan!AJ510</f>
        <v>249.56808662586712</v>
      </c>
      <c r="K214" s="71">
        <f>penggarapan!AX216</f>
        <v>21.087967194692276</v>
      </c>
      <c r="L214" s="71">
        <f>penggarapan!AP510</f>
        <v>4.9232302588328185</v>
      </c>
      <c r="M214" s="71">
        <f>penggarapan!BR510</f>
        <v>-17.011711325275758</v>
      </c>
      <c r="N214" s="71">
        <f>penggarapan!BI216</f>
        <v>59.871906706111247</v>
      </c>
      <c r="O214" s="71">
        <f>penggarapan!BZ510</f>
        <v>238.18971480651248</v>
      </c>
      <c r="P214" s="71">
        <f>penggarapan!BM216</f>
        <v>-34.887411764078429</v>
      </c>
      <c r="Q214" s="71">
        <f>penggarapan!CA510</f>
        <v>43.883503273315732</v>
      </c>
    </row>
    <row r="215" spans="1:17">
      <c r="A215" s="69" t="str">
        <f>TEXT(penggarapan!F217,"dddd")</f>
        <v>Thursday</v>
      </c>
      <c r="B215" s="91">
        <f>DATE(penggarapan!D217,penggarapan!E217,penggarapan!F217)</f>
        <v>42881</v>
      </c>
      <c r="C215" s="92">
        <f>penggarapan!J217/24</f>
        <v>0.125</v>
      </c>
      <c r="D215" s="90">
        <f>penggarapan!AN217*149598000</f>
        <v>151538887.28968605</v>
      </c>
      <c r="E215" s="93">
        <f>penggarapan!BA511</f>
        <v>357341.50151223125</v>
      </c>
      <c r="F215" s="69"/>
      <c r="G215" s="94">
        <f>penggarapan!AV217</f>
        <v>4.1893201025131468</v>
      </c>
      <c r="H215" s="94">
        <f>penggarapan!BM511/15</f>
        <v>16.754509355872845</v>
      </c>
      <c r="I215" s="95">
        <f>penggarapan!AP217</f>
        <v>64.792109606607013</v>
      </c>
      <c r="J215" s="71">
        <f>penggarapan!AJ511</f>
        <v>249.57183931721022</v>
      </c>
      <c r="K215" s="71">
        <f>penggarapan!AX217</f>
        <v>21.08978373927317</v>
      </c>
      <c r="L215" s="71">
        <f>penggarapan!AP511</f>
        <v>4.9107667734249727</v>
      </c>
      <c r="M215" s="71">
        <f>penggarapan!BR511</f>
        <v>-17.024585542820173</v>
      </c>
      <c r="N215" s="71">
        <f>penggarapan!BI217</f>
        <v>61.384684756282141</v>
      </c>
      <c r="O215" s="71">
        <f>penggarapan!BZ511</f>
        <v>240.36508354987998</v>
      </c>
      <c r="P215" s="71">
        <f>penggarapan!BM217</f>
        <v>-31.695524066553364</v>
      </c>
      <c r="Q215" s="71">
        <f>penggarapan!CA511</f>
        <v>40.671552338888027</v>
      </c>
    </row>
    <row r="216" spans="1:17">
      <c r="A216" s="69" t="str">
        <f>TEXT(penggarapan!F218,"dddd")</f>
        <v>Thursday</v>
      </c>
      <c r="B216" s="91">
        <f>DATE(penggarapan!D218,penggarapan!E218,penggarapan!F218)</f>
        <v>42881</v>
      </c>
      <c r="C216" s="92">
        <f>penggarapan!J218/24</f>
        <v>0.13541666666666666</v>
      </c>
      <c r="D216" s="90">
        <f>penggarapan!AN218*149598000</f>
        <v>151539165.60122404</v>
      </c>
      <c r="E216" s="93">
        <f>penggarapan!BA512</f>
        <v>357333.52658529719</v>
      </c>
      <c r="F216" s="69"/>
      <c r="G216" s="94">
        <f>penggarapan!AV218</f>
        <v>4.1900230762183428</v>
      </c>
      <c r="H216" s="94">
        <f>penggarapan!BM512/15</f>
        <v>16.754724602598632</v>
      </c>
      <c r="I216" s="95">
        <f>penggarapan!AP218</f>
        <v>64.802114029677767</v>
      </c>
      <c r="J216" s="71">
        <f>penggarapan!AJ512</f>
        <v>249.5753918222014</v>
      </c>
      <c r="K216" s="71">
        <f>penggarapan!AX218</f>
        <v>21.09159962568204</v>
      </c>
      <c r="L216" s="71">
        <f>penggarapan!AP512</f>
        <v>4.9201985564548192</v>
      </c>
      <c r="M216" s="71">
        <f>penggarapan!BR512</f>
        <v>-17.015767400865013</v>
      </c>
      <c r="N216" s="71">
        <f>penggarapan!BI218</f>
        <v>62.721724750470415</v>
      </c>
      <c r="O216" s="71">
        <f>penggarapan!BZ512</f>
        <v>242.2850840464275</v>
      </c>
      <c r="P216" s="71">
        <f>penggarapan!BM218</f>
        <v>-28.451097894924619</v>
      </c>
      <c r="Q216" s="71">
        <f>penggarapan!CA512</f>
        <v>37.402999133047736</v>
      </c>
    </row>
    <row r="217" spans="1:17">
      <c r="A217" s="69" t="str">
        <f>TEXT(penggarapan!F219,"dddd")</f>
        <v>Thursday</v>
      </c>
      <c r="B217" s="91">
        <f>DATE(penggarapan!D219,penggarapan!E219,penggarapan!F219)</f>
        <v>42881</v>
      </c>
      <c r="C217" s="92">
        <f>penggarapan!J219/24</f>
        <v>0.14583333333333334</v>
      </c>
      <c r="D217" s="90">
        <f>penggarapan!AN219*149598000</f>
        <v>151539443.8515268</v>
      </c>
      <c r="E217" s="93">
        <f>penggarapan!BA513</f>
        <v>357325.70045700553</v>
      </c>
      <c r="F217" s="69"/>
      <c r="G217" s="94">
        <f>penggarapan!AV219</f>
        <v>4.1907260645557018</v>
      </c>
      <c r="H217" s="94">
        <f>penggarapan!BM513/15</f>
        <v>16.754927932753983</v>
      </c>
      <c r="I217" s="95">
        <f>penggarapan!AP219</f>
        <v>64.812118416441422</v>
      </c>
      <c r="J217" s="71">
        <f>penggarapan!AJ513</f>
        <v>249.57874764202256</v>
      </c>
      <c r="K217" s="71">
        <f>penggarapan!AX219</f>
        <v>21.093414853931513</v>
      </c>
      <c r="L217" s="71">
        <f>penggarapan!AP513</f>
        <v>4.9060485288247788</v>
      </c>
      <c r="M217" s="71">
        <f>penggarapan!BR513</f>
        <v>-17.030252831929484</v>
      </c>
      <c r="N217" s="71">
        <f>penggarapan!BI219</f>
        <v>63.904185172706903</v>
      </c>
      <c r="O217" s="71">
        <f>penggarapan!BZ513</f>
        <v>243.94073359152841</v>
      </c>
      <c r="P217" s="71">
        <f>penggarapan!BM219</f>
        <v>-25.162404081893587</v>
      </c>
      <c r="Q217" s="71">
        <f>penggarapan!CA513</f>
        <v>34.071050049601958</v>
      </c>
    </row>
    <row r="218" spans="1:17">
      <c r="A218" s="69" t="str">
        <f>TEXT(penggarapan!F220,"dddd")</f>
        <v>Thursday</v>
      </c>
      <c r="B218" s="91">
        <f>DATE(penggarapan!D220,penggarapan!E220,penggarapan!F220)</f>
        <v>42881</v>
      </c>
      <c r="C218" s="92">
        <f>penggarapan!J220/24</f>
        <v>0.15625</v>
      </c>
      <c r="D218" s="90">
        <f>penggarapan!AN220*149598000</f>
        <v>151539722.04056126</v>
      </c>
      <c r="E218" s="93">
        <f>penggarapan!BA514</f>
        <v>357318.02317149518</v>
      </c>
      <c r="F218" s="69"/>
      <c r="G218" s="94">
        <f>penggarapan!AV220</f>
        <v>4.1914290674586479</v>
      </c>
      <c r="H218" s="94">
        <f>penggarapan!BM514/15</f>
        <v>16.75511956367508</v>
      </c>
      <c r="I218" s="95">
        <f>penggarapan!AP220</f>
        <v>64.822122766012001</v>
      </c>
      <c r="J218" s="71">
        <f>penggarapan!AJ514</f>
        <v>249.58191036536249</v>
      </c>
      <c r="K218" s="71">
        <f>penggarapan!AX220</f>
        <v>21.095229423790599</v>
      </c>
      <c r="L218" s="71">
        <f>penggarapan!AP514</f>
        <v>4.9151096802216907</v>
      </c>
      <c r="M218" s="71">
        <f>penggarapan!BR514</f>
        <v>-17.021744843230195</v>
      </c>
      <c r="N218" s="71">
        <f>penggarapan!BI220</f>
        <v>64.94958848379504</v>
      </c>
      <c r="O218" s="71">
        <f>penggarapan!BZ514</f>
        <v>245.42046241475703</v>
      </c>
      <c r="P218" s="71">
        <f>penggarapan!BM220</f>
        <v>-21.836263960203539</v>
      </c>
      <c r="Q218" s="71">
        <f>penggarapan!CA514</f>
        <v>30.702536048290387</v>
      </c>
    </row>
    <row r="219" spans="1:17">
      <c r="A219" s="69" t="str">
        <f>TEXT(penggarapan!F221,"dddd")</f>
        <v>Thursday</v>
      </c>
      <c r="B219" s="91">
        <f>DATE(penggarapan!D221,penggarapan!E221,penggarapan!F221)</f>
        <v>42881</v>
      </c>
      <c r="C219" s="92">
        <f>penggarapan!J221/24</f>
        <v>0.16666666666666666</v>
      </c>
      <c r="D219" s="90">
        <f>penggarapan!AN221*149598000</f>
        <v>151540000.16833153</v>
      </c>
      <c r="E219" s="93">
        <f>penggarapan!BA515</f>
        <v>357310.49477097671</v>
      </c>
      <c r="F219" s="69"/>
      <c r="G219" s="94">
        <f>penggarapan!AV221</f>
        <v>4.1921320849548405</v>
      </c>
      <c r="H219" s="94">
        <f>penggarapan!BM515/15</f>
        <v>16.755299717968278</v>
      </c>
      <c r="I219" s="95">
        <f>penggarapan!AP221</f>
        <v>64.832127078844522</v>
      </c>
      <c r="J219" s="71">
        <f>penggarapan!AJ515</f>
        <v>249.58488366775168</v>
      </c>
      <c r="K219" s="71">
        <f>penggarapan!AX221</f>
        <v>21.097043335271692</v>
      </c>
      <c r="L219" s="71">
        <f>penggarapan!AP515</f>
        <v>4.923089225123924</v>
      </c>
      <c r="M219" s="71">
        <f>penggarapan!BR515</f>
        <v>-17.014279507106298</v>
      </c>
      <c r="N219" s="71">
        <f>penggarapan!BI221</f>
        <v>65.872383872175419</v>
      </c>
      <c r="O219" s="71">
        <f>penggarapan!BZ515</f>
        <v>246.72555461770884</v>
      </c>
      <c r="P219" s="71">
        <f>penggarapan!BM221</f>
        <v>-18.478349513939019</v>
      </c>
      <c r="Q219" s="71">
        <f>penggarapan!CA515</f>
        <v>27.295582422873753</v>
      </c>
    </row>
    <row r="220" spans="1:17">
      <c r="A220" s="69" t="str">
        <f>TEXT(penggarapan!F222,"dddd")</f>
        <v>Thursday</v>
      </c>
      <c r="B220" s="91">
        <f>DATE(penggarapan!D222,penggarapan!E222,penggarapan!F222)</f>
        <v>42881</v>
      </c>
      <c r="C220" s="92">
        <f>penggarapan!J222/24</f>
        <v>0.17708333333333334</v>
      </c>
      <c r="D220" s="90">
        <f>penggarapan!AN222*149598000</f>
        <v>151540278.23484179</v>
      </c>
      <c r="E220" s="93">
        <f>penggarapan!BA516</f>
        <v>357303.11529680435</v>
      </c>
      <c r="F220" s="69"/>
      <c r="G220" s="94">
        <f>penggarapan!AV222</f>
        <v>4.1928351170719207</v>
      </c>
      <c r="H220" s="94">
        <f>penggarapan!BM516/15</f>
        <v>16.755468623383859</v>
      </c>
      <c r="I220" s="95">
        <f>penggarapan!AP222</f>
        <v>64.84213135539386</v>
      </c>
      <c r="J220" s="71">
        <f>penggarapan!AJ516</f>
        <v>249.58767130948303</v>
      </c>
      <c r="K220" s="71">
        <f>penggarapan!AX222</f>
        <v>21.09885658838704</v>
      </c>
      <c r="L220" s="71">
        <f>penggarapan!AP516</f>
        <v>4.9129643800718776</v>
      </c>
      <c r="M220" s="71">
        <f>penggarapan!BR516</f>
        <v>-17.024700127861536</v>
      </c>
      <c r="N220" s="71">
        <f>penggarapan!BI222</f>
        <v>66.684410763894732</v>
      </c>
      <c r="O220" s="71">
        <f>penggarapan!BZ516</f>
        <v>247.86199601815844</v>
      </c>
      <c r="P220" s="71">
        <f>penggarapan!BM222</f>
        <v>-15.093419438841906</v>
      </c>
      <c r="Q220" s="71">
        <f>penggarapan!CA516</f>
        <v>23.851712016979924</v>
      </c>
    </row>
    <row r="221" spans="1:17">
      <c r="A221" s="69" t="str">
        <f>TEXT(penggarapan!F223,"dddd")</f>
        <v>Thursday</v>
      </c>
      <c r="B221" s="91">
        <f>DATE(penggarapan!D223,penggarapan!E223,penggarapan!F223)</f>
        <v>42881</v>
      </c>
      <c r="C221" s="92">
        <f>penggarapan!J223/24</f>
        <v>0.1875</v>
      </c>
      <c r="D221" s="90">
        <f>penggarapan!AN223*149598000</f>
        <v>151540556.24005905</v>
      </c>
      <c r="E221" s="93">
        <f>penggarapan!BA517</f>
        <v>357295.88479044213</v>
      </c>
      <c r="F221" s="69"/>
      <c r="G221" s="94">
        <f>penggarapan!AV223</f>
        <v>4.1935381637433142</v>
      </c>
      <c r="H221" s="94">
        <f>penggarapan!BM517/15</f>
        <v>16.75562651269642</v>
      </c>
      <c r="I221" s="95">
        <f>penggarapan!AP223</f>
        <v>64.852135594774154</v>
      </c>
      <c r="J221" s="71">
        <f>penggarapan!AJ517</f>
        <v>249.59027713364327</v>
      </c>
      <c r="K221" s="71">
        <f>penggarapan!AX223</f>
        <v>21.100669182905925</v>
      </c>
      <c r="L221" s="71">
        <f>penggarapan!AP517</f>
        <v>4.9070596372783877</v>
      </c>
      <c r="M221" s="71">
        <f>penggarapan!BR517</f>
        <v>-17.030918994510099</v>
      </c>
      <c r="N221" s="71">
        <f>penggarapan!BI223</f>
        <v>67.395272141201772</v>
      </c>
      <c r="O221" s="71">
        <f>penggarapan!BZ517</f>
        <v>248.87285014739041</v>
      </c>
      <c r="P221" s="71">
        <f>penggarapan!BM223</f>
        <v>-11.685505494930837</v>
      </c>
      <c r="Q221" s="71">
        <f>penggarapan!CA517</f>
        <v>20.382722746295016</v>
      </c>
    </row>
    <row r="222" spans="1:17">
      <c r="A222" s="69" t="str">
        <f>TEXT(penggarapan!F224,"dddd")</f>
        <v>Thursday</v>
      </c>
      <c r="B222" s="91">
        <f>DATE(penggarapan!D224,penggarapan!E224,penggarapan!F224)</f>
        <v>42881</v>
      </c>
      <c r="C222" s="92">
        <f>penggarapan!J224/24</f>
        <v>0.19791666666666666</v>
      </c>
      <c r="D222" s="90">
        <f>penggarapan!AN224*149598000</f>
        <v>151540834.18398729</v>
      </c>
      <c r="E222" s="93">
        <f>penggarapan!BA518</f>
        <v>357288.80329148151</v>
      </c>
      <c r="F222" s="69"/>
      <c r="G222" s="94">
        <f>penggarapan!AV224</f>
        <v>4.1942412249967909</v>
      </c>
      <c r="H222" s="94">
        <f>penggarapan!BM518/15</f>
        <v>16.755773623648388</v>
      </c>
      <c r="I222" s="95">
        <f>penggarapan!AP224</f>
        <v>64.86213979744214</v>
      </c>
      <c r="J222" s="71">
        <f>penggarapan!AJ518</f>
        <v>249.59270506518581</v>
      </c>
      <c r="K222" s="71">
        <f>penggarapan!AX224</f>
        <v>21.102481118841013</v>
      </c>
      <c r="L222" s="71">
        <f>penggarapan!AP518</f>
        <v>4.9227352154717137</v>
      </c>
      <c r="M222" s="71">
        <f>penggarapan!BR518</f>
        <v>-17.015759986369734</v>
      </c>
      <c r="N222" s="71">
        <f>penggarapan!BI224</f>
        <v>68.01262823822114</v>
      </c>
      <c r="O222" s="71">
        <f>penggarapan!BZ518</f>
        <v>249.79095867092593</v>
      </c>
      <c r="P222" s="71">
        <f>penggarapan!BM224</f>
        <v>-8.2580606276651132</v>
      </c>
      <c r="Q222" s="71">
        <f>penggarapan!CA518</f>
        <v>16.896194764666095</v>
      </c>
    </row>
    <row r="223" spans="1:17">
      <c r="A223" s="69" t="str">
        <f>TEXT(penggarapan!F225,"dddd")</f>
        <v>Thursday</v>
      </c>
      <c r="B223" s="91">
        <f>DATE(penggarapan!D225,penggarapan!E225,penggarapan!F225)</f>
        <v>42881</v>
      </c>
      <c r="C223" s="92">
        <f>penggarapan!J225/24</f>
        <v>0.20833333333333334</v>
      </c>
      <c r="D223" s="90">
        <f>penggarapan!AN225*149598000</f>
        <v>151541112.06663087</v>
      </c>
      <c r="E223" s="93">
        <f>penggarapan!BA519</f>
        <v>357281.870838659</v>
      </c>
      <c r="F223" s="69"/>
      <c r="G223" s="94">
        <f>penggarapan!AV225</f>
        <v>4.1949443008599276</v>
      </c>
      <c r="H223" s="94">
        <f>penggarapan!BM519/15</f>
        <v>16.755910198822512</v>
      </c>
      <c r="I223" s="95">
        <f>penggarapan!AP225</f>
        <v>64.872143963851826</v>
      </c>
      <c r="J223" s="71">
        <f>penggarapan!AJ519</f>
        <v>249.59495910883163</v>
      </c>
      <c r="K223" s="71">
        <f>penggarapan!AX225</f>
        <v>21.104292396204386</v>
      </c>
      <c r="L223" s="71">
        <f>penggarapan!AP519</f>
        <v>4.9067786258410937</v>
      </c>
      <c r="M223" s="71">
        <f>penggarapan!BR519</f>
        <v>-17.031873540211919</v>
      </c>
      <c r="N223" s="71">
        <f>penggarapan!BI225</f>
        <v>68.542420372202088</v>
      </c>
      <c r="O223" s="71">
        <f>penggarapan!BZ519</f>
        <v>250.57527611641706</v>
      </c>
      <c r="P223" s="71">
        <f>penggarapan!BM225</f>
        <v>-4.8140778687718369</v>
      </c>
      <c r="Q223" s="71">
        <f>penggarapan!CA519</f>
        <v>13.383296067371544</v>
      </c>
    </row>
    <row r="224" spans="1:17">
      <c r="A224" s="69" t="str">
        <f>TEXT(penggarapan!F226,"dddd")</f>
        <v>Thursday</v>
      </c>
      <c r="B224" s="91">
        <f>DATE(penggarapan!D226,penggarapan!E226,penggarapan!F226)</f>
        <v>42881</v>
      </c>
      <c r="C224" s="92">
        <f>penggarapan!J226/24</f>
        <v>0.21875</v>
      </c>
      <c r="D224" s="90">
        <f>penggarapan!AN226*149598000</f>
        <v>151541389.88795662</v>
      </c>
      <c r="E224" s="93">
        <f>penggarapan!BA520</f>
        <v>357275.0874707601</v>
      </c>
      <c r="F224" s="69"/>
      <c r="G224" s="94">
        <f>penggarapan!AV226</f>
        <v>4.1956473912662</v>
      </c>
      <c r="H224" s="94">
        <f>penggarapan!BM520/15</f>
        <v>16.756036485519314</v>
      </c>
      <c r="I224" s="95">
        <f>penggarapan!AP226</f>
        <v>64.882148093118246</v>
      </c>
      <c r="J224" s="71">
        <f>penggarapan!AJ520</f>
        <v>249.59704334705188</v>
      </c>
      <c r="K224" s="71">
        <f>penggarapan!AX226</f>
        <v>21.106103014765715</v>
      </c>
      <c r="L224" s="71">
        <f>penggarapan!AP520</f>
        <v>4.9226069822662843</v>
      </c>
      <c r="M224" s="71">
        <f>penggarapan!BR520</f>
        <v>-17.016513571851902</v>
      </c>
      <c r="N224" s="71">
        <f>penggarapan!BI226</f>
        <v>68.989032779894245</v>
      </c>
      <c r="O224" s="71">
        <f>penggarapan!BZ520</f>
        <v>251.29970147935563</v>
      </c>
      <c r="P224" s="71">
        <f>penggarapan!BM226</f>
        <v>-1.3561870856279139</v>
      </c>
      <c r="Q224" s="71">
        <f>penggarapan!CA520</f>
        <v>9.8603571516046546</v>
      </c>
    </row>
    <row r="225" spans="1:17">
      <c r="A225" s="69" t="str">
        <f>TEXT(penggarapan!F227,"dddd")</f>
        <v>Thursday</v>
      </c>
      <c r="B225" s="91">
        <f>DATE(penggarapan!D227,penggarapan!E227,penggarapan!F227)</f>
        <v>42881</v>
      </c>
      <c r="C225" s="92">
        <f>penggarapan!J227/24</f>
        <v>0.22916666666666666</v>
      </c>
      <c r="D225" s="90">
        <f>penggarapan!AN227*149598000</f>
        <v>151541667.64796865</v>
      </c>
      <c r="E225" s="93">
        <f>penggarapan!BA521</f>
        <v>357268.45322475885</v>
      </c>
      <c r="F225" s="69"/>
      <c r="G225" s="94">
        <f>penggarapan!AV227</f>
        <v>4.1963504962431184</v>
      </c>
      <c r="H225" s="94">
        <f>penggarapan!BM521/15</f>
        <v>16.756152735686523</v>
      </c>
      <c r="I225" s="95">
        <f>penggarapan!AP227</f>
        <v>64.892152185694542</v>
      </c>
      <c r="J225" s="71">
        <f>penggarapan!AJ521</f>
        <v>249.59896193890913</v>
      </c>
      <c r="K225" s="71">
        <f>penggarapan!AX227</f>
        <v>21.107912974536987</v>
      </c>
      <c r="L225" s="71">
        <f>penggarapan!AP521</f>
        <v>4.9069296146982797</v>
      </c>
      <c r="M225" s="71">
        <f>penggarapan!BR521</f>
        <v>-17.032302396852284</v>
      </c>
      <c r="N225" s="71">
        <f>penggarapan!BI227</f>
        <v>69.355397939174466</v>
      </c>
      <c r="O225" s="71">
        <f>penggarapan!BZ521</f>
        <v>251.90974926404002</v>
      </c>
      <c r="P225" s="71">
        <f>penggarapan!BM227</f>
        <v>2.1132648455524299</v>
      </c>
      <c r="Q225" s="71">
        <f>penggarapan!CA521</f>
        <v>6.3176510886731867</v>
      </c>
    </row>
    <row r="226" spans="1:17">
      <c r="A226" s="69" t="str">
        <f>TEXT(penggarapan!F228,"dddd")</f>
        <v>Thursday</v>
      </c>
      <c r="B226" s="91">
        <f>DATE(penggarapan!D228,penggarapan!E228,penggarapan!F228)</f>
        <v>42881</v>
      </c>
      <c r="C226" s="92">
        <f>penggarapan!J228/24</f>
        <v>0.23958333333333334</v>
      </c>
      <c r="D226" s="90">
        <f>penggarapan!AN228*149598000</f>
        <v>151541945.34667128</v>
      </c>
      <c r="E226" s="93">
        <f>penggarapan!BA522</f>
        <v>357261.96813677158</v>
      </c>
      <c r="F226" s="69"/>
      <c r="G226" s="94">
        <f>penggarapan!AV228</f>
        <v>4.1970536158186338</v>
      </c>
      <c r="H226" s="94">
        <f>penggarapan!BM522/15</f>
        <v>16.756259205789469</v>
      </c>
      <c r="I226" s="95">
        <f>penggarapan!AP228</f>
        <v>64.902156242040078</v>
      </c>
      <c r="J226" s="71">
        <f>penggarapan!AJ522</f>
        <v>249.60071911792301</v>
      </c>
      <c r="K226" s="71">
        <f>penggarapan!AX228</f>
        <v>21.109722275531233</v>
      </c>
      <c r="L226" s="71">
        <f>penggarapan!AP522</f>
        <v>4.9114017715118523</v>
      </c>
      <c r="M226" s="71">
        <f>penggarapan!BR522</f>
        <v>-17.028131295655555</v>
      </c>
      <c r="N226" s="71">
        <f>penggarapan!BI228</f>
        <v>69.643048169295142</v>
      </c>
      <c r="O226" s="71">
        <f>penggarapan!BZ522</f>
        <v>252.46299137705154</v>
      </c>
      <c r="P226" s="71">
        <f>penggarapan!BM228</f>
        <v>5.5921459798996525</v>
      </c>
      <c r="Q226" s="71">
        <f>penggarapan!CA522</f>
        <v>2.7664048724264236</v>
      </c>
    </row>
    <row r="227" spans="1:17">
      <c r="A227" s="69" t="str">
        <f>TEXT(penggarapan!F229,"dddd")</f>
        <v>Thursday</v>
      </c>
      <c r="B227" s="91">
        <f>DATE(penggarapan!D229,penggarapan!E229,penggarapan!F229)</f>
        <v>42881</v>
      </c>
      <c r="C227" s="92">
        <f>penggarapan!J229/24</f>
        <v>0.25</v>
      </c>
      <c r="D227" s="90">
        <f>penggarapan!AN229*149598000</f>
        <v>151542222.98403132</v>
      </c>
      <c r="E227" s="93">
        <f>penggarapan!BA523</f>
        <v>357255.63224290789</v>
      </c>
      <c r="F227" s="69"/>
      <c r="G227" s="94">
        <f>penggarapan!AV229</f>
        <v>4.1977567499258965</v>
      </c>
      <c r="H227" s="94">
        <f>penggarapan!BM523/15</f>
        <v>16.75635615668649</v>
      </c>
      <c r="I227" s="95">
        <f>penggarapan!AP229</f>
        <v>64.912160261265484</v>
      </c>
      <c r="J227" s="71">
        <f>penggarapan!AJ523</f>
        <v>249.60231919002027</v>
      </c>
      <c r="K227" s="71">
        <f>penggarapan!AX229</f>
        <v>21.111530917517577</v>
      </c>
      <c r="L227" s="71">
        <f>penggarapan!AP523</f>
        <v>4.9213210662655573</v>
      </c>
      <c r="M227" s="71">
        <f>penggarapan!BR523</f>
        <v>-17.018547865152996</v>
      </c>
      <c r="N227" s="71">
        <f>penggarapan!BI229</f>
        <v>69.852113327644773</v>
      </c>
      <c r="O227" s="71">
        <f>penggarapan!BZ523</f>
        <v>252.9500157206968</v>
      </c>
      <c r="P227" s="71">
        <f>penggarapan!BM229</f>
        <v>9.0784796536841892</v>
      </c>
      <c r="Q227" s="71">
        <f>penggarapan!CA523</f>
        <v>-0.79454531140247853</v>
      </c>
    </row>
    <row r="228" spans="1:17">
      <c r="A228" s="69" t="str">
        <f>TEXT(penggarapan!F230,"dddd")</f>
        <v>Thursday</v>
      </c>
      <c r="B228" s="91">
        <f>DATE(penggarapan!D230,penggarapan!E230,penggarapan!F230)</f>
        <v>42881</v>
      </c>
      <c r="C228" s="92">
        <f>penggarapan!J230/24</f>
        <v>0.26041666666666669</v>
      </c>
      <c r="D228" s="90">
        <f>penggarapan!AN230*149598000</f>
        <v>151542500.56005299</v>
      </c>
      <c r="E228" s="93">
        <f>penggarapan!BA524</f>
        <v>357249.4455775203</v>
      </c>
      <c r="F228" s="69"/>
      <c r="G228" s="94">
        <f>penggarapan!AV230</f>
        <v>4.1984598985927253</v>
      </c>
      <c r="H228" s="94">
        <f>penggarapan!BM524/15</f>
        <v>16.756443853544848</v>
      </c>
      <c r="I228" s="95">
        <f>penggarapan!AP230</f>
        <v>64.92216424382832</v>
      </c>
      <c r="J228" s="71">
        <f>penggarapan!AJ524</f>
        <v>249.60376653215161</v>
      </c>
      <c r="K228" s="71">
        <f>penggarapan!AX230</f>
        <v>21.113338900508772</v>
      </c>
      <c r="L228" s="71">
        <f>penggarapan!AP524</f>
        <v>4.9223704677192703</v>
      </c>
      <c r="M228" s="71">
        <f>penggarapan!BR524</f>
        <v>-17.017718541512409</v>
      </c>
      <c r="N228" s="71">
        <f>penggarapan!BI230</f>
        <v>69.981260996097234</v>
      </c>
      <c r="O228" s="71">
        <f>penggarapan!BZ524</f>
        <v>253.3605523303101</v>
      </c>
      <c r="P228" s="71">
        <f>penggarapan!BM230</f>
        <v>12.570390024849464</v>
      </c>
      <c r="Q228" s="71">
        <f>penggarapan!CA524</f>
        <v>-4.3653785689940428</v>
      </c>
    </row>
    <row r="229" spans="1:17">
      <c r="A229" s="69" t="str">
        <f>TEXT(penggarapan!F231,"dddd")</f>
        <v>Thursday</v>
      </c>
      <c r="B229" s="91">
        <f>DATE(penggarapan!D231,penggarapan!E231,penggarapan!F231)</f>
        <v>42881</v>
      </c>
      <c r="C229" s="92">
        <f>penggarapan!J231/24</f>
        <v>0.27083333333333331</v>
      </c>
      <c r="D229" s="90">
        <f>penggarapan!AN231*149598000</f>
        <v>151542778.0747405</v>
      </c>
      <c r="E229" s="93">
        <f>penggarapan!BA525</f>
        <v>357243.4081741093</v>
      </c>
      <c r="F229" s="69"/>
      <c r="G229" s="94">
        <f>penggarapan!AV231</f>
        <v>4.1991630618466234</v>
      </c>
      <c r="H229" s="94">
        <f>penggarapan!BM525/15</f>
        <v>16.756522565709236</v>
      </c>
      <c r="I229" s="95">
        <f>penggarapan!AP231</f>
        <v>64.932168190181727</v>
      </c>
      <c r="J229" s="71">
        <f>penggarapan!AJ525</f>
        <v>249.60506559012765</v>
      </c>
      <c r="K229" s="71">
        <f>penggarapan!AX231</f>
        <v>21.115146224516696</v>
      </c>
      <c r="L229" s="71">
        <f>penggarapan!AP525</f>
        <v>4.9202011701763047</v>
      </c>
      <c r="M229" s="71">
        <f>penggarapan!BR525</f>
        <v>-17.020052497380689</v>
      </c>
      <c r="N229" s="71">
        <f>penggarapan!BI231</f>
        <v>70.027571369007703</v>
      </c>
      <c r="O229" s="71">
        <f>penggarapan!BZ525</f>
        <v>253.70258053280162</v>
      </c>
      <c r="P229" s="71">
        <f>penggarapan!BM231</f>
        <v>16.066049821204057</v>
      </c>
      <c r="Q229" s="71">
        <f>penggarapan!CA525</f>
        <v>-7.9436774383525286</v>
      </c>
    </row>
    <row r="230" spans="1:17">
      <c r="A230" s="69" t="str">
        <f>TEXT(penggarapan!F232,"dddd")</f>
        <v>Thursday</v>
      </c>
      <c r="B230" s="91">
        <f>DATE(penggarapan!D232,penggarapan!E232,penggarapan!F232)</f>
        <v>42881</v>
      </c>
      <c r="C230" s="92">
        <f>penggarapan!J232/24</f>
        <v>0.28125</v>
      </c>
      <c r="D230" s="90">
        <f>penggarapan!AN232*149598000</f>
        <v>151543055.5280607</v>
      </c>
      <c r="E230" s="93">
        <f>penggarapan!BA526</f>
        <v>357237.52006610349</v>
      </c>
      <c r="F230" s="69"/>
      <c r="G230" s="94">
        <f>penggarapan!AV232</f>
        <v>4.199866239621171</v>
      </c>
      <c r="H230" s="94">
        <f>penggarapan!BM526/15</f>
        <v>16.756592566575534</v>
      </c>
      <c r="I230" s="95">
        <f>penggarapan!AP232</f>
        <v>64.942172099442558</v>
      </c>
      <c r="J230" s="71">
        <f>penggarapan!AJ526</f>
        <v>249.60622087654053</v>
      </c>
      <c r="K230" s="71">
        <f>penggarapan!AX232</f>
        <v>21.116952889311833</v>
      </c>
      <c r="L230" s="71">
        <f>penggarapan!AP526</f>
        <v>4.9190534341727705</v>
      </c>
      <c r="M230" s="71">
        <f>penggarapan!BR526</f>
        <v>-17.021354911165101</v>
      </c>
      <c r="N230" s="71">
        <f>penggarapan!BI232</f>
        <v>69.986333663177447</v>
      </c>
      <c r="O230" s="71">
        <f>penggarapan!BZ526</f>
        <v>253.98152489623868</v>
      </c>
      <c r="P230" s="71">
        <f>penggarapan!BM232</f>
        <v>19.563627261995578</v>
      </c>
      <c r="Q230" s="71">
        <f>penggarapan!CA526</f>
        <v>-11.527656606832105</v>
      </c>
    </row>
    <row r="231" spans="1:17">
      <c r="A231" s="69" t="str">
        <f>TEXT(penggarapan!F233,"dddd")</f>
        <v>Thursday</v>
      </c>
      <c r="B231" s="91">
        <f>DATE(penggarapan!D233,penggarapan!E233,penggarapan!F233)</f>
        <v>42881</v>
      </c>
      <c r="C231" s="92">
        <f>penggarapan!J233/24</f>
        <v>0.29166666666666669</v>
      </c>
      <c r="D231" s="90">
        <f>penggarapan!AN233*149598000</f>
        <v>151543332.9200179</v>
      </c>
      <c r="E231" s="93">
        <f>penggarapan!BA527</f>
        <v>357231.781285237</v>
      </c>
      <c r="F231" s="69"/>
      <c r="G231" s="94">
        <f>penggarapan!AV233</f>
        <v>4.2005694319439311</v>
      </c>
      <c r="H231" s="94">
        <f>penggarapan!BM527/15</f>
        <v>16.75665413349407</v>
      </c>
      <c r="I231" s="95">
        <f>penggarapan!AP233</f>
        <v>64.95217597206485</v>
      </c>
      <c r="J231" s="71">
        <f>penggarapan!AJ527</f>
        <v>249.60723696917253</v>
      </c>
      <c r="K231" s="71">
        <f>penggarapan!AX233</f>
        <v>21.118758894906279</v>
      </c>
      <c r="L231" s="71">
        <f>penggarapan!AP527</f>
        <v>4.9196517235438932</v>
      </c>
      <c r="M231" s="71">
        <f>penggarapan!BR527</f>
        <v>-17.020909628768564</v>
      </c>
      <c r="N231" s="71">
        <f>penggarapan!BI233</f>
        <v>69.850743559309137</v>
      </c>
      <c r="O231" s="71">
        <f>penggarapan!BZ527</f>
        <v>254.19818241099244</v>
      </c>
      <c r="P231" s="71">
        <f>penggarapan!BM233</f>
        <v>23.061228779680498</v>
      </c>
      <c r="Q231" s="71">
        <f>penggarapan!CA527</f>
        <v>-15.116088360039404</v>
      </c>
    </row>
    <row r="232" spans="1:17">
      <c r="A232" s="69" t="str">
        <f>TEXT(penggarapan!F234,"dddd")</f>
        <v>Thursday</v>
      </c>
      <c r="B232" s="91">
        <f>DATE(penggarapan!D234,penggarapan!E234,penggarapan!F234)</f>
        <v>42881</v>
      </c>
      <c r="C232" s="92">
        <f>penggarapan!J234/24</f>
        <v>0.30208333333333331</v>
      </c>
      <c r="D232" s="90">
        <f>penggarapan!AN234*149598000</f>
        <v>151543610.25061616</v>
      </c>
      <c r="E232" s="93">
        <f>penggarapan!BA528</f>
        <v>357226.19186239218</v>
      </c>
      <c r="F232" s="69"/>
      <c r="G232" s="94">
        <f>penggarapan!AV234</f>
        <v>4.2012726388425259</v>
      </c>
      <c r="H232" s="94">
        <f>penggarapan!BM528/15</f>
        <v>16.756707547635919</v>
      </c>
      <c r="I232" s="95">
        <f>penggarapan!AP234</f>
        <v>64.962179808503492</v>
      </c>
      <c r="J232" s="71">
        <f>penggarapan!AJ528</f>
        <v>249.60811850879523</v>
      </c>
      <c r="K232" s="71">
        <f>penggarapan!AX234</f>
        <v>21.120564241312202</v>
      </c>
      <c r="L232" s="71">
        <f>penggarapan!AP528</f>
        <v>4.9213049064600831</v>
      </c>
      <c r="M232" s="71">
        <f>penggarapan!BR528</f>
        <v>-17.019401153337487</v>
      </c>
      <c r="N232" s="71">
        <f>penggarapan!BI234</f>
        <v>69.611470872405647</v>
      </c>
      <c r="O232" s="71">
        <f>penggarapan!BZ528</f>
        <v>254.35066101955741</v>
      </c>
      <c r="P232" s="71">
        <f>penggarapan!BM234</f>
        <v>26.556833461491223</v>
      </c>
      <c r="Q232" s="71">
        <f>penggarapan!CA528</f>
        <v>-18.707881668675803</v>
      </c>
    </row>
    <row r="233" spans="1:17">
      <c r="A233" s="69" t="str">
        <f>TEXT(penggarapan!F235,"dddd")</f>
        <v>Thursday</v>
      </c>
      <c r="B233" s="91">
        <f>DATE(penggarapan!D235,penggarapan!E235,penggarapan!F235)</f>
        <v>42881</v>
      </c>
      <c r="C233" s="92">
        <f>penggarapan!J235/24</f>
        <v>0.3125</v>
      </c>
      <c r="D233" s="90">
        <f>penggarapan!AN235*149598000</f>
        <v>151543887.51982251</v>
      </c>
      <c r="E233" s="93">
        <f>penggarapan!BA529</f>
        <v>357220.7518283184</v>
      </c>
      <c r="F233" s="69"/>
      <c r="G233" s="94">
        <f>penggarapan!AV235</f>
        <v>4.2019758602503954</v>
      </c>
      <c r="H233" s="94">
        <f>penggarapan!BM529/15</f>
        <v>16.75675309386623</v>
      </c>
      <c r="I233" s="95">
        <f>penggarapan!AP235</f>
        <v>64.972183607873561</v>
      </c>
      <c r="J233" s="71">
        <f>penggarapan!AJ529</f>
        <v>249.60887019708397</v>
      </c>
      <c r="K233" s="71">
        <f>penggarapan!AX235</f>
        <v>21.122368928300002</v>
      </c>
      <c r="L233" s="71">
        <f>penggarapan!AP529</f>
        <v>4.9225552534403851</v>
      </c>
      <c r="M233" s="71">
        <f>penggarapan!BR529</f>
        <v>-17.01827250502355</v>
      </c>
      <c r="N233" s="71">
        <f>penggarapan!BI235</f>
        <v>69.256051685849684</v>
      </c>
      <c r="O233" s="71">
        <f>penggarapan!BZ529</f>
        <v>254.43479915795976</v>
      </c>
      <c r="P233" s="71">
        <f>penggarapan!BM235</f>
        <v>30.048213871033788</v>
      </c>
      <c r="Q233" s="71">
        <f>penggarapan!CA529</f>
        <v>-22.301909504782305</v>
      </c>
    </row>
    <row r="234" spans="1:17">
      <c r="A234" s="69" t="str">
        <f>TEXT(penggarapan!F236,"dddd")</f>
        <v>Thursday</v>
      </c>
      <c r="B234" s="91">
        <f>DATE(penggarapan!D236,penggarapan!E236,penggarapan!F236)</f>
        <v>42881</v>
      </c>
      <c r="C234" s="92">
        <f>penggarapan!J236/24</f>
        <v>0.32291666666666669</v>
      </c>
      <c r="D234" s="90">
        <f>penggarapan!AN236*149598000</f>
        <v>151544164.72764108</v>
      </c>
      <c r="E234" s="93">
        <f>penggarapan!BA530</f>
        <v>357215.46121213032</v>
      </c>
      <c r="F234" s="69"/>
      <c r="G234" s="94">
        <f>penggarapan!AV236</f>
        <v>4.2026790961950979</v>
      </c>
      <c r="H234" s="94">
        <f>penggarapan!BM530/15</f>
        <v>16.756791060634438</v>
      </c>
      <c r="I234" s="95">
        <f>penggarapan!AP236</f>
        <v>64.982187370629092</v>
      </c>
      <c r="J234" s="71">
        <f>penggarapan!AJ530</f>
        <v>249.60949679481087</v>
      </c>
      <c r="K234" s="71">
        <f>penggarapan!AX236</f>
        <v>21.124172955881757</v>
      </c>
      <c r="L234" s="71">
        <f>penggarapan!AP530</f>
        <v>4.9216653373862647</v>
      </c>
      <c r="M234" s="71">
        <f>penggarapan!BR530</f>
        <v>-17.019243462315199</v>
      </c>
      <c r="N234" s="71">
        <f>penggarapan!BI236</f>
        <v>68.7680369808634</v>
      </c>
      <c r="O234" s="71">
        <f>penggarapan!BZ530</f>
        <v>254.44434052174873</v>
      </c>
      <c r="P234" s="71">
        <f>penggarapan!BM236</f>
        <v>33.53283587834887</v>
      </c>
      <c r="Q234" s="71">
        <f>penggarapan!CA530</f>
        <v>-25.89690048238807</v>
      </c>
    </row>
    <row r="235" spans="1:17">
      <c r="A235" s="69" t="str">
        <f>TEXT(penggarapan!F237,"dddd")</f>
        <v>Thursday</v>
      </c>
      <c r="B235" s="91">
        <f>DATE(penggarapan!D237,penggarapan!E237,penggarapan!F237)</f>
        <v>42881</v>
      </c>
      <c r="C235" s="92">
        <f>penggarapan!J237/24</f>
        <v>0.33333333333333331</v>
      </c>
      <c r="D235" s="90">
        <f>penggarapan!AN237*149598000</f>
        <v>151544441.87407607</v>
      </c>
      <c r="E235" s="93">
        <f>penggarapan!BA531</f>
        <v>357210.32004209165</v>
      </c>
      <c r="F235" s="69"/>
      <c r="G235" s="94">
        <f>penggarapan!AV237</f>
        <v>4.2033823467043812</v>
      </c>
      <c r="H235" s="94">
        <f>penggarapan!BM531/15</f>
        <v>16.756821739840525</v>
      </c>
      <c r="I235" s="95">
        <f>penggarapan!AP237</f>
        <v>64.992191097226794</v>
      </c>
      <c r="J235" s="71">
        <f>penggarapan!AJ531</f>
        <v>249.61000311964324</v>
      </c>
      <c r="K235" s="71">
        <f>penggarapan!AX237</f>
        <v>21.125976324069939</v>
      </c>
      <c r="L235" s="71">
        <f>penggarapan!AP531</f>
        <v>4.9177921303563341</v>
      </c>
      <c r="M235" s="71">
        <f>penggarapan!BR531</f>
        <v>-17.02314885467565</v>
      </c>
      <c r="N235" s="71">
        <f>penggarapan!BI237</f>
        <v>68.125796283321591</v>
      </c>
      <c r="O235" s="71">
        <f>penggarapan!BZ531</f>
        <v>254.37181400500722</v>
      </c>
      <c r="P235" s="71">
        <f>penggarapan!BM237</f>
        <v>37.007726891856279</v>
      </c>
      <c r="Q235" s="71">
        <f>penggarapan!CA531</f>
        <v>-29.491388571909809</v>
      </c>
    </row>
    <row r="236" spans="1:17">
      <c r="A236" s="69" t="str">
        <f>TEXT(penggarapan!F238,"dddd")</f>
        <v>Thursday</v>
      </c>
      <c r="B236" s="91">
        <f>DATE(penggarapan!D238,penggarapan!E238,penggarapan!F238)</f>
        <v>42881</v>
      </c>
      <c r="C236" s="92">
        <f>penggarapan!J238/24</f>
        <v>0.34375</v>
      </c>
      <c r="D236" s="90">
        <f>penggarapan!AN238*149598000</f>
        <v>151544718.95909441</v>
      </c>
      <c r="E236" s="93">
        <f>penggarapan!BA532</f>
        <v>357205.32834627212</v>
      </c>
      <c r="F236" s="69"/>
      <c r="G236" s="94">
        <f>penggarapan!AV238</f>
        <v>4.2040856117116068</v>
      </c>
      <c r="H236" s="94">
        <f>penggarapan!BM532/15</f>
        <v>16.756845426705581</v>
      </c>
      <c r="I236" s="95">
        <f>penggarapan!AP238</f>
        <v>65.002194786780848</v>
      </c>
      <c r="J236" s="71">
        <f>penggarapan!AJ532</f>
        <v>249.61039404401188</v>
      </c>
      <c r="K236" s="71">
        <f>penggarapan!AX238</f>
        <v>21.127779032635022</v>
      </c>
      <c r="L236" s="71">
        <f>penggarapan!AP532</f>
        <v>4.9120418234356142</v>
      </c>
      <c r="M236" s="71">
        <f>penggarapan!BR532</f>
        <v>-17.028894871738721</v>
      </c>
      <c r="N236" s="71">
        <f>penggarapan!BI238</f>
        <v>67.300823683330535</v>
      </c>
      <c r="O236" s="71">
        <f>penggarapan!BZ532</f>
        <v>254.20938025177082</v>
      </c>
      <c r="P236" s="71">
        <f>penggarapan!BM238</f>
        <v>40.469296681289883</v>
      </c>
      <c r="Q236" s="71">
        <f>penggarapan!CA532</f>
        <v>-33.083780770117691</v>
      </c>
    </row>
    <row r="237" spans="1:17">
      <c r="A237" s="69" t="str">
        <f>TEXT(penggarapan!F239,"dddd")</f>
        <v>Thursday</v>
      </c>
      <c r="B237" s="91">
        <f>DATE(penggarapan!D239,penggarapan!E239,penggarapan!F239)</f>
        <v>42881</v>
      </c>
      <c r="C237" s="92">
        <f>penggarapan!J239/24</f>
        <v>0.35416666666666669</v>
      </c>
      <c r="D237" s="90">
        <f>penggarapan!AN239*149598000</f>
        <v>151544995.98270038</v>
      </c>
      <c r="E237" s="93">
        <f>penggarapan!BA533</f>
        <v>357200.4861511676</v>
      </c>
      <c r="F237" s="69"/>
      <c r="G237" s="94">
        <f>penggarapan!AV239</f>
        <v>4.20478889124439</v>
      </c>
      <c r="H237" s="94">
        <f>penggarapan!BM533/15</f>
        <v>16.756862419652485</v>
      </c>
      <c r="I237" s="95">
        <f>penggarapan!AP239</f>
        <v>65.012198439746157</v>
      </c>
      <c r="J237" s="71">
        <f>penggarapan!AJ533</f>
        <v>249.61067449314686</v>
      </c>
      <c r="K237" s="71">
        <f>penggarapan!AX239</f>
        <v>21.129581081589219</v>
      </c>
      <c r="L237" s="71">
        <f>penggarapan!AP533</f>
        <v>4.9070755111340087</v>
      </c>
      <c r="M237" s="71">
        <f>penggarapan!BR533</f>
        <v>-17.033849218790841</v>
      </c>
      <c r="N237" s="71">
        <f>penggarapan!BI239</f>
        <v>66.255314994963399</v>
      </c>
      <c r="O237" s="71">
        <f>penggarapan!BZ533</f>
        <v>253.94807769245631</v>
      </c>
      <c r="P237" s="71">
        <f>penggarapan!BM239</f>
        <v>43.913086595194407</v>
      </c>
      <c r="Q237" s="71">
        <f>penggarapan!CA533</f>
        <v>-36.672452375863138</v>
      </c>
    </row>
    <row r="238" spans="1:17">
      <c r="A238" s="69" t="str">
        <f>TEXT(penggarapan!F240,"dddd")</f>
        <v>Thursday</v>
      </c>
      <c r="B238" s="91">
        <f>DATE(penggarapan!D240,penggarapan!E240,penggarapan!F240)</f>
        <v>42881</v>
      </c>
      <c r="C238" s="92">
        <f>penggarapan!J240/24</f>
        <v>0.36458333333333331</v>
      </c>
      <c r="D238" s="90">
        <f>penggarapan!AN240*149598000</f>
        <v>151545272.94489804</v>
      </c>
      <c r="E238" s="93">
        <f>penggarapan!BA534</f>
        <v>357195.793482423</v>
      </c>
      <c r="F238" s="69"/>
      <c r="G238" s="94">
        <f>penggarapan!AV240</f>
        <v>4.2054921853303489</v>
      </c>
      <c r="H238" s="94">
        <f>penggarapan!BM534/15</f>
        <v>16.756873020170339</v>
      </c>
      <c r="I238" s="95">
        <f>penggarapan!AP240</f>
        <v>65.022202056577683</v>
      </c>
      <c r="J238" s="71">
        <f>penggarapan!AJ534</f>
        <v>249.61084944284497</v>
      </c>
      <c r="K238" s="71">
        <f>penggarapan!AX240</f>
        <v>21.131382470944647</v>
      </c>
      <c r="L238" s="71">
        <f>penggarapan!AP534</f>
        <v>4.9053136259137853</v>
      </c>
      <c r="M238" s="71">
        <f>penggarapan!BR534</f>
        <v>-17.035617732208308</v>
      </c>
      <c r="N238" s="71">
        <f>penggarapan!BI240</f>
        <v>64.938664612994913</v>
      </c>
      <c r="O238" s="71">
        <f>penggarapan!BZ534</f>
        <v>253.57505126186282</v>
      </c>
      <c r="P238" s="71">
        <f>penggarapan!BM240</f>
        <v>47.333409253977763</v>
      </c>
      <c r="Q238" s="71">
        <f>penggarapan!CA534</f>
        <v>-40.255666541066091</v>
      </c>
    </row>
    <row r="239" spans="1:17">
      <c r="A239" s="69" t="str">
        <f>TEXT(penggarapan!F241,"dddd")</f>
        <v>Thursday</v>
      </c>
      <c r="B239" s="91">
        <f>DATE(penggarapan!D241,penggarapan!E241,penggarapan!F241)</f>
        <v>42881</v>
      </c>
      <c r="C239" s="92">
        <f>penggarapan!J241/24</f>
        <v>0.375</v>
      </c>
      <c r="D239" s="90">
        <f>penggarapan!AN241*149598000</f>
        <v>151545549.84565449</v>
      </c>
      <c r="E239" s="93">
        <f>penggarapan!BA535</f>
        <v>357191.25036542729</v>
      </c>
      <c r="F239" s="69"/>
      <c r="G239" s="94">
        <f>penggarapan!AV241</f>
        <v>4.206195493902829</v>
      </c>
      <c r="H239" s="94">
        <f>penggarapan!BM535/15</f>
        <v>16.756877532684118</v>
      </c>
      <c r="I239" s="95">
        <f>penggarapan!AP241</f>
        <v>65.032205636389548</v>
      </c>
      <c r="J239" s="71">
        <f>penggarapan!AJ535</f>
        <v>249.61092391732328</v>
      </c>
      <c r="K239" s="71">
        <f>penggarapan!AX241</f>
        <v>21.133183200472025</v>
      </c>
      <c r="L239" s="71">
        <f>penggarapan!AP535</f>
        <v>4.9073432194039377</v>
      </c>
      <c r="M239" s="71">
        <f>penggarapan!BR535</f>
        <v>-17.033620282688247</v>
      </c>
      <c r="N239" s="71">
        <f>penggarapan!BI241</f>
        <v>63.282351011540825</v>
      </c>
      <c r="O239" s="71">
        <f>penggarapan!BZ535</f>
        <v>253.0701112856853</v>
      </c>
      <c r="P239" s="71">
        <f>penggarapan!BM241</f>
        <v>50.722817942167381</v>
      </c>
      <c r="Q239" s="71">
        <f>penggarapan!CA535</f>
        <v>-43.83125583139811</v>
      </c>
    </row>
    <row r="240" spans="1:17">
      <c r="A240" s="69" t="str">
        <f>TEXT(penggarapan!F242,"dddd")</f>
        <v>Thursday</v>
      </c>
      <c r="B240" s="91">
        <f>DATE(penggarapan!D242,penggarapan!E242,penggarapan!F242)</f>
        <v>42881</v>
      </c>
      <c r="C240" s="92">
        <f>penggarapan!J242/24</f>
        <v>0.38541666666666669</v>
      </c>
      <c r="D240" s="90">
        <f>penggarapan!AN242*149598000</f>
        <v>151545826.68497387</v>
      </c>
      <c r="E240" s="93">
        <f>penggarapan!BA536</f>
        <v>357186.85682405898</v>
      </c>
      <c r="F240" s="69"/>
      <c r="G240" s="94">
        <f>penggarapan!AV242</f>
        <v>4.2068988169895096</v>
      </c>
      <c r="H240" s="94">
        <f>penggarapan!BM536/15</f>
        <v>16.756876264425241</v>
      </c>
      <c r="I240" s="95">
        <f>penggarapan!AP242</f>
        <v>65.042209179637624</v>
      </c>
      <c r="J240" s="71">
        <f>penggarapan!AJ536</f>
        <v>249.610902987087</v>
      </c>
      <c r="K240" s="71">
        <f>penggarapan!AX242</f>
        <v>21.134983270183707</v>
      </c>
      <c r="L240" s="71">
        <f>penggarapan!AP536</f>
        <v>4.9118380631814178</v>
      </c>
      <c r="M240" s="71">
        <f>penggarapan!BR536</f>
        <v>-17.029169829352828</v>
      </c>
      <c r="N240" s="71">
        <f>penggarapan!BI242</f>
        <v>61.192429026766959</v>
      </c>
      <c r="O240" s="71">
        <f>penggarapan!BZ536</f>
        <v>252.40302881284492</v>
      </c>
      <c r="P240" s="71">
        <f>penggarapan!BM242</f>
        <v>54.071306397008314</v>
      </c>
      <c r="Q240" s="71">
        <f>penggarapan!CA536</f>
        <v>-47.396212040206954</v>
      </c>
    </row>
    <row r="241" spans="1:17">
      <c r="A241" s="69" t="str">
        <f>TEXT(penggarapan!F243,"dddd")</f>
        <v>Thursday</v>
      </c>
      <c r="B241" s="91">
        <f>DATE(penggarapan!D243,penggarapan!E243,penggarapan!F243)</f>
        <v>42881</v>
      </c>
      <c r="C241" s="92">
        <f>penggarapan!J243/24</f>
        <v>0.39583333333333331</v>
      </c>
      <c r="D241" s="90">
        <f>penggarapan!AN243*149598000</f>
        <v>151546103.46286029</v>
      </c>
      <c r="E241" s="93">
        <f>penggarapan!BA537</f>
        <v>357182.61288134195</v>
      </c>
      <c r="F241" s="69"/>
      <c r="G241" s="94">
        <f>penggarapan!AV243</f>
        <v>4.2076021546181206</v>
      </c>
      <c r="H241" s="94">
        <f>penggarapan!BM537/15</f>
        <v>16.756869525295908</v>
      </c>
      <c r="I241" s="95">
        <f>penggarapan!AP243</f>
        <v>65.052212686778589</v>
      </c>
      <c r="J241" s="71">
        <f>penggarapan!AJ537</f>
        <v>249.61079176669531</v>
      </c>
      <c r="K241" s="71">
        <f>penggarapan!AX243</f>
        <v>21.136782680092104</v>
      </c>
      <c r="L241" s="71">
        <f>penggarapan!AP537</f>
        <v>4.9167196654669203</v>
      </c>
      <c r="M241" s="71">
        <f>penggarapan!BR537</f>
        <v>-17.02432366199017</v>
      </c>
      <c r="N241" s="71">
        <f>penggarapan!BI243</f>
        <v>58.538561055328984</v>
      </c>
      <c r="O241" s="71">
        <f>penggarapan!BZ537</f>
        <v>251.53129875739995</v>
      </c>
      <c r="P241" s="71">
        <f>penggarapan!BM243</f>
        <v>57.365074204709309</v>
      </c>
      <c r="Q241" s="71">
        <f>penggarapan!CA537</f>
        <v>-50.946319486278675</v>
      </c>
    </row>
    <row r="242" spans="1:17">
      <c r="A242" s="69" t="str">
        <f>TEXT(penggarapan!F244,"dddd")</f>
        <v>Thursday</v>
      </c>
      <c r="B242" s="91">
        <f>DATE(penggarapan!D244,penggarapan!E244,penggarapan!F244)</f>
        <v>42881</v>
      </c>
      <c r="C242" s="92">
        <f>penggarapan!J244/24</f>
        <v>0.40625</v>
      </c>
      <c r="D242" s="90">
        <f>penggarapan!AN244*149598000</f>
        <v>151546380.17928082</v>
      </c>
      <c r="E242" s="93">
        <f>penggarapan!BA538</f>
        <v>357178.51855998748</v>
      </c>
      <c r="F242" s="69"/>
      <c r="G242" s="94">
        <f>penggarapan!AV244</f>
        <v>4.2083055067217554</v>
      </c>
      <c r="H242" s="94">
        <f>penggarapan!BM538/15</f>
        <v>16.756857627736853</v>
      </c>
      <c r="I242" s="95">
        <f>penggarapan!AP244</f>
        <v>65.062216156923085</v>
      </c>
      <c r="J242" s="71">
        <f>penggarapan!AJ538</f>
        <v>249.6105954125826</v>
      </c>
      <c r="K242" s="71">
        <f>penggarapan!AX244</f>
        <v>21.138581429967541</v>
      </c>
      <c r="L242" s="71">
        <f>penggarapan!AP538</f>
        <v>4.9203841660771674</v>
      </c>
      <c r="M242" s="71">
        <f>penggarapan!BR538</f>
        <v>-17.020669457717407</v>
      </c>
      <c r="N242" s="71">
        <f>penggarapan!BI244</f>
        <v>55.138431390390153</v>
      </c>
      <c r="O242" s="71">
        <f>penggarapan!BZ538</f>
        <v>250.39656936974239</v>
      </c>
      <c r="P242" s="71">
        <f>penggarapan!BM244</f>
        <v>60.584582252636345</v>
      </c>
      <c r="Q242" s="71">
        <f>penggarapan!CA538</f>
        <v>-54.475768067657839</v>
      </c>
    </row>
    <row r="243" spans="1:17">
      <c r="A243" s="69" t="str">
        <f>TEXT(penggarapan!F245,"dddd")</f>
        <v>Thursday</v>
      </c>
      <c r="B243" s="91">
        <f>DATE(penggarapan!D245,penggarapan!E245,penggarapan!F245)</f>
        <v>42881</v>
      </c>
      <c r="C243" s="92">
        <f>penggarapan!J245/24</f>
        <v>0.41666666666666669</v>
      </c>
      <c r="D243" s="90">
        <f>penggarapan!AN245*149598000</f>
        <v>151546656.83423966</v>
      </c>
      <c r="E243" s="93">
        <f>penggarapan!BA539</f>
        <v>357174.57388125354</v>
      </c>
      <c r="F243" s="69"/>
      <c r="G243" s="94">
        <f>penggarapan!AV245</f>
        <v>4.2090088733283268</v>
      </c>
      <c r="H243" s="94">
        <f>penggarapan!BM539/15</f>
        <v>16.756840886590034</v>
      </c>
      <c r="I243" s="95">
        <f>penggarapan!AP245</f>
        <v>65.07221959053048</v>
      </c>
      <c r="J243" s="71">
        <f>penggarapan!AJ539</f>
        <v>249.61031912079656</v>
      </c>
      <c r="K243" s="71">
        <f>penggarapan!AX245</f>
        <v>21.140379519822975</v>
      </c>
      <c r="L243" s="71">
        <f>penggarapan!AP539</f>
        <v>4.9222154738995263</v>
      </c>
      <c r="M243" s="71">
        <f>penggarapan!BR539</f>
        <v>-17.018817556528052</v>
      </c>
      <c r="N243" s="71">
        <f>penggarapan!BI245</f>
        <v>50.737411793776232</v>
      </c>
      <c r="O243" s="71">
        <f>penggarapan!BZ539</f>
        <v>248.91750433100503</v>
      </c>
      <c r="P243" s="71">
        <f>penggarapan!BM245</f>
        <v>63.701442188209526</v>
      </c>
      <c r="Q243" s="71">
        <f>penggarapan!CA539</f>
        <v>-57.976499228849384</v>
      </c>
    </row>
    <row r="244" spans="1:17">
      <c r="A244" s="69" t="str">
        <f>TEXT(penggarapan!F246,"dddd")</f>
        <v>Thursday</v>
      </c>
      <c r="B244" s="91">
        <f>DATE(penggarapan!D246,penggarapan!E246,penggarapan!F246)</f>
        <v>42881</v>
      </c>
      <c r="C244" s="92">
        <f>penggarapan!J246/24</f>
        <v>0.42708333333333331</v>
      </c>
      <c r="D244" s="90">
        <f>penggarapan!AN246*149598000</f>
        <v>151546933.42774093</v>
      </c>
      <c r="E244" s="93">
        <f>penggarapan!BA540</f>
        <v>357170.7788655461</v>
      </c>
      <c r="F244" s="69"/>
      <c r="G244" s="94">
        <f>penggarapan!AV246</f>
        <v>4.2097122544653196</v>
      </c>
      <c r="H244" s="94">
        <f>penggarapan!BM540/15</f>
        <v>16.75681961896181</v>
      </c>
      <c r="I244" s="95">
        <f>penggarapan!AP246</f>
        <v>65.082222988053942</v>
      </c>
      <c r="J244" s="71">
        <f>penggarapan!AJ540</f>
        <v>249.60996812474369</v>
      </c>
      <c r="K244" s="71">
        <f>penggarapan!AX246</f>
        <v>21.142176949670155</v>
      </c>
      <c r="L244" s="71">
        <f>penggarapan!AP540</f>
        <v>4.9224134368127164</v>
      </c>
      <c r="M244" s="71">
        <f>penggarapan!BR540</f>
        <v>-17.018570975157655</v>
      </c>
      <c r="N244" s="71">
        <f>penggarapan!BI246</f>
        <v>44.98845504634005</v>
      </c>
      <c r="O244" s="71">
        <f>penggarapan!BZ540</f>
        <v>246.97670159422358</v>
      </c>
      <c r="P244" s="71">
        <f>penggarapan!BM246</f>
        <v>66.673423338781802</v>
      </c>
      <c r="Q244" s="71">
        <f>penggarapan!CA540</f>
        <v>-61.436939944032858</v>
      </c>
    </row>
    <row r="245" spans="1:17">
      <c r="A245" s="69" t="str">
        <f>TEXT(penggarapan!F247,"dddd")</f>
        <v>Thursday</v>
      </c>
      <c r="B245" s="91">
        <f>DATE(penggarapan!D247,penggarapan!E247,penggarapan!F247)</f>
        <v>42881</v>
      </c>
      <c r="C245" s="92">
        <f>penggarapan!J247/24</f>
        <v>0.4375</v>
      </c>
      <c r="D245" s="90">
        <f>penggarapan!AN247*149598000</f>
        <v>151547209.95975175</v>
      </c>
      <c r="E245" s="93">
        <f>penggarapan!BA541</f>
        <v>357167.133532896</v>
      </c>
      <c r="F245" s="69"/>
      <c r="G245" s="94">
        <f>penggarapan!AV247</f>
        <v>4.2104156500661194</v>
      </c>
      <c r="H245" s="94">
        <f>penggarapan!BM541/15</f>
        <v>16.7567941440903</v>
      </c>
      <c r="I245" s="95">
        <f>penggarapan!AP247</f>
        <v>65.092226348608548</v>
      </c>
      <c r="J245" s="71">
        <f>penggarapan!AJ541</f>
        <v>249.60954769300366</v>
      </c>
      <c r="K245" s="71">
        <f>penggarapan!AX247</f>
        <v>21.143973719280449</v>
      </c>
      <c r="L245" s="71">
        <f>penggarapan!AP541</f>
        <v>4.9215577515808988</v>
      </c>
      <c r="M245" s="71">
        <f>penggarapan!BR541</f>
        <v>-17.01935689451162</v>
      </c>
      <c r="N245" s="71">
        <f>penggarapan!BI247</f>
        <v>37.454342298591882</v>
      </c>
      <c r="O245" s="71">
        <f>penggarapan!BZ541</f>
        <v>244.39813467105489</v>
      </c>
      <c r="P245" s="71">
        <f>penggarapan!BM247</f>
        <v>69.436629405442176</v>
      </c>
      <c r="Q245" s="71">
        <f>penggarapan!CA541</f>
        <v>-64.839637264389694</v>
      </c>
    </row>
    <row r="246" spans="1:17">
      <c r="A246" s="69" t="str">
        <f>TEXT(penggarapan!F248,"dddd")</f>
        <v>Thursday</v>
      </c>
      <c r="B246" s="91">
        <f>DATE(penggarapan!D248,penggarapan!E248,penggarapan!F248)</f>
        <v>42881</v>
      </c>
      <c r="C246" s="92">
        <f>penggarapan!J248/24</f>
        <v>0.44791666666666669</v>
      </c>
      <c r="D246" s="90">
        <f>penggarapan!AN248*149598000</f>
        <v>151547486.43027622</v>
      </c>
      <c r="E246" s="93">
        <f>penggarapan!BA542</f>
        <v>357163.63790194271</v>
      </c>
      <c r="F246" s="69"/>
      <c r="G246" s="94">
        <f>penggarapan!AV248</f>
        <v>4.2111190601582633</v>
      </c>
      <c r="H246" s="94">
        <f>penggarapan!BM542/15</f>
        <v>16.756764783200047</v>
      </c>
      <c r="I246" s="95">
        <f>penggarapan!AP248</f>
        <v>65.102229672648278</v>
      </c>
      <c r="J246" s="71">
        <f>penggarapan!AJ542</f>
        <v>249.60906312693444</v>
      </c>
      <c r="K246" s="71">
        <f>penggarapan!AX248</f>
        <v>21.145769828665831</v>
      </c>
      <c r="L246" s="71">
        <f>penggarapan!AP542</f>
        <v>4.9202475719134933</v>
      </c>
      <c r="M246" s="71">
        <f>penggarapan!BR542</f>
        <v>-17.020583248752999</v>
      </c>
      <c r="N246" s="71">
        <f>penggarapan!BI248</f>
        <v>27.696704701873415</v>
      </c>
      <c r="O246" s="71">
        <f>penggarapan!BZ542</f>
        <v>240.90862789039718</v>
      </c>
      <c r="P246" s="71">
        <f>penggarapan!BM248</f>
        <v>71.894322143613564</v>
      </c>
      <c r="Q246" s="71">
        <f>penggarapan!CA542</f>
        <v>-68.156875499598101</v>
      </c>
    </row>
    <row r="247" spans="1:17">
      <c r="A247" s="69" t="str">
        <f>TEXT(penggarapan!F249,"dddd")</f>
        <v>Thursday</v>
      </c>
      <c r="B247" s="91">
        <f>DATE(penggarapan!D249,penggarapan!E249,penggarapan!F249)</f>
        <v>42881</v>
      </c>
      <c r="C247" s="92">
        <f>penggarapan!J249/24</f>
        <v>0.45833333333333331</v>
      </c>
      <c r="D247" s="90">
        <f>penggarapan!AN249*149598000</f>
        <v>151547762.83931845</v>
      </c>
      <c r="E247" s="93">
        <f>penggarapan!BA543</f>
        <v>357160.29199047323</v>
      </c>
      <c r="F247" s="69"/>
      <c r="G247" s="94">
        <f>penggarapan!AV249</f>
        <v>4.2118224847694758</v>
      </c>
      <c r="H247" s="94">
        <f>penggarapan!BM543/15</f>
        <v>16.756731859365846</v>
      </c>
      <c r="I247" s="95">
        <f>penggarapan!AP249</f>
        <v>65.112232960629925</v>
      </c>
      <c r="J247" s="71">
        <f>penggarapan!AJ543</f>
        <v>249.60851975842749</v>
      </c>
      <c r="K247" s="71">
        <f>penggarapan!AX249</f>
        <v>21.147565277838673</v>
      </c>
      <c r="L247" s="71">
        <f>penggarapan!AP543</f>
        <v>4.9189274973309107</v>
      </c>
      <c r="M247" s="71">
        <f>penggarapan!BR543</f>
        <v>-17.021810900104111</v>
      </c>
      <c r="N247" s="71">
        <f>penggarapan!BI249</f>
        <v>15.566104888910473</v>
      </c>
      <c r="O247" s="71">
        <f>penggarapan!BZ543</f>
        <v>236.07248939424412</v>
      </c>
      <c r="P247" s="71">
        <f>penggarapan!BM249</f>
        <v>73.905155442002837</v>
      </c>
      <c r="Q247" s="71">
        <f>penggarapan!CA543</f>
        <v>-71.342335750500311</v>
      </c>
    </row>
    <row r="248" spans="1:17">
      <c r="A248" s="69" t="str">
        <f>TEXT(penggarapan!F250,"dddd")</f>
        <v>Thursday</v>
      </c>
      <c r="B248" s="91">
        <f>DATE(penggarapan!D250,penggarapan!E250,penggarapan!F250)</f>
        <v>42881</v>
      </c>
      <c r="C248" s="92">
        <f>penggarapan!J250/24</f>
        <v>0.46875</v>
      </c>
      <c r="D248" s="90">
        <f>penggarapan!AN250*149598000</f>
        <v>151548039.18684569</v>
      </c>
      <c r="E248" s="93">
        <f>penggarapan!BA544</f>
        <v>357157.09581583872</v>
      </c>
      <c r="F248" s="69"/>
      <c r="G248" s="94">
        <f>penggarapan!AV250</f>
        <v>4.2125259238330743</v>
      </c>
      <c r="H248" s="94">
        <f>penggarapan!BM544/15</f>
        <v>16.756695697377737</v>
      </c>
      <c r="I248" s="95">
        <f>penggarapan!AP250</f>
        <v>65.122236211667627</v>
      </c>
      <c r="J248" s="71">
        <f>penggarapan!AJ544</f>
        <v>249.60792294768322</v>
      </c>
      <c r="K248" s="71">
        <f>penggarapan!AX250</f>
        <v>21.149360066570406</v>
      </c>
      <c r="L248" s="71">
        <f>penggarapan!AP544</f>
        <v>4.9178602716367177</v>
      </c>
      <c r="M248" s="71">
        <f>penggarapan!BR544</f>
        <v>-17.022780651795269</v>
      </c>
      <c r="N248" s="71">
        <f>penggarapan!BI250</f>
        <v>1.6851999514943827</v>
      </c>
      <c r="O248" s="71">
        <f>penggarapan!BZ544</f>
        <v>229.1889486223759</v>
      </c>
      <c r="P248" s="71">
        <f>penggarapan!BM250</f>
        <v>75.284190389237395</v>
      </c>
      <c r="Q248" s="71">
        <f>penggarapan!CA544</f>
        <v>-74.314833554324295</v>
      </c>
    </row>
    <row r="249" spans="1:17">
      <c r="A249" s="69" t="str">
        <f>TEXT(penggarapan!F251,"dddd")</f>
        <v>Thursday</v>
      </c>
      <c r="B249" s="91">
        <f>DATE(penggarapan!D251,penggarapan!E251,penggarapan!F251)</f>
        <v>42881</v>
      </c>
      <c r="C249" s="92">
        <f>penggarapan!J251/24</f>
        <v>0.47916666666666669</v>
      </c>
      <c r="D249" s="90">
        <f>penggarapan!AN251*149598000</f>
        <v>151548315.47286192</v>
      </c>
      <c r="E249" s="93">
        <f>penggarapan!BA545</f>
        <v>357154.04939405998</v>
      </c>
      <c r="F249" s="69"/>
      <c r="G249" s="94">
        <f>penggarapan!AV251</f>
        <v>4.2132293773766527</v>
      </c>
      <c r="H249" s="94">
        <f>penggarapan!BM545/15</f>
        <v>16.756656623591294</v>
      </c>
      <c r="I249" s="95">
        <f>penggarapan!AP251</f>
        <v>65.132239426216387</v>
      </c>
      <c r="J249" s="71">
        <f>penggarapan!AJ545</f>
        <v>249.60727808074228</v>
      </c>
      <c r="K249" s="71">
        <f>penggarapan!AX251</f>
        <v>21.151154194873165</v>
      </c>
      <c r="L249" s="71">
        <f>penggarapan!AP545</f>
        <v>4.9171684398864812</v>
      </c>
      <c r="M249" s="71">
        <f>penggarapan!BR545</f>
        <v>-17.023372030101996</v>
      </c>
      <c r="N249" s="71">
        <f>penggarapan!BI251</f>
        <v>347.59481235711053</v>
      </c>
      <c r="O249" s="71">
        <f>penggarapan!BZ545</f>
        <v>219.18687713991872</v>
      </c>
      <c r="P249" s="71">
        <f>penggarapan!BM251</f>
        <v>75.845174150552126</v>
      </c>
      <c r="Q249" s="71">
        <f>penggarapan!CA545</f>
        <v>-76.927578978460062</v>
      </c>
    </row>
    <row r="250" spans="1:17">
      <c r="A250" s="69" t="str">
        <f>TEXT(penggarapan!F252,"dddd")</f>
        <v>Thursday</v>
      </c>
      <c r="B250" s="91">
        <f>DATE(penggarapan!D252,penggarapan!E252,penggarapan!F252)</f>
        <v>42881</v>
      </c>
      <c r="C250" s="92">
        <f>penggarapan!J252/24</f>
        <v>0.48958333333333331</v>
      </c>
      <c r="D250" s="90">
        <f>penggarapan!AN252*149598000</f>
        <v>151548591.69737139</v>
      </c>
      <c r="E250" s="93">
        <f>penggarapan!BA546</f>
        <v>357151.15274030506</v>
      </c>
      <c r="F250" s="69"/>
      <c r="G250" s="94">
        <f>penggarapan!AV252</f>
        <v>4.2139328454278013</v>
      </c>
      <c r="H250" s="94">
        <f>penggarapan!BM546/15</f>
        <v>16.756614965790153</v>
      </c>
      <c r="I250" s="95">
        <f>penggarapan!AP252</f>
        <v>65.142242604731067</v>
      </c>
      <c r="J250" s="71">
        <f>penggarapan!AJ546</f>
        <v>249.60659056721971</v>
      </c>
      <c r="K250" s="71">
        <f>penggarapan!AX252</f>
        <v>21.15294766275894</v>
      </c>
      <c r="L250" s="71">
        <f>penggarapan!AP546</f>
        <v>4.9168879438884048</v>
      </c>
      <c r="M250" s="71">
        <f>penggarapan!BR546</f>
        <v>-17.02355025397171</v>
      </c>
      <c r="N250" s="71">
        <f>penggarapan!BI252</f>
        <v>334.96627389248624</v>
      </c>
      <c r="O250" s="71">
        <f>penggarapan!BZ546</f>
        <v>204.79950794923025</v>
      </c>
      <c r="P250" s="71">
        <f>penggarapan!BM252</f>
        <v>75.492772601521864</v>
      </c>
      <c r="Q250" s="71">
        <f>penggarapan!CA546</f>
        <v>-78.922368514895538</v>
      </c>
    </row>
    <row r="251" spans="1:17">
      <c r="A251" s="69" t="str">
        <f>TEXT(penggarapan!F253,"dddd")</f>
        <v>Thursday</v>
      </c>
      <c r="B251" s="91">
        <f>DATE(penggarapan!D253,penggarapan!E253,penggarapan!F253)</f>
        <v>42881</v>
      </c>
      <c r="C251" s="92">
        <f>penggarapan!J253/24</f>
        <v>0.5</v>
      </c>
      <c r="D251" s="90">
        <f>penggarapan!AN253*149598000</f>
        <v>151548867.86034122</v>
      </c>
      <c r="E251" s="93">
        <f>penggarapan!BA547</f>
        <v>357148.40586924611</v>
      </c>
      <c r="F251" s="69"/>
      <c r="G251" s="94">
        <f>penggarapan!AV253</f>
        <v>4.2146363279198242</v>
      </c>
      <c r="H251" s="94">
        <f>penggarapan!BM547/15</f>
        <v>16.756571053050411</v>
      </c>
      <c r="I251" s="95">
        <f>penggarapan!AP253</f>
        <v>65.152245746325875</v>
      </c>
      <c r="J251" s="71">
        <f>penggarapan!AJ547</f>
        <v>249.60586583806855</v>
      </c>
      <c r="K251" s="71">
        <f>penggarapan!AX253</f>
        <v>21.154740469999428</v>
      </c>
      <c r="L251" s="71">
        <f>penggarapan!AP547</f>
        <v>4.9170074268379089</v>
      </c>
      <c r="M251" s="71">
        <f>penggarapan!BR547</f>
        <v>-17.023327344804343</v>
      </c>
      <c r="N251" s="71">
        <f>penggarapan!BI253</f>
        <v>324.65242342212645</v>
      </c>
      <c r="O251" s="71">
        <f>penggarapan!BZ547</f>
        <v>185.87992077515761</v>
      </c>
      <c r="P251" s="71">
        <f>penggarapan!BM253</f>
        <v>74.288433552944753</v>
      </c>
      <c r="Q251" s="71">
        <f>penggarapan!CA547</f>
        <v>-79.924701787195957</v>
      </c>
    </row>
    <row r="252" spans="1:17">
      <c r="A252" s="69" t="str">
        <f>TEXT(penggarapan!F254,"dddd")</f>
        <v>Thursday</v>
      </c>
      <c r="B252" s="91">
        <f>DATE(penggarapan!D254,penggarapan!E254,penggarapan!F254)</f>
        <v>42881</v>
      </c>
      <c r="C252" s="92">
        <f>penggarapan!J254/24</f>
        <v>0.51041666666666663</v>
      </c>
      <c r="D252" s="90">
        <f>penggarapan!AN254*149598000</f>
        <v>151549143.96177551</v>
      </c>
      <c r="E252" s="93">
        <f>penggarapan!BA548</f>
        <v>357145.80879428523</v>
      </c>
      <c r="F252" s="69"/>
      <c r="G252" s="94">
        <f>penggarapan!AV254</f>
        <v>4.2153398248804397</v>
      </c>
      <c r="H252" s="94">
        <f>penggarapan!BM548/15</f>
        <v>16.756525215586578</v>
      </c>
      <c r="I252" s="95">
        <f>penggarapan!AP254</f>
        <v>65.162248851457576</v>
      </c>
      <c r="J252" s="71">
        <f>penggarapan!AJ548</f>
        <v>249.60510934304017</v>
      </c>
      <c r="K252" s="71">
        <f>penggarapan!AX254</f>
        <v>21.156532616607056</v>
      </c>
      <c r="L252" s="71">
        <f>penggarapan!AP548</f>
        <v>4.9174878851882848</v>
      </c>
      <c r="M252" s="71">
        <f>penggarapan!BR548</f>
        <v>-17.022742681574449</v>
      </c>
      <c r="N252" s="71">
        <f>penggarapan!BI254</f>
        <v>316.63853828986981</v>
      </c>
      <c r="O252" s="71">
        <f>penggarapan!BZ548</f>
        <v>165.56307997339326</v>
      </c>
      <c r="P252" s="71">
        <f>penggarapan!BM254</f>
        <v>72.406540835628405</v>
      </c>
      <c r="Q252" s="71">
        <f>penggarapan!CA548</f>
        <v>-79.642064176612038</v>
      </c>
    </row>
    <row r="253" spans="1:17">
      <c r="A253" s="69" t="str">
        <f>TEXT(penggarapan!F255,"dddd")</f>
        <v>Thursday</v>
      </c>
      <c r="B253" s="91">
        <f>DATE(penggarapan!D255,penggarapan!E255,penggarapan!F255)</f>
        <v>42881</v>
      </c>
      <c r="C253" s="92">
        <f>penggarapan!J255/24</f>
        <v>0.52083333333333337</v>
      </c>
      <c r="D253" s="90">
        <f>penggarapan!AN255*149598000</f>
        <v>151549420.00167844</v>
      </c>
      <c r="E253" s="93">
        <f>penggarapan!BA549</f>
        <v>357143.36152797146</v>
      </c>
      <c r="F253" s="69"/>
      <c r="G253" s="94">
        <f>penggarapan!AV255</f>
        <v>4.216043336337167</v>
      </c>
      <c r="H253" s="94">
        <f>penggarapan!BM549/15</f>
        <v>16.756477784613942</v>
      </c>
      <c r="I253" s="95">
        <f>penggarapan!AP255</f>
        <v>65.172251920580152</v>
      </c>
      <c r="J253" s="71">
        <f>penggarapan!AJ549</f>
        <v>249.60432654841381</v>
      </c>
      <c r="K253" s="71">
        <f>penggarapan!AX255</f>
        <v>21.158324102593635</v>
      </c>
      <c r="L253" s="71">
        <f>penggarapan!AP549</f>
        <v>4.9182670041603336</v>
      </c>
      <c r="M253" s="71">
        <f>penggarapan!BR549</f>
        <v>-17.021858710681226</v>
      </c>
      <c r="N253" s="71">
        <f>penggarapan!BI255</f>
        <v>310.51779044021032</v>
      </c>
      <c r="O253" s="71">
        <f>penggarapan!BZ549</f>
        <v>148.42451898090025</v>
      </c>
      <c r="P253" s="71">
        <f>penggarapan!BM255</f>
        <v>70.03824269687604</v>
      </c>
      <c r="Q253" s="71">
        <f>penggarapan!CA549</f>
        <v>-78.166131040797495</v>
      </c>
    </row>
    <row r="254" spans="1:17">
      <c r="A254" s="69" t="str">
        <f>TEXT(penggarapan!F256,"dddd")</f>
        <v>Thursday</v>
      </c>
      <c r="B254" s="91">
        <f>DATE(penggarapan!D256,penggarapan!E256,penggarapan!F256)</f>
        <v>42881</v>
      </c>
      <c r="C254" s="92">
        <f>penggarapan!J256/24</f>
        <v>0.53125</v>
      </c>
      <c r="D254" s="90">
        <f>penggarapan!AN256*149598000</f>
        <v>151549695.98001713</v>
      </c>
      <c r="E254" s="93">
        <f>penggarapan!BA550</f>
        <v>357141.06408229843</v>
      </c>
      <c r="F254" s="69"/>
      <c r="G254" s="94">
        <f>penggarapan!AV256</f>
        <v>4.2167468622233653</v>
      </c>
      <c r="H254" s="94">
        <f>penggarapan!BM550/15</f>
        <v>16.756429092211917</v>
      </c>
      <c r="I254" s="95">
        <f>penggarapan!AP256</f>
        <v>65.182254952808762</v>
      </c>
      <c r="J254" s="71">
        <f>penggarapan!AJ550</f>
        <v>249.60352293474301</v>
      </c>
      <c r="K254" s="71">
        <f>penggarapan!AX256</f>
        <v>21.160114927731268</v>
      </c>
      <c r="L254" s="71">
        <f>penggarapan!AP550</f>
        <v>4.919255528893844</v>
      </c>
      <c r="M254" s="71">
        <f>penggarapan!BR550</f>
        <v>-17.020764536062856</v>
      </c>
      <c r="N254" s="71">
        <f>penggarapan!BI256</f>
        <v>305.83946111210628</v>
      </c>
      <c r="O254" s="71">
        <f>penggarapan!BZ550</f>
        <v>136.04985476482153</v>
      </c>
      <c r="P254" s="71">
        <f>penggarapan!BM256</f>
        <v>67.336051039339822</v>
      </c>
      <c r="Q254" s="71">
        <f>penggarapan!CA550</f>
        <v>-75.866039677113136</v>
      </c>
    </row>
    <row r="255" spans="1:17">
      <c r="A255" s="69" t="str">
        <f>TEXT(penggarapan!F257,"dddd")</f>
        <v>Thursday</v>
      </c>
      <c r="B255" s="91">
        <f>DATE(penggarapan!D257,penggarapan!E257,penggarapan!F257)</f>
        <v>42881</v>
      </c>
      <c r="C255" s="92">
        <f>penggarapan!J257/24</f>
        <v>0.54166666666666663</v>
      </c>
      <c r="D255" s="90">
        <f>penggarapan!AN257*149598000</f>
        <v>151549971.89679569</v>
      </c>
      <c r="E255" s="93">
        <f>penggarapan!BA551</f>
        <v>357138.91646804975</v>
      </c>
      <c r="F255" s="69"/>
      <c r="G255" s="94">
        <f>penggarapan!AV257</f>
        <v>4.217450402566489</v>
      </c>
      <c r="H255" s="94">
        <f>penggarapan!BM551/15</f>
        <v>16.756379471167385</v>
      </c>
      <c r="I255" s="95">
        <f>penggarapan!AP257</f>
        <v>65.19225794859652</v>
      </c>
      <c r="J255" s="71">
        <f>penggarapan!AJ551</f>
        <v>249.60270399427125</v>
      </c>
      <c r="K255" s="71">
        <f>penggarapan!AX257</f>
        <v>21.161905092031684</v>
      </c>
      <c r="L255" s="71">
        <f>penggarapan!AP551</f>
        <v>4.9203330897887234</v>
      </c>
      <c r="M255" s="71">
        <f>penggarapan!BR551</f>
        <v>-17.019580049295502</v>
      </c>
      <c r="N255" s="71">
        <f>penggarapan!BI257</f>
        <v>302.2337154590345</v>
      </c>
      <c r="O255" s="71">
        <f>penggarapan!BZ551</f>
        <v>127.53976742301259</v>
      </c>
      <c r="P255" s="71">
        <f>penggarapan!BM257</f>
        <v>64.406130085417189</v>
      </c>
      <c r="Q255" s="71">
        <f>penggarapan!CA551</f>
        <v>-73.074764067963216</v>
      </c>
    </row>
    <row r="256" spans="1:17">
      <c r="A256" s="69" t="str">
        <f>TEXT(penggarapan!F258,"dddd")</f>
        <v>Thursday</v>
      </c>
      <c r="B256" s="91">
        <f>DATE(penggarapan!D258,penggarapan!E258,penggarapan!F258)</f>
        <v>42881</v>
      </c>
      <c r="C256" s="92">
        <f>penggarapan!J258/24</f>
        <v>0.55208333333333337</v>
      </c>
      <c r="D256" s="90">
        <f>penggarapan!AN258*149598000</f>
        <v>151550247.75201839</v>
      </c>
      <c r="E256" s="93">
        <f>penggarapan!BA552</f>
        <v>357136.91869515559</v>
      </c>
      <c r="F256" s="69"/>
      <c r="G256" s="94">
        <f>penggarapan!AV258</f>
        <v>4.2181539573944331</v>
      </c>
      <c r="H256" s="94">
        <f>penggarapan!BM552/15</f>
        <v>16.756329254836473</v>
      </c>
      <c r="I256" s="95">
        <f>penggarapan!AP258</f>
        <v>65.202260908402792</v>
      </c>
      <c r="J256" s="71">
        <f>penggarapan!AJ552</f>
        <v>249.60187522865175</v>
      </c>
      <c r="K256" s="71">
        <f>penggarapan!AX258</f>
        <v>21.163694595507671</v>
      </c>
      <c r="L256" s="71">
        <f>penggarapan!AP552</f>
        <v>4.9213496398402237</v>
      </c>
      <c r="M256" s="71">
        <f>penggarapan!BR552</f>
        <v>-17.018454507002595</v>
      </c>
      <c r="N256" s="71">
        <f>penggarapan!BI258</f>
        <v>299.42604954976116</v>
      </c>
      <c r="O256" s="71">
        <f>penggarapan!BZ552</f>
        <v>121.64284736105256</v>
      </c>
      <c r="P256" s="71">
        <f>penggarapan!BM258</f>
        <v>61.318882206094976</v>
      </c>
      <c r="Q256" s="71">
        <f>penggarapan!CA552</f>
        <v>-69.997215823271617</v>
      </c>
    </row>
    <row r="257" spans="1:17">
      <c r="A257" s="69" t="str">
        <f>TEXT(penggarapan!F259,"dddd")</f>
        <v>Thursday</v>
      </c>
      <c r="B257" s="91">
        <f>DATE(penggarapan!D259,penggarapan!E259,penggarapan!F259)</f>
        <v>42881</v>
      </c>
      <c r="C257" s="92">
        <f>penggarapan!J259/24</f>
        <v>0.5625</v>
      </c>
      <c r="D257" s="90">
        <f>penggarapan!AN259*149598000</f>
        <v>151550523.54565224</v>
      </c>
      <c r="E257" s="93">
        <f>penggarapan!BA553</f>
        <v>357135.07077293174</v>
      </c>
      <c r="F257" s="69"/>
      <c r="G257" s="94">
        <f>penggarapan!AV259</f>
        <v>4.2188575266402326</v>
      </c>
      <c r="H257" s="94">
        <f>penggarapan!BM553/15</f>
        <v>16.756278777007957</v>
      </c>
      <c r="I257" s="95">
        <f>penggarapan!AP259</f>
        <v>65.212263831338305</v>
      </c>
      <c r="J257" s="71">
        <f>penggarapan!AJ553</f>
        <v>249.60104214669366</v>
      </c>
      <c r="K257" s="71">
        <f>penggarapan!AX259</f>
        <v>21.165483437930742</v>
      </c>
      <c r="L257" s="71">
        <f>penggarapan!AP553</f>
        <v>4.9221363584240123</v>
      </c>
      <c r="M257" s="71">
        <f>penggarapan!BR553</f>
        <v>-17.01755574181519</v>
      </c>
      <c r="N257" s="71">
        <f>penggarapan!BI259</f>
        <v>297.21934661010641</v>
      </c>
      <c r="O257" s="71">
        <f>penggarapan!BZ553</f>
        <v>117.45336248810983</v>
      </c>
      <c r="P257" s="71">
        <f>penggarapan!BM259</f>
        <v>58.120740463500603</v>
      </c>
      <c r="Q257" s="71">
        <f>penggarapan!CA553</f>
        <v>-66.747193468301546</v>
      </c>
    </row>
    <row r="258" spans="1:17">
      <c r="A258" s="69" t="str">
        <f>TEXT(penggarapan!F260,"dddd")</f>
        <v>Thursday</v>
      </c>
      <c r="B258" s="91">
        <f>DATE(penggarapan!D260,penggarapan!E260,penggarapan!F260)</f>
        <v>42881</v>
      </c>
      <c r="C258" s="92">
        <f>penggarapan!J260/24</f>
        <v>0.57291666666666663</v>
      </c>
      <c r="D258" s="90">
        <f>penggarapan!AN260*149598000</f>
        <v>151550799.2777015</v>
      </c>
      <c r="E258" s="93">
        <f>penggarapan!BA554</f>
        <v>357133.37270954298</v>
      </c>
      <c r="F258" s="69"/>
      <c r="G258" s="94">
        <f>penggarapan!AV260</f>
        <v>4.2195611103316493</v>
      </c>
      <c r="H258" s="94">
        <f>penggarapan!BM554/15</f>
        <v>16.756228371744022</v>
      </c>
      <c r="I258" s="95">
        <f>penggarapan!AP260</f>
        <v>65.222266717860606</v>
      </c>
      <c r="J258" s="71">
        <f>penggarapan!AJ554</f>
        <v>249.60021026173402</v>
      </c>
      <c r="K258" s="71">
        <f>penggarapan!AX260</f>
        <v>21.167271619313421</v>
      </c>
      <c r="L258" s="71">
        <f>penggarapan!AP554</f>
        <v>4.9225265588694302</v>
      </c>
      <c r="M258" s="71">
        <f>penggarapan!BR554</f>
        <v>-17.017049475204356</v>
      </c>
      <c r="N258" s="71">
        <f>penggarapan!BI260</f>
        <v>295.47280597827341</v>
      </c>
      <c r="O258" s="71">
        <f>penggarapan!BZ554</f>
        <v>114.39831330506343</v>
      </c>
      <c r="P258" s="71">
        <f>penggarapan!BM260</f>
        <v>54.842770622841797</v>
      </c>
      <c r="Q258" s="71">
        <f>penggarapan!CA554</f>
        <v>-63.388294896964332</v>
      </c>
    </row>
    <row r="259" spans="1:17">
      <c r="A259" s="69" t="str">
        <f>TEXT(penggarapan!F261,"dddd")</f>
        <v>Thursday</v>
      </c>
      <c r="B259" s="91">
        <f>DATE(penggarapan!D261,penggarapan!E261,penggarapan!F261)</f>
        <v>42881</v>
      </c>
      <c r="C259" s="92">
        <f>penggarapan!J261/24</f>
        <v>0.58333333333333337</v>
      </c>
      <c r="D259" s="90">
        <f>penggarapan!AN261*149598000</f>
        <v>151551074.94817027</v>
      </c>
      <c r="E259" s="93">
        <f>penggarapan!BA555</f>
        <v>357131.82451230183</v>
      </c>
      <c r="F259" s="69"/>
      <c r="G259" s="94">
        <f>penggarapan!AV261</f>
        <v>4.2202647084961908</v>
      </c>
      <c r="H259" s="94">
        <f>penggarapan!BM555/15</f>
        <v>16.756178373243507</v>
      </c>
      <c r="I259" s="95">
        <f>penggarapan!AP261</f>
        <v>65.232269568423703</v>
      </c>
      <c r="J259" s="71">
        <f>penggarapan!AJ555</f>
        <v>249.59938508938146</v>
      </c>
      <c r="K259" s="71">
        <f>penggarapan!AX261</f>
        <v>21.169059139667496</v>
      </c>
      <c r="L259" s="71">
        <f>penggarapan!AP555</f>
        <v>4.9223833160612251</v>
      </c>
      <c r="M259" s="71">
        <f>penggarapan!BR555</f>
        <v>-17.017071981415867</v>
      </c>
      <c r="N259" s="71">
        <f>penggarapan!BI261</f>
        <v>294.08518348330324</v>
      </c>
      <c r="O259" s="71">
        <f>penggarapan!BZ555</f>
        <v>112.12114413205137</v>
      </c>
      <c r="P259" s="71">
        <f>penggarapan!BM261</f>
        <v>51.506232349301477</v>
      </c>
      <c r="Q259" s="71">
        <f>penggarapan!CA555</f>
        <v>-59.957569472084138</v>
      </c>
    </row>
    <row r="260" spans="1:17">
      <c r="A260" s="69" t="str">
        <f>TEXT(penggarapan!F262,"dddd")</f>
        <v>Thursday</v>
      </c>
      <c r="B260" s="91">
        <f>DATE(penggarapan!D262,penggarapan!E262,penggarapan!F262)</f>
        <v>42881</v>
      </c>
      <c r="C260" s="92">
        <f>penggarapan!J262/24</f>
        <v>0.59375</v>
      </c>
      <c r="D260" s="90">
        <f>penggarapan!AN262*149598000</f>
        <v>151551350.55702573</v>
      </c>
      <c r="E260" s="93">
        <f>penggarapan!BA556</f>
        <v>357130.4261878457</v>
      </c>
      <c r="F260" s="69"/>
      <c r="G260" s="94">
        <f>penggarapan!AV262</f>
        <v>4.2209683210671356</v>
      </c>
      <c r="H260" s="94">
        <f>penggarapan!BM556/15</f>
        <v>16.756129115702866</v>
      </c>
      <c r="I260" s="95">
        <f>penggarapan!AP262</f>
        <v>65.242272382141905</v>
      </c>
      <c r="J260" s="71">
        <f>penggarapan!AJ556</f>
        <v>249.59857214522103</v>
      </c>
      <c r="K260" s="71">
        <f>penggarapan!AX262</f>
        <v>21.170845998765376</v>
      </c>
      <c r="L260" s="71">
        <f>penggarapan!AP556</f>
        <v>4.9216273273117555</v>
      </c>
      <c r="M260" s="71">
        <f>penggarapan!BR556</f>
        <v>-17.01770252072761</v>
      </c>
      <c r="N260" s="71">
        <f>penggarapan!BI262</f>
        <v>292.98284793150793</v>
      </c>
      <c r="O260" s="71">
        <f>penggarapan!BZ556</f>
        <v>110.39566858945625</v>
      </c>
      <c r="P260" s="71">
        <f>penggarapan!BM262</f>
        <v>48.126051494861436</v>
      </c>
      <c r="Q260" s="71">
        <f>penggarapan!CA556</f>
        <v>-56.477685750980413</v>
      </c>
    </row>
    <row r="261" spans="1:17">
      <c r="A261" s="69" t="str">
        <f>TEXT(penggarapan!F263,"dddd")</f>
        <v>Thursday</v>
      </c>
      <c r="B261" s="91">
        <f>DATE(penggarapan!D263,penggarapan!E263,penggarapan!F263)</f>
        <v>42881</v>
      </c>
      <c r="C261" s="92">
        <f>penggarapan!J263/24</f>
        <v>0.60416666666666663</v>
      </c>
      <c r="D261" s="90">
        <f>penggarapan!AN263*149598000</f>
        <v>151551626.10427204</v>
      </c>
      <c r="E261" s="93">
        <f>penggarapan!BA557</f>
        <v>357129.1777417218</v>
      </c>
      <c r="F261" s="69"/>
      <c r="G261" s="94">
        <f>penggarapan!AV263</f>
        <v>4.2216719480721787</v>
      </c>
      <c r="H261" s="94">
        <f>penggarapan!BM557/15</f>
        <v>16.756080933158579</v>
      </c>
      <c r="I261" s="95">
        <f>penggarapan!AP263</f>
        <v>65.252275159471921</v>
      </c>
      <c r="J261" s="71">
        <f>penggarapan!AJ557</f>
        <v>249.59777694221259</v>
      </c>
      <c r="K261" s="71">
        <f>penggarapan!AX263</f>
        <v>21.1726321966194</v>
      </c>
      <c r="L261" s="71">
        <f>penggarapan!AP557</f>
        <v>4.9202572182546804</v>
      </c>
      <c r="M261" s="71">
        <f>penggarapan!BR557</f>
        <v>-17.018943247980399</v>
      </c>
      <c r="N261" s="71">
        <f>penggarapan!BI263</f>
        <v>292.11157624457178</v>
      </c>
      <c r="O261" s="71">
        <f>penggarapan!BZ557</f>
        <v>109.07415536511384</v>
      </c>
      <c r="P261" s="71">
        <f>penggarapan!BM263</f>
        <v>44.712985924189169</v>
      </c>
      <c r="Q261" s="71">
        <f>penggarapan!CA557</f>
        <v>-52.963185988636077</v>
      </c>
    </row>
    <row r="262" spans="1:17">
      <c r="A262" s="69" t="str">
        <f>TEXT(penggarapan!F264,"dddd")</f>
        <v>Thursday</v>
      </c>
      <c r="B262" s="91">
        <f>DATE(penggarapan!D264,penggarapan!E264,penggarapan!F264)</f>
        <v>42881</v>
      </c>
      <c r="C262" s="92">
        <f>penggarapan!J264/24</f>
        <v>0.61458333333333337</v>
      </c>
      <c r="D262" s="90">
        <f>penggarapan!AN264*149598000</f>
        <v>151551901.58991334</v>
      </c>
      <c r="E262" s="93">
        <f>penggarapan!BA558</f>
        <v>357128.07917862496</v>
      </c>
      <c r="F262" s="69"/>
      <c r="G262" s="94">
        <f>penggarapan!AV264</f>
        <v>4.2223755895388244</v>
      </c>
      <c r="H262" s="94">
        <f>penggarapan!BM558/15</f>
        <v>16.756034159349451</v>
      </c>
      <c r="I262" s="95">
        <f>penggarapan!AP264</f>
        <v>65.262277900867716</v>
      </c>
      <c r="J262" s="71">
        <f>penggarapan!AJ558</f>
        <v>249.59700498841801</v>
      </c>
      <c r="K262" s="71">
        <f>penggarapan!AX264</f>
        <v>21.17441773324132</v>
      </c>
      <c r="L262" s="71">
        <f>penggarapan!AP558</f>
        <v>4.9183558693978577</v>
      </c>
      <c r="M262" s="71">
        <f>penggarapan!BR558</f>
        <v>-17.020712952925596</v>
      </c>
      <c r="N262" s="71">
        <f>penggarapan!BI264</f>
        <v>291.43096472151507</v>
      </c>
      <c r="O262" s="71">
        <f>penggarapan!BZ558</f>
        <v>108.05717977609081</v>
      </c>
      <c r="P262" s="71">
        <f>penggarapan!BM264</f>
        <v>41.274994837069364</v>
      </c>
      <c r="Q262" s="71">
        <f>penggarapan!CA558</f>
        <v>-49.423810892496007</v>
      </c>
    </row>
    <row r="263" spans="1:17">
      <c r="A263" s="69" t="str">
        <f>TEXT(penggarapan!F265,"dddd")</f>
        <v>Thursday</v>
      </c>
      <c r="B263" s="91">
        <f>DATE(penggarapan!D265,penggarapan!E265,penggarapan!F265)</f>
        <v>42881</v>
      </c>
      <c r="C263" s="92">
        <f>penggarapan!J265/24</f>
        <v>0.625</v>
      </c>
      <c r="D263" s="90">
        <f>penggarapan!AN265*149598000</f>
        <v>151552177.01391679</v>
      </c>
      <c r="E263" s="93">
        <f>penggarapan!BA559</f>
        <v>357127.13050251477</v>
      </c>
      <c r="F263" s="69"/>
      <c r="G263" s="94">
        <f>penggarapan!AV265</f>
        <v>4.2230792454003963</v>
      </c>
      <c r="H263" s="94">
        <f>penggarapan!BM559/15</f>
        <v>16.755989127577532</v>
      </c>
      <c r="I263" s="95">
        <f>penggarapan!AP265</f>
        <v>65.272280605444493</v>
      </c>
      <c r="J263" s="71">
        <f>penggarapan!AJ559</f>
        <v>249.59626178470438</v>
      </c>
      <c r="K263" s="71">
        <f>penggarapan!AX265</f>
        <v>21.176202608403951</v>
      </c>
      <c r="L263" s="71">
        <f>penggarapan!AP559</f>
        <v>4.916080072672445</v>
      </c>
      <c r="M263" s="71">
        <f>penggarapan!BR559</f>
        <v>-17.022857294469016</v>
      </c>
      <c r="N263" s="71">
        <f>penggarapan!BI265</f>
        <v>290.91060793932229</v>
      </c>
      <c r="O263" s="71">
        <f>penggarapan!BZ559</f>
        <v>107.2759692185284</v>
      </c>
      <c r="P263" s="71">
        <f>penggarapan!BM265</f>
        <v>37.818121844217877</v>
      </c>
      <c r="Q263" s="71">
        <f>penggarapan!CA559</f>
        <v>-45.866342204667504</v>
      </c>
    </row>
    <row r="264" spans="1:17">
      <c r="A264" s="69" t="str">
        <f>TEXT(penggarapan!F266,"dddd")</f>
        <v>Thursday</v>
      </c>
      <c r="B264" s="91">
        <f>DATE(penggarapan!D266,penggarapan!E266,penggarapan!F266)</f>
        <v>42881</v>
      </c>
      <c r="C264" s="92">
        <f>penggarapan!J266/24</f>
        <v>0.63541666666666663</v>
      </c>
      <c r="D264" s="90">
        <f>penggarapan!AN266*149598000</f>
        <v>151552452.3762866</v>
      </c>
      <c r="E264" s="93">
        <f>penggarapan!BA560</f>
        <v>357126.33171632106</v>
      </c>
      <c r="F264" s="69"/>
      <c r="G264" s="94">
        <f>penggarapan!AV266</f>
        <v>4.2237829156843967</v>
      </c>
      <c r="H264" s="94">
        <f>penggarapan!BM560/15</f>
        <v>16.75594617055166</v>
      </c>
      <c r="I264" s="95">
        <f>penggarapan!AP266</f>
        <v>65.282283273656262</v>
      </c>
      <c r="J264" s="71">
        <f>penggarapan!AJ560</f>
        <v>249.5955528221609</v>
      </c>
      <c r="K264" s="71">
        <f>penggarapan!AX266</f>
        <v>21.177986822119124</v>
      </c>
      <c r="L264" s="71">
        <f>penggarapan!AP560</f>
        <v>4.9136355990596279</v>
      </c>
      <c r="M264" s="71">
        <f>penggarapan!BR560</f>
        <v>-17.025173469535737</v>
      </c>
      <c r="N264" s="71">
        <f>penggarapan!BI266</f>
        <v>290.52746245855661</v>
      </c>
      <c r="O264" s="71">
        <f>penggarapan!BZ560</f>
        <v>106.68182222675087</v>
      </c>
      <c r="P264" s="71">
        <f>penggarapan!BM266</f>
        <v>34.347077401064219</v>
      </c>
      <c r="Q264" s="71">
        <f>penggarapan!CA560</f>
        <v>-42.295667307735734</v>
      </c>
    </row>
    <row r="265" spans="1:17">
      <c r="A265" s="69" t="str">
        <f>TEXT(penggarapan!F267,"dddd")</f>
        <v>Thursday</v>
      </c>
      <c r="B265" s="91">
        <f>DATE(penggarapan!D267,penggarapan!E267,penggarapan!F267)</f>
        <v>42881</v>
      </c>
      <c r="C265" s="92">
        <f>penggarapan!J267/24</f>
        <v>0.64583333333333337</v>
      </c>
      <c r="D265" s="90">
        <f>penggarapan!AN267*149598000</f>
        <v>151552727.67702684</v>
      </c>
      <c r="E265" s="93">
        <f>penggarapan!BA561</f>
        <v>357125.68282212154</v>
      </c>
      <c r="F265" s="69"/>
      <c r="G265" s="94">
        <f>penggarapan!AV267</f>
        <v>4.2244866004185129</v>
      </c>
      <c r="H265" s="94">
        <f>penggarapan!BM561/15</f>
        <v>16.755905620250115</v>
      </c>
      <c r="I265" s="95">
        <f>penggarapan!AP267</f>
        <v>65.292285905959716</v>
      </c>
      <c r="J265" s="71">
        <f>penggarapan!AJ561</f>
        <v>249.59488357983022</v>
      </c>
      <c r="K265" s="71">
        <f>penggarapan!AX267</f>
        <v>21.179770374399059</v>
      </c>
      <c r="L265" s="71">
        <f>penggarapan!AP561</f>
        <v>4.9112437954128128</v>
      </c>
      <c r="M265" s="71">
        <f>penggarapan!BR561</f>
        <v>-17.027443263047658</v>
      </c>
      <c r="N265" s="71">
        <f>penggarapan!BI267</f>
        <v>290.26400823509755</v>
      </c>
      <c r="O265" s="71">
        <f>penggarapan!BZ561</f>
        <v>106.23958962891213</v>
      </c>
      <c r="P265" s="71">
        <f>penggarapan!BM267</f>
        <v>30.865632126919113</v>
      </c>
      <c r="Q265" s="71">
        <f>penggarapan!CA561</f>
        <v>-38.715422876753472</v>
      </c>
    </row>
    <row r="266" spans="1:17">
      <c r="A266" s="69" t="str">
        <f>TEXT(penggarapan!F268,"dddd")</f>
        <v>Thursday</v>
      </c>
      <c r="B266" s="91">
        <f>DATE(penggarapan!D268,penggarapan!E268,penggarapan!F268)</f>
        <v>42881</v>
      </c>
      <c r="C266" s="92">
        <f>penggarapan!J268/24</f>
        <v>0.65625</v>
      </c>
      <c r="D266" s="90">
        <f>penggarapan!AN268*149598000</f>
        <v>151553002.91610476</v>
      </c>
      <c r="E266" s="93">
        <f>penggarapan!BA562</f>
        <v>357125.18382119847</v>
      </c>
      <c r="F266" s="69"/>
      <c r="G266" s="94">
        <f>penggarapan!AV268</f>
        <v>4.2251902995359982</v>
      </c>
      <c r="H266" s="94">
        <f>penggarapan!BM562/15</f>
        <v>16.755867807781161</v>
      </c>
      <c r="I266" s="95">
        <f>penggarapan!AP268</f>
        <v>65.302288501469164</v>
      </c>
      <c r="J266" s="71">
        <f>penggarapan!AJ562</f>
        <v>249.59425952240537</v>
      </c>
      <c r="K266" s="71">
        <f>penggarapan!AX268</f>
        <v>21.181553265016646</v>
      </c>
      <c r="L266" s="71">
        <f>penggarapan!AP562</f>
        <v>4.9091077119670761</v>
      </c>
      <c r="M266" s="71">
        <f>penggarapan!BR562</f>
        <v>-17.029466561979167</v>
      </c>
      <c r="N266" s="71">
        <f>penggarapan!BI268</f>
        <v>290.10695297618895</v>
      </c>
      <c r="O266" s="71">
        <f>penggarapan!BZ562</f>
        <v>105.92354225347688</v>
      </c>
      <c r="P266" s="71">
        <f>penggarapan!BM268</f>
        <v>27.376888998032797</v>
      </c>
      <c r="Q266" s="71">
        <f>penggarapan!CA562</f>
        <v>-35.128400360147843</v>
      </c>
    </row>
    <row r="267" spans="1:17">
      <c r="A267" s="69" t="str">
        <f>TEXT(penggarapan!F269,"dddd")</f>
        <v>Thursday</v>
      </c>
      <c r="B267" s="91">
        <f>DATE(penggarapan!D269,penggarapan!E269,penggarapan!F269)</f>
        <v>42881</v>
      </c>
      <c r="C267" s="92">
        <f>penggarapan!J269/24</f>
        <v>0.66666666666666663</v>
      </c>
      <c r="D267" s="90">
        <f>penggarapan!AN269*149598000</f>
        <v>151553278.09352455</v>
      </c>
      <c r="E267" s="93">
        <f>penggarapan!BA563</f>
        <v>357124.83471386513</v>
      </c>
      <c r="F267" s="69"/>
      <c r="G267" s="94">
        <f>penggarapan!AV269</f>
        <v>4.2258940130644085</v>
      </c>
      <c r="H267" s="94">
        <f>penggarapan!BM563/15</f>
        <v>16.75583306322957</v>
      </c>
      <c r="I267" s="95">
        <f>penggarapan!AP269</f>
        <v>65.31229106063951</v>
      </c>
      <c r="J267" s="71">
        <f>penggarapan!AJ563</f>
        <v>249.5936860976945</v>
      </c>
      <c r="K267" s="71">
        <f>penggarapan!AX269</f>
        <v>21.183335493983858</v>
      </c>
      <c r="L267" s="71">
        <f>penggarapan!AP563</f>
        <v>4.907385054589481</v>
      </c>
      <c r="M267" s="71">
        <f>penggarapan!BR563</f>
        <v>-17.03108811654629</v>
      </c>
      <c r="N267" s="71">
        <f>penggarapan!BI269</f>
        <v>290.04631146930535</v>
      </c>
      <c r="O267" s="71">
        <f>penggarapan!BZ563</f>
        <v>105.71467795548568</v>
      </c>
      <c r="P267" s="71">
        <f>penggarapan!BM269</f>
        <v>23.883476645885764</v>
      </c>
      <c r="Q267" s="71">
        <f>penggarapan!CA563</f>
        <v>-31.536810847226821</v>
      </c>
    </row>
    <row r="268" spans="1:17">
      <c r="A268" s="69" t="str">
        <f>TEXT(penggarapan!F270,"dddd")</f>
        <v>Thursday</v>
      </c>
      <c r="B268" s="91">
        <f>DATE(penggarapan!D270,penggarapan!E270,penggarapan!F270)</f>
        <v>42881</v>
      </c>
      <c r="C268" s="92">
        <f>penggarapan!J270/24</f>
        <v>0.67708333333333337</v>
      </c>
      <c r="D268" s="90">
        <f>penggarapan!AN270*149598000</f>
        <v>151553553.20929027</v>
      </c>
      <c r="E268" s="93">
        <f>penggarapan!BA564</f>
        <v>357124.63549958228</v>
      </c>
      <c r="F268" s="69"/>
      <c r="G268" s="94">
        <f>penggarapan!AV270</f>
        <v>4.2265977410312994</v>
      </c>
      <c r="H268" s="94">
        <f>penggarapan!BM564/15</f>
        <v>16.755801715518672</v>
      </c>
      <c r="I268" s="95">
        <f>penggarapan!AP270</f>
        <v>65.322293583925614</v>
      </c>
      <c r="J268" s="71">
        <f>penggarapan!AJ564</f>
        <v>249.59316873434176</v>
      </c>
      <c r="K268" s="71">
        <f>penggarapan!AX270</f>
        <v>21.185117061312546</v>
      </c>
      <c r="L268" s="71">
        <f>penggarapan!AP564</f>
        <v>4.9061725513344747</v>
      </c>
      <c r="M268" s="71">
        <f>penggarapan!BR564</f>
        <v>-17.032213007666744</v>
      </c>
      <c r="N268" s="71">
        <f>penggarapan!BI270</f>
        <v>290.0747484169371</v>
      </c>
      <c r="O268" s="71">
        <f>penggarapan!BZ564</f>
        <v>105.59892117307533</v>
      </c>
      <c r="P268" s="71">
        <f>penggarapan!BM270</f>
        <v>20.387690548365896</v>
      </c>
      <c r="Q268" s="71">
        <f>penggarapan!CA564</f>
        <v>-27.942466945249819</v>
      </c>
    </row>
    <row r="269" spans="1:17">
      <c r="A269" s="69" t="str">
        <f>TEXT(penggarapan!F271,"dddd")</f>
        <v>Thursday</v>
      </c>
      <c r="B269" s="91">
        <f>DATE(penggarapan!D271,penggarapan!E271,penggarapan!F271)</f>
        <v>42881</v>
      </c>
      <c r="C269" s="92">
        <f>penggarapan!J271/24</f>
        <v>0.6875</v>
      </c>
      <c r="D269" s="90">
        <f>penggarapan!AN271*149598000</f>
        <v>151553828.2633692</v>
      </c>
      <c r="E269" s="93">
        <f>penggarapan!BA565</f>
        <v>357124.58617695578</v>
      </c>
      <c r="F269" s="69"/>
      <c r="G269" s="94">
        <f>penggarapan!AV271</f>
        <v>4.227301483369911</v>
      </c>
      <c r="H269" s="94">
        <f>penggarapan!BM565/15</f>
        <v>16.755774092272283</v>
      </c>
      <c r="I269" s="95">
        <f>penggarapan!AP271</f>
        <v>65.332296070441814</v>
      </c>
      <c r="J269" s="71">
        <f>penggarapan!AJ565</f>
        <v>249.59271283954641</v>
      </c>
      <c r="K269" s="71">
        <f>penggarapan!AX271</f>
        <v>21.186897966775863</v>
      </c>
      <c r="L269" s="71">
        <f>penggarapan!AP565</f>
        <v>4.9055028255123636</v>
      </c>
      <c r="M269" s="71">
        <f>penggarapan!BR565</f>
        <v>-17.032809740127075</v>
      </c>
      <c r="N269" s="71">
        <f>penggarapan!BI271</f>
        <v>278.28364446380306</v>
      </c>
      <c r="O269" s="71">
        <f>penggarapan!BZ565</f>
        <v>105.56589203619808</v>
      </c>
      <c r="P269" s="71">
        <f>penggarapan!BM271</f>
        <v>16.891599525007543</v>
      </c>
      <c r="Q269" s="71">
        <f>penggarapan!CA565</f>
        <v>-24.346911356695259</v>
      </c>
    </row>
    <row r="270" spans="1:17">
      <c r="A270" s="69" t="str">
        <f>TEXT(penggarapan!F272,"dddd")</f>
        <v>Thursday</v>
      </c>
      <c r="B270" s="91">
        <f>DATE(penggarapan!D272,penggarapan!E272,penggarapan!F272)</f>
        <v>43338</v>
      </c>
      <c r="C270" s="92">
        <f>penggarapan!J272/24</f>
        <v>0.69791666666666663</v>
      </c>
      <c r="D270" s="90">
        <f>penggarapan!AN272*149598000</f>
        <v>151117076.41742632</v>
      </c>
      <c r="E270" s="93">
        <f>penggarapan!BA566</f>
        <v>396869.45155945979</v>
      </c>
      <c r="F270" s="69"/>
      <c r="G270" s="94">
        <f>penggarapan!AV272</f>
        <v>10.458943089704977</v>
      </c>
      <c r="H270" s="94">
        <f>penggarapan!BM566/15</f>
        <v>16.359709626386664</v>
      </c>
      <c r="I270" s="95">
        <f>penggarapan!AP272</f>
        <v>155.0501776763036</v>
      </c>
      <c r="J270" s="71">
        <f>penggarapan!AJ566</f>
        <v>243.03601633641384</v>
      </c>
      <c r="K270" s="71">
        <f>penggarapan!AX272</f>
        <v>9.6579979506909179</v>
      </c>
      <c r="L270" s="71">
        <f>penggarapan!AP566</f>
        <v>4.638829905632984</v>
      </c>
      <c r="M270" s="71">
        <f>penggarapan!BR566</f>
        <v>-16.207557650427081</v>
      </c>
      <c r="N270" s="71">
        <f>penggarapan!BI272</f>
        <v>290.38009566436608</v>
      </c>
      <c r="O270" s="71">
        <f>penggarapan!BZ566</f>
        <v>154.41982553286306</v>
      </c>
      <c r="P270" s="71">
        <f>penggarapan!BM272</f>
        <v>13.67393797775161</v>
      </c>
      <c r="Q270" s="71">
        <f>penggarapan!CA566</f>
        <v>64.250665702062079</v>
      </c>
    </row>
    <row r="271" spans="1:17">
      <c r="A271" s="69" t="str">
        <f>TEXT(penggarapan!F273,"dddd")</f>
        <v>Thursday</v>
      </c>
      <c r="B271" s="91">
        <f>DATE(penggarapan!D273,penggarapan!E273,penggarapan!F273)</f>
        <v>42881</v>
      </c>
      <c r="C271" s="92">
        <f>penggarapan!J273/24</f>
        <v>0.70833333333333337</v>
      </c>
      <c r="D271" s="90">
        <f>penggarapan!AN273*149598000</f>
        <v>151554378.18648326</v>
      </c>
      <c r="E271" s="93">
        <f>penggarapan!BA567</f>
        <v>357124.93719660654</v>
      </c>
      <c r="F271" s="69"/>
      <c r="G271" s="94">
        <f>penggarapan!AV273</f>
        <v>4.2287090112728212</v>
      </c>
      <c r="H271" s="94">
        <f>penggarapan!BM567/15</f>
        <v>16.755731322279349</v>
      </c>
      <c r="I271" s="95">
        <f>penggarapan!AP273</f>
        <v>65.352300934988605</v>
      </c>
      <c r="J271" s="71">
        <f>penggarapan!AJ567</f>
        <v>249.59200696246992</v>
      </c>
      <c r="K271" s="71">
        <f>penggarapan!AX273</f>
        <v>21.190457792154859</v>
      </c>
      <c r="L271" s="71">
        <f>penggarapan!AP567</f>
        <v>4.9056530162394969</v>
      </c>
      <c r="M271" s="71">
        <f>penggarapan!BR567</f>
        <v>-17.032559066145154</v>
      </c>
      <c r="N271" s="71">
        <f>penggarapan!BI273</f>
        <v>290.65203140042644</v>
      </c>
      <c r="O271" s="71">
        <f>penggarapan!BZ567</f>
        <v>105.72009862068126</v>
      </c>
      <c r="P271" s="71">
        <f>penggarapan!BM273</f>
        <v>9.9061300832561674</v>
      </c>
      <c r="Q271" s="71">
        <f>penggarapan!CA567</f>
        <v>-17.157517556080627</v>
      </c>
    </row>
    <row r="272" spans="1:17">
      <c r="A272" s="106" t="str">
        <f>TEXT(penggarapan!F274,"dddd")</f>
        <v>Thursday</v>
      </c>
      <c r="B272" s="107">
        <f>DATE(penggarapan!D274,penggarapan!E274,penggarapan!F274)</f>
        <v>42881</v>
      </c>
      <c r="C272" s="108">
        <f>penggarapan!J274/24</f>
        <v>0.71875</v>
      </c>
      <c r="D272" s="109">
        <f>penggarapan!AN274*149598000</f>
        <v>151554653.05548975</v>
      </c>
      <c r="E272" s="110">
        <f>penggarapan!BA568</f>
        <v>357125.33753165859</v>
      </c>
      <c r="F272" s="106"/>
      <c r="G272" s="111">
        <f>penggarapan!AV274</f>
        <v>4.2294127967978401</v>
      </c>
      <c r="H272" s="111">
        <f>penggarapan!BM568/15</f>
        <v>16.755716822980297</v>
      </c>
      <c r="I272" s="112">
        <f>penggarapan!AP274</f>
        <v>65.362303312587557</v>
      </c>
      <c r="J272" s="113">
        <f>penggarapan!AJ568</f>
        <v>249.59176766583684</v>
      </c>
      <c r="K272" s="113">
        <f>penggarapan!AX274</f>
        <v>21.1922367118556</v>
      </c>
      <c r="L272" s="113">
        <f>penggarapan!AP568</f>
        <v>4.9063142240472652</v>
      </c>
      <c r="M272" s="113">
        <f>penggarapan!BR568</f>
        <v>-17.031870236293194</v>
      </c>
      <c r="N272" s="113">
        <f>penggarapan!BI274</f>
        <v>291.00273017394989</v>
      </c>
      <c r="O272" s="113">
        <f>penggarapan!BZ568</f>
        <v>105.89855820147172</v>
      </c>
      <c r="P272" s="113">
        <f>penggarapan!BM274</f>
        <v>6.4204370082360755</v>
      </c>
      <c r="Q272" s="113">
        <f>penggarapan!CA568</f>
        <v>-13.566141024919903</v>
      </c>
    </row>
    <row r="273" spans="1:17">
      <c r="A273" s="106" t="str">
        <f>TEXT(penggarapan!F275,"dddd")</f>
        <v>Thursday</v>
      </c>
      <c r="B273" s="107">
        <f>DATE(penggarapan!D275,penggarapan!E275,penggarapan!F275)</f>
        <v>42881</v>
      </c>
      <c r="C273" s="108">
        <f>penggarapan!J275/24</f>
        <v>0.72916666666666663</v>
      </c>
      <c r="D273" s="109">
        <f>penggarapan!AN275*149598000</f>
        <v>151554927.86278918</v>
      </c>
      <c r="E273" s="110">
        <f>penggarapan!BA569</f>
        <v>357125.88774391921</v>
      </c>
      <c r="F273" s="106"/>
      <c r="G273" s="111">
        <f>penggarapan!AV275</f>
        <v>4.2301165967105767</v>
      </c>
      <c r="H273" s="111">
        <f>penggarapan!BM569/15</f>
        <v>16.755707342756477</v>
      </c>
      <c r="I273" s="112">
        <f>penggarapan!AP275</f>
        <v>65.372305653897342</v>
      </c>
      <c r="J273" s="113">
        <f>penggarapan!AJ569</f>
        <v>249.591611204359</v>
      </c>
      <c r="K273" s="113">
        <f>penggarapan!AX275</f>
        <v>21.194014969500358</v>
      </c>
      <c r="L273" s="113">
        <f>penggarapan!AP569</f>
        <v>4.9072335029485439</v>
      </c>
      <c r="M273" s="113">
        <f>penggarapan!BR569</f>
        <v>-17.030938035022757</v>
      </c>
      <c r="N273" s="113">
        <f>penggarapan!BI275</f>
        <v>291.43341657431188</v>
      </c>
      <c r="O273" s="113">
        <f>penggarapan!BZ569</f>
        <v>106.14148774480432</v>
      </c>
      <c r="P273" s="113">
        <f>penggarapan!BM275</f>
        <v>2.9419225789371839</v>
      </c>
      <c r="Q273" s="113">
        <f>penggarapan!CA569</f>
        <v>-9.9785730765742553</v>
      </c>
    </row>
    <row r="274" spans="1:17">
      <c r="A274" s="106" t="str">
        <f>TEXT(penggarapan!F276,"dddd")</f>
        <v>Thursday</v>
      </c>
      <c r="B274" s="107">
        <f>DATE(penggarapan!D276,penggarapan!E276,penggarapan!F276)</f>
        <v>42881</v>
      </c>
      <c r="C274" s="108">
        <f>penggarapan!J276/24</f>
        <v>0.73958333333333337</v>
      </c>
      <c r="D274" s="109">
        <f>penggarapan!AN276*149598000</f>
        <v>151555202.60838562</v>
      </c>
      <c r="E274" s="110">
        <f>penggarapan!BA570</f>
        <v>357126.58782761818</v>
      </c>
      <c r="F274" s="106"/>
      <c r="G274" s="111">
        <f>penggarapan!AV276</f>
        <v>4.2308204110386525</v>
      </c>
      <c r="H274" s="111">
        <f>penggarapan!BM570/15</f>
        <v>16.755703200591263</v>
      </c>
      <c r="I274" s="112">
        <f>penggarapan!AP276</f>
        <v>65.382307959373904</v>
      </c>
      <c r="J274" s="113">
        <f>penggarapan!AJ570</f>
        <v>249.59154284259665</v>
      </c>
      <c r="K274" s="113">
        <f>penggarapan!AX276</f>
        <v>21.195792565101144</v>
      </c>
      <c r="L274" s="113">
        <f>penggarapan!AP570</f>
        <v>4.9083118898586999</v>
      </c>
      <c r="M274" s="113">
        <f>penggarapan!BR570</f>
        <v>-17.029861139775477</v>
      </c>
      <c r="N274" s="113">
        <f>penggarapan!BI276</f>
        <v>291.94671168198727</v>
      </c>
      <c r="O274" s="113">
        <f>penggarapan!BZ570</f>
        <v>106.44829421757544</v>
      </c>
      <c r="P274" s="113">
        <f>penggarapan!BM276</f>
        <v>-0.52745020192718861</v>
      </c>
      <c r="Q274" s="113">
        <f>penggarapan!CA570</f>
        <v>-6.3960346358776539</v>
      </c>
    </row>
    <row r="275" spans="1:17">
      <c r="A275" s="106" t="str">
        <f>TEXT(penggarapan!F277,"dddd")</f>
        <v>Thursday</v>
      </c>
      <c r="B275" s="107">
        <f>DATE(penggarapan!D277,penggarapan!E277,penggarapan!F277)</f>
        <v>42881</v>
      </c>
      <c r="C275" s="108">
        <f>penggarapan!J277/24</f>
        <v>0.75</v>
      </c>
      <c r="D275" s="109">
        <f>penggarapan!AN277*149598000</f>
        <v>151555477.29224631</v>
      </c>
      <c r="E275" s="110">
        <f>penggarapan!BA571</f>
        <v>357127.43777600979</v>
      </c>
      <c r="F275" s="106"/>
      <c r="G275" s="111">
        <f>penggarapan!AV277</f>
        <v>4.2315242397152772</v>
      </c>
      <c r="H275" s="111">
        <f>penggarapan!BM571/15</f>
        <v>16.755704713322828</v>
      </c>
      <c r="I275" s="112">
        <f>penggarapan!AP277</f>
        <v>65.392310228131478</v>
      </c>
      <c r="J275" s="113">
        <f>penggarapan!AJ571</f>
        <v>249.59156780968715</v>
      </c>
      <c r="K275" s="113">
        <f>penggarapan!AX277</f>
        <v>21.197569498431545</v>
      </c>
      <c r="L275" s="113">
        <f>penggarapan!AP571</f>
        <v>4.909462017773599</v>
      </c>
      <c r="M275" s="113">
        <f>penggarapan!BR571</f>
        <v>-17.028726749166509</v>
      </c>
      <c r="N275" s="113">
        <f>penggarapan!BI277</f>
        <v>292.54667195834156</v>
      </c>
      <c r="O275" s="113">
        <f>penggarapan!BZ571</f>
        <v>106.81962581723529</v>
      </c>
      <c r="P275" s="113">
        <f>penggarapan!BM277</f>
        <v>-3.9855740423940871</v>
      </c>
      <c r="Q275" s="113">
        <f>penggarapan!CA571</f>
        <v>-2.8198092869373959</v>
      </c>
    </row>
    <row r="276" spans="1:17">
      <c r="A276" s="106" t="str">
        <f>TEXT(penggarapan!F278,"dddd")</f>
        <v>Thursday</v>
      </c>
      <c r="B276" s="107">
        <f>DATE(penggarapan!D278,penggarapan!E278,penggarapan!F278)</f>
        <v>42881</v>
      </c>
      <c r="C276" s="108">
        <f>penggarapan!J278/24</f>
        <v>0.76041666666666663</v>
      </c>
      <c r="D276" s="109">
        <f>penggarapan!AN278*149598000</f>
        <v>151555751.91437554</v>
      </c>
      <c r="E276" s="110">
        <f>penggarapan!BA572</f>
        <v>357128.43758156017</v>
      </c>
      <c r="F276" s="106"/>
      <c r="G276" s="111">
        <f>penggarapan!AV278</f>
        <v>4.2322280827679926</v>
      </c>
      <c r="H276" s="111">
        <f>penggarapan!BM572/15</f>
        <v>16.755712195505225</v>
      </c>
      <c r="I276" s="112">
        <f>penggarapan!AP278</f>
        <v>65.402312460624984</v>
      </c>
      <c r="J276" s="113">
        <f>penggarapan!AJ572</f>
        <v>249.59169129704827</v>
      </c>
      <c r="K276" s="113">
        <f>penggarapan!AX278</f>
        <v>21.199345769503477</v>
      </c>
      <c r="L276" s="113">
        <f>penggarapan!AP572</f>
        <v>4.9106126971570463</v>
      </c>
      <c r="M276" s="113">
        <f>penggarapan!BR572</f>
        <v>-17.027606049758983</v>
      </c>
      <c r="N276" s="113">
        <f>penggarapan!BI278</f>
        <v>293.23888138779807</v>
      </c>
      <c r="O276" s="113">
        <f>penggarapan!BZ572</f>
        <v>107.25732975436438</v>
      </c>
      <c r="P276" s="113">
        <f>penggarapan!BM278</f>
        <v>-7.430138889263679</v>
      </c>
      <c r="Q276" s="113">
        <f>penggarapan!CA572</f>
        <v>0.74872258022686966</v>
      </c>
    </row>
    <row r="277" spans="1:17">
      <c r="A277" s="106" t="str">
        <f>TEXT(penggarapan!F279,"dddd")</f>
        <v>Thursday</v>
      </c>
      <c r="B277" s="107">
        <f>DATE(penggarapan!D279,penggarapan!E279,penggarapan!F279)</f>
        <v>42881</v>
      </c>
      <c r="C277" s="108">
        <f>penggarapan!J279/24</f>
        <v>0.77083333333333337</v>
      </c>
      <c r="D277" s="109">
        <f>penggarapan!AN279*149598000</f>
        <v>151556026.47477725</v>
      </c>
      <c r="E277" s="110">
        <f>penggarapan!BA573</f>
        <v>357129.58723588416</v>
      </c>
      <c r="F277" s="106"/>
      <c r="G277" s="111">
        <f>penggarapan!AV279</f>
        <v>4.2329319402243391</v>
      </c>
      <c r="H277" s="111">
        <f>penggarapan!BM573/15</f>
        <v>16.755725959273761</v>
      </c>
      <c r="I277" s="112">
        <f>penggarapan!AP279</f>
        <v>65.412314657309338</v>
      </c>
      <c r="J277" s="113">
        <f>penggarapan!AJ573</f>
        <v>249.59191845615183</v>
      </c>
      <c r="K277" s="113">
        <f>penggarapan!AX279</f>
        <v>21.20112137832874</v>
      </c>
      <c r="L277" s="113">
        <f>penggarapan!AP573</f>
        <v>4.9117101819691307</v>
      </c>
      <c r="M277" s="113">
        <f>penggarapan!BR573</f>
        <v>-17.026552963123727</v>
      </c>
      <c r="N277" s="113">
        <f>penggarapan!BI279</f>
        <v>294.03059889219526</v>
      </c>
      <c r="O277" s="113">
        <f>penggarapan!BZ573</f>
        <v>107.76446715379858</v>
      </c>
      <c r="P277" s="113">
        <f>penggarapan!BM279</f>
        <v>-10.858565788219799</v>
      </c>
      <c r="Q277" s="113">
        <f>penggarapan!CA573</f>
        <v>4.3080453441844266</v>
      </c>
    </row>
    <row r="278" spans="1:17">
      <c r="A278" s="69" t="str">
        <f>TEXT(penggarapan!F280,"dddd")</f>
        <v>Thursday</v>
      </c>
      <c r="B278" s="91">
        <f>DATE(penggarapan!D280,penggarapan!E280,penggarapan!F280)</f>
        <v>42881</v>
      </c>
      <c r="C278" s="92">
        <f>penggarapan!J280/24</f>
        <v>0.78125</v>
      </c>
      <c r="D278" s="90">
        <f>penggarapan!AN280*149598000</f>
        <v>151556300.97341886</v>
      </c>
      <c r="E278" s="93">
        <f>penggarapan!BA574</f>
        <v>357130.88672956126</v>
      </c>
      <c r="F278" s="69"/>
      <c r="G278" s="94">
        <f>penggarapan!AV280</f>
        <v>4.2336358120175221</v>
      </c>
      <c r="H278" s="94">
        <f>penggarapan!BM574/15</f>
        <v>16.755746314206533</v>
      </c>
      <c r="I278" s="95">
        <f>penggarapan!AP280</f>
        <v>65.422316817298864</v>
      </c>
      <c r="J278" s="71">
        <f>penggarapan!AJ574</f>
        <v>249.59225439623415</v>
      </c>
      <c r="K278" s="71">
        <f>penggarapan!AX280</f>
        <v>21.202896324681181</v>
      </c>
      <c r="L278" s="71">
        <f>penggarapan!AP574</f>
        <v>4.9127170996003935</v>
      </c>
      <c r="M278" s="71">
        <f>penggarapan!BR574</f>
        <v>-17.02560520425687</v>
      </c>
      <c r="N278" s="71">
        <f>penggarapan!BI280</f>
        <v>294.93096572446063</v>
      </c>
      <c r="O278" s="71">
        <f>penggarapan!BZ574</f>
        <v>108.34538179769245</v>
      </c>
      <c r="P278" s="71">
        <f>penggarapan!BM280</f>
        <v>-14.267929508889969</v>
      </c>
      <c r="Q278" s="71">
        <f>penggarapan!CA574</f>
        <v>7.8564643757938644</v>
      </c>
    </row>
    <row r="279" spans="1:17">
      <c r="A279" s="69" t="str">
        <f>TEXT(penggarapan!F281,"dddd")</f>
        <v>Thursday</v>
      </c>
      <c r="B279" s="91">
        <f>DATE(penggarapan!D281,penggarapan!E281,penggarapan!F281)</f>
        <v>42881</v>
      </c>
      <c r="C279" s="92">
        <f>penggarapan!J281/24</f>
        <v>0.79166666666666663</v>
      </c>
      <c r="D279" s="90">
        <f>penggarapan!AN281*149598000</f>
        <v>151556575.41030455</v>
      </c>
      <c r="E279" s="93">
        <f>penggarapan!BA575</f>
        <v>357132.33605244377</v>
      </c>
      <c r="F279" s="69"/>
      <c r="G279" s="94">
        <f>penggarapan!AV281</f>
        <v>4.2343396981751997</v>
      </c>
      <c r="H279" s="94">
        <f>penggarapan!BM575/15</f>
        <v>16.755773567193533</v>
      </c>
      <c r="I279" s="95">
        <f>penggarapan!AP281</f>
        <v>65.432318941050241</v>
      </c>
      <c r="J279" s="71">
        <f>penggarapan!AJ575</f>
        <v>249.59270418213089</v>
      </c>
      <c r="K279" s="71">
        <f>penggarapan!AX281</f>
        <v>21.204670608572993</v>
      </c>
      <c r="L279" s="71">
        <f>penggarapan!AP575</f>
        <v>4.9136100048839513</v>
      </c>
      <c r="M279" s="71">
        <f>penggarapan!BR575</f>
        <v>-17.024786701368892</v>
      </c>
      <c r="N279" s="71">
        <f>penggarapan!BI281</f>
        <v>295.95127993681649</v>
      </c>
      <c r="O279" s="71">
        <f>penggarapan!BZ575</f>
        <v>109.00582381158669</v>
      </c>
      <c r="P279" s="71">
        <f>penggarapan!BM281</f>
        <v>-17.65486567212233</v>
      </c>
      <c r="Q279" s="71">
        <f>penggarapan!CA575</f>
        <v>11.392055633100883</v>
      </c>
    </row>
    <row r="280" spans="1:17">
      <c r="A280" s="69" t="str">
        <f>TEXT(penggarapan!F282,"dddd")</f>
        <v>Thursday</v>
      </c>
      <c r="B280" s="91">
        <f>DATE(penggarapan!D282,penggarapan!E282,penggarapan!F282)</f>
        <v>42881</v>
      </c>
      <c r="C280" s="92">
        <f>penggarapan!J282/24</f>
        <v>0.80208333333333337</v>
      </c>
      <c r="D280" s="90">
        <f>penggarapan!AN282*149598000</f>
        <v>151556849.78543833</v>
      </c>
      <c r="E280" s="93">
        <f>penggarapan!BA576</f>
        <v>357133.93519353238</v>
      </c>
      <c r="F280" s="69"/>
      <c r="G280" s="94">
        <f>penggarapan!AV282</f>
        <v>4.2350435987248503</v>
      </c>
      <c r="H280" s="94">
        <f>penggarapan!BM576/15</f>
        <v>16.755808022302634</v>
      </c>
      <c r="I280" s="95">
        <f>penggarapan!AP282</f>
        <v>65.442321029017521</v>
      </c>
      <c r="J280" s="71">
        <f>penggarapan!AJ576</f>
        <v>249.59327283206059</v>
      </c>
      <c r="K280" s="71">
        <f>penggarapan!AX282</f>
        <v>21.206444230015794</v>
      </c>
      <c r="L280" s="71">
        <f>penggarapan!AP576</f>
        <v>4.9143763418890263</v>
      </c>
      <c r="M280" s="71">
        <f>penggarapan!BR576</f>
        <v>-17.024110601610005</v>
      </c>
      <c r="N280" s="71">
        <f>penggarapan!BI282</f>
        <v>297.10534694000074</v>
      </c>
      <c r="O280" s="71">
        <f>penggarapan!BZ576</f>
        <v>109.75313272750546</v>
      </c>
      <c r="P280" s="71">
        <f>penggarapan!BM282</f>
        <v>-21.015457119226131</v>
      </c>
      <c r="Q280" s="71">
        <f>penggarapan!CA576</f>
        <v>14.912602602163954</v>
      </c>
    </row>
    <row r="281" spans="1:17">
      <c r="A281" s="69" t="str">
        <f>TEXT(penggarapan!F283,"dddd")</f>
        <v>Thursday</v>
      </c>
      <c r="B281" s="91">
        <f>DATE(penggarapan!D283,penggarapan!E283,penggarapan!F283)</f>
        <v>42881</v>
      </c>
      <c r="C281" s="92">
        <f>penggarapan!J283/24</f>
        <v>0.8125</v>
      </c>
      <c r="D281" s="90">
        <f>penggarapan!AN283*149598000</f>
        <v>151557124.09878758</v>
      </c>
      <c r="E281" s="93">
        <f>penggarapan!BA577</f>
        <v>357135.68414073321</v>
      </c>
      <c r="F281" s="69"/>
      <c r="G281" s="94">
        <f>penggarapan!AV283</f>
        <v>4.2357475135997227</v>
      </c>
      <c r="H281" s="94">
        <f>penggarapan!BM577/15</f>
        <v>16.755849980642335</v>
      </c>
      <c r="I281" s="95">
        <f>penggarapan!AP283</f>
        <v>65.452323080315892</v>
      </c>
      <c r="J281" s="71">
        <f>penggarapan!AJ577</f>
        <v>249.59396531535418</v>
      </c>
      <c r="K281" s="71">
        <f>penggarapan!AX283</f>
        <v>21.208217188783859</v>
      </c>
      <c r="L281" s="71">
        <f>penggarapan!AP577</f>
        <v>4.9150113686111494</v>
      </c>
      <c r="M281" s="71">
        <f>penggarapan!BR577</f>
        <v>-17.023582313491797</v>
      </c>
      <c r="N281" s="71">
        <f>penggarapan!BI283</f>
        <v>298.40991612991814</v>
      </c>
      <c r="O281" s="71">
        <f>penggarapan!BZ577</f>
        <v>110.59648902286479</v>
      </c>
      <c r="P281" s="71">
        <f>penggarapan!BM283</f>
        <v>-24.345092871136121</v>
      </c>
      <c r="Q281" s="71">
        <f>penggarapan!CA577</f>
        <v>18.415518062188099</v>
      </c>
    </row>
    <row r="282" spans="1:17">
      <c r="A282" s="69" t="str">
        <f>TEXT(penggarapan!F284,"dddd")</f>
        <v>Thursday</v>
      </c>
      <c r="B282" s="91">
        <f>DATE(penggarapan!D284,penggarapan!E284,penggarapan!F284)</f>
        <v>42881</v>
      </c>
      <c r="C282" s="92">
        <f>penggarapan!J284/24</f>
        <v>0.82291666666666663</v>
      </c>
      <c r="D282" s="90">
        <f>penggarapan!AN284*149598000</f>
        <v>151557398.35035643</v>
      </c>
      <c r="E282" s="93">
        <f>penggarapan!BA578</f>
        <v>357137.58288128459</v>
      </c>
      <c r="F282" s="69"/>
      <c r="G282" s="94">
        <f>penggarapan!AV284</f>
        <v>4.2364514428272892</v>
      </c>
      <c r="H282" s="94">
        <f>penggarapan!BM578/15</f>
        <v>16.755899740238899</v>
      </c>
      <c r="I282" s="95">
        <f>penggarapan!AP284</f>
        <v>65.462325095399393</v>
      </c>
      <c r="J282" s="71">
        <f>penggarapan!AJ578</f>
        <v>249.59478655042264</v>
      </c>
      <c r="K282" s="71">
        <f>penggarapan!AX284</f>
        <v>21.209989484888855</v>
      </c>
      <c r="L282" s="71">
        <f>penggarapan!AP578</f>
        <v>4.9155153809733605</v>
      </c>
      <c r="M282" s="71">
        <f>penggarapan!BR578</f>
        <v>-17.023202253194874</v>
      </c>
      <c r="N282" s="71">
        <f>penggarapan!BI284</f>
        <v>299.88521249374713</v>
      </c>
      <c r="O282" s="71">
        <f>penggarapan!BZ578</f>
        <v>111.54724800304628</v>
      </c>
      <c r="P282" s="71">
        <f>penggarapan!BM284</f>
        <v>-27.638291213727083</v>
      </c>
      <c r="Q282" s="71">
        <f>penggarapan!CA578</f>
        <v>21.897746892256563</v>
      </c>
    </row>
    <row r="283" spans="1:17">
      <c r="A283" s="69" t="str">
        <f>TEXT(penggarapan!F285,"dddd")</f>
        <v>Thursday</v>
      </c>
      <c r="B283" s="91">
        <f>DATE(penggarapan!D285,penggarapan!E285,penggarapan!F285)</f>
        <v>42881</v>
      </c>
      <c r="C283" s="92">
        <f>penggarapan!J285/24</f>
        <v>0.83333333333333337</v>
      </c>
      <c r="D283" s="90">
        <f>penggarapan!AN285*149598000</f>
        <v>151557672.540149</v>
      </c>
      <c r="E283" s="93">
        <f>penggarapan!BA579</f>
        <v>357139.63140157465</v>
      </c>
      <c r="F283" s="69"/>
      <c r="G283" s="94">
        <f>penggarapan!AV285</f>
        <v>4.2371553864352016</v>
      </c>
      <c r="H283" s="94">
        <f>penggarapan!BM579/15</f>
        <v>16.753274573801082</v>
      </c>
      <c r="I283" s="95">
        <f>penggarapan!AP285</f>
        <v>65.472327074724717</v>
      </c>
      <c r="J283" s="71">
        <f>penggarapan!AJ579</f>
        <v>249.55145990570873</v>
      </c>
      <c r="K283" s="71">
        <f>penggarapan!AX285</f>
        <v>21.21176111834286</v>
      </c>
      <c r="L283" s="71">
        <f>penggarapan!AP579</f>
        <v>4.9166574514084553</v>
      </c>
      <c r="M283" s="71">
        <f>penggarapan!BR579</f>
        <v>-17.015806053733947</v>
      </c>
      <c r="N283" s="71">
        <f>penggarapan!BI285</f>
        <v>301.55556693387484</v>
      </c>
      <c r="O283" s="71">
        <f>penggarapan!BZ579</f>
        <v>112.62397307650099</v>
      </c>
      <c r="P283" s="71">
        <f>penggarapan!BM285</f>
        <v>-30.88847617000609</v>
      </c>
      <c r="Q283" s="71">
        <f>penggarapan!CA579</f>
        <v>25.394562596295454</v>
      </c>
    </row>
    <row r="284" spans="1:17">
      <c r="A284" s="69" t="str">
        <f>TEXT(penggarapan!F286,"dddd")</f>
        <v>Thursday</v>
      </c>
      <c r="B284" s="91">
        <f>DATE(penggarapan!D286,penggarapan!E286,penggarapan!F286)</f>
        <v>42881</v>
      </c>
      <c r="C284" s="92">
        <f>penggarapan!J286/24</f>
        <v>0.84375</v>
      </c>
      <c r="D284" s="90">
        <f>penggarapan!AN286*149598000</f>
        <v>151557946.66813269</v>
      </c>
      <c r="E284" s="93">
        <f>penggarapan!BA580</f>
        <v>357141.82968683616</v>
      </c>
      <c r="F284" s="69"/>
      <c r="G284" s="94">
        <f>penggarapan!AV286</f>
        <v>4.2378593443566421</v>
      </c>
      <c r="H284" s="94">
        <f>penggarapan!BM580/15</f>
        <v>16.75334081444144</v>
      </c>
      <c r="I284" s="95">
        <f>penggarapan!AP286</f>
        <v>65.482329017406187</v>
      </c>
      <c r="J284" s="71">
        <f>penggarapan!AJ580</f>
        <v>249.55255318488014</v>
      </c>
      <c r="K284" s="71">
        <f>penggarapan!AX286</f>
        <v>21.213532088920218</v>
      </c>
      <c r="L284" s="71">
        <f>penggarapan!AP580</f>
        <v>4.9169095221476464</v>
      </c>
      <c r="M284" s="71">
        <f>penggarapan!BR580</f>
        <v>-17.015714895901972</v>
      </c>
      <c r="N284" s="71">
        <f>penggarapan!BI286</f>
        <v>303.45013591905234</v>
      </c>
      <c r="O284" s="71">
        <f>penggarapan!BZ580</f>
        <v>113.83602066729708</v>
      </c>
      <c r="P284" s="71">
        <f>penggarapan!BM286</f>
        <v>-34.087693875266297</v>
      </c>
      <c r="Q284" s="71">
        <f>penggarapan!CA580</f>
        <v>28.823578979397535</v>
      </c>
    </row>
    <row r="285" spans="1:17">
      <c r="A285" s="69" t="str">
        <f>TEXT(penggarapan!F287,"dddd")</f>
        <v>Thursday</v>
      </c>
      <c r="B285" s="91">
        <f>DATE(penggarapan!D287,penggarapan!E287,penggarapan!F287)</f>
        <v>42881</v>
      </c>
      <c r="C285" s="92">
        <f>penggarapan!J287/24</f>
        <v>0.85416666666666663</v>
      </c>
      <c r="D285" s="90">
        <f>penggarapan!AN287*149598000</f>
        <v>151558220.73431158</v>
      </c>
      <c r="E285" s="93">
        <f>penggarapan!BA581</f>
        <v>357144.17772169557</v>
      </c>
      <c r="F285" s="69"/>
      <c r="G285" s="94">
        <f>penggarapan!AV287</f>
        <v>4.2385633166191354</v>
      </c>
      <c r="H285" s="94">
        <f>penggarapan!BM581/15</f>
        <v>16.753415730274192</v>
      </c>
      <c r="I285" s="95">
        <f>penggarapan!AP287</f>
        <v>65.492330923898734</v>
      </c>
      <c r="J285" s="71">
        <f>penggarapan!AJ581</f>
        <v>249.55378964377499</v>
      </c>
      <c r="K285" s="71">
        <f>penggarapan!AX287</f>
        <v>21.215302396632747</v>
      </c>
      <c r="L285" s="71">
        <f>penggarapan!AP581</f>
        <v>4.9170410777854388</v>
      </c>
      <c r="M285" s="71">
        <f>penggarapan!BR581</f>
        <v>-17.015763691897963</v>
      </c>
      <c r="N285" s="71">
        <f>penggarapan!BI287</f>
        <v>305.60367316573252</v>
      </c>
      <c r="O285" s="71">
        <f>penggarapan!BZ581</f>
        <v>115.20780841261298</v>
      </c>
      <c r="P285" s="71">
        <f>penggarapan!BM287</f>
        <v>-37.226252416594377</v>
      </c>
      <c r="Q285" s="71">
        <f>penggarapan!CA581</f>
        <v>32.218433719918316</v>
      </c>
    </row>
    <row r="286" spans="1:17">
      <c r="A286" s="69" t="str">
        <f>TEXT(penggarapan!F288,"dddd")</f>
        <v>Thursday</v>
      </c>
      <c r="B286" s="91">
        <f>DATE(penggarapan!D288,penggarapan!E288,penggarapan!F288)</f>
        <v>42881</v>
      </c>
      <c r="C286" s="92">
        <f>penggarapan!J288/24</f>
        <v>0.86458333333333337</v>
      </c>
      <c r="D286" s="90">
        <f>penggarapan!AN288*149598000</f>
        <v>151558494.73868981</v>
      </c>
      <c r="E286" s="93">
        <f>penggarapan!BA582</f>
        <v>357146.67548992822</v>
      </c>
      <c r="F286" s="69"/>
      <c r="G286" s="94">
        <f>penggarapan!AV288</f>
        <v>4.2392673032502044</v>
      </c>
      <c r="H286" s="94">
        <f>penggarapan!BM582/15</f>
        <v>16.753499605691069</v>
      </c>
      <c r="I286" s="95">
        <f>penggarapan!AP288</f>
        <v>65.502332794657235</v>
      </c>
      <c r="J286" s="71">
        <f>penggarapan!AJ582</f>
        <v>249.55517397570233</v>
      </c>
      <c r="K286" s="71">
        <f>penggarapan!AX288</f>
        <v>21.217072041492177</v>
      </c>
      <c r="L286" s="71">
        <f>penggarapan!AP582</f>
        <v>4.9170543585877251</v>
      </c>
      <c r="M286" s="71">
        <f>penggarapan!BR582</f>
        <v>-17.015950901408431</v>
      </c>
      <c r="N286" s="71">
        <f>penggarapan!BI288</f>
        <v>308.05726181256455</v>
      </c>
      <c r="O286" s="71">
        <f>penggarapan!BZ582</f>
        <v>116.76519643039904</v>
      </c>
      <c r="P286" s="71">
        <f>penggarapan!BM288</f>
        <v>-40.292266188997552</v>
      </c>
      <c r="Q286" s="71">
        <f>penggarapan!CA582</f>
        <v>35.572496002387737</v>
      </c>
    </row>
    <row r="287" spans="1:17">
      <c r="A287" s="69" t="str">
        <f>TEXT(penggarapan!F289,"dddd")</f>
        <v>Thursday</v>
      </c>
      <c r="B287" s="91">
        <f>DATE(penggarapan!D289,penggarapan!E289,penggarapan!F289)</f>
        <v>42881</v>
      </c>
      <c r="C287" s="92">
        <f>penggarapan!J289/24</f>
        <v>0.875</v>
      </c>
      <c r="D287" s="90">
        <f>penggarapan!AN289*149598000</f>
        <v>151558768.68123472</v>
      </c>
      <c r="E287" s="93">
        <f>penggarapan!BA583</f>
        <v>357149.32297409524</v>
      </c>
      <c r="F287" s="69"/>
      <c r="G287" s="94">
        <f>penggarapan!AV289</f>
        <v>4.2399713041830216</v>
      </c>
      <c r="H287" s="94">
        <f>penggarapan!BM583/15</f>
        <v>16.75627575572658</v>
      </c>
      <c r="I287" s="95">
        <f>penggarapan!AP289</f>
        <v>65.512334628796083</v>
      </c>
      <c r="J287" s="71">
        <f>penggarapan!AJ583</f>
        <v>249.60099230917973</v>
      </c>
      <c r="K287" s="71">
        <f>penggarapan!AX289</f>
        <v>21.2188410232731</v>
      </c>
      <c r="L287" s="71">
        <f>penggarapan!AP583</f>
        <v>4.9161832520978441</v>
      </c>
      <c r="M287" s="71">
        <f>penggarapan!BR583</f>
        <v>-17.023437771689963</v>
      </c>
      <c r="N287" s="71">
        <f>penggarapan!BI289</f>
        <v>310.85881678592136</v>
      </c>
      <c r="O287" s="71">
        <f>penggarapan!BZ583</f>
        <v>118.5280842065655</v>
      </c>
      <c r="P287" s="71">
        <f>penggarapan!BM289</f>
        <v>-43.271085274892954</v>
      </c>
      <c r="Q287" s="71">
        <f>penggarapan!CA583</f>
        <v>38.8394837410127</v>
      </c>
    </row>
    <row r="288" spans="1:17">
      <c r="A288" s="69" t="str">
        <f>TEXT(penggarapan!F290,"dddd")</f>
        <v>Thursday</v>
      </c>
      <c r="B288" s="91">
        <f>DATE(penggarapan!D290,penggarapan!E290,penggarapan!F290)</f>
        <v>42881</v>
      </c>
      <c r="C288" s="92">
        <f>penggarapan!J290/24</f>
        <v>0.88541666666666663</v>
      </c>
      <c r="D288" s="90">
        <f>penggarapan!AN290*149598000</f>
        <v>151559042.56195045</v>
      </c>
      <c r="E288" s="93">
        <f>penggarapan!BA584</f>
        <v>357152.12015621108</v>
      </c>
      <c r="F288" s="69"/>
      <c r="G288" s="94">
        <f>penggarapan!AV290</f>
        <v>4.240675319445165</v>
      </c>
      <c r="H288" s="94">
        <f>penggarapan!BM584/15</f>
        <v>16.756378392420043</v>
      </c>
      <c r="I288" s="95">
        <f>penggarapan!AP290</f>
        <v>65.522336426771062</v>
      </c>
      <c r="J288" s="71">
        <f>penggarapan!AJ584</f>
        <v>249.60268621880314</v>
      </c>
      <c r="K288" s="71">
        <f>penggarapan!AX290</f>
        <v>21.220609341987462</v>
      </c>
      <c r="L288" s="71">
        <f>penggarapan!AP584</f>
        <v>4.9159592010296569</v>
      </c>
      <c r="M288" s="71">
        <f>penggarapan!BR584</f>
        <v>-17.023904083617197</v>
      </c>
      <c r="N288" s="71">
        <f>penggarapan!BI290</f>
        <v>314.06299851949427</v>
      </c>
      <c r="O288" s="71">
        <f>penggarapan!BZ584</f>
        <v>120.55663676357693</v>
      </c>
      <c r="P288" s="71">
        <f>penggarapan!BM290</f>
        <v>-46.14459509736205</v>
      </c>
      <c r="Q288" s="71">
        <f>penggarapan!CA584</f>
        <v>42.085524953341917</v>
      </c>
    </row>
    <row r="289" spans="1:17">
      <c r="A289" s="69" t="str">
        <f>TEXT(penggarapan!F291,"dddd")</f>
        <v>Thursday</v>
      </c>
      <c r="B289" s="91">
        <f>DATE(penggarapan!D291,penggarapan!E291,penggarapan!F291)</f>
        <v>42881</v>
      </c>
      <c r="C289" s="92">
        <f>penggarapan!J291/24</f>
        <v>0.89583333333333337</v>
      </c>
      <c r="D289" s="90">
        <f>penggarapan!AN291*149598000</f>
        <v>151559316.38084123</v>
      </c>
      <c r="E289" s="93">
        <f>penggarapan!BA585</f>
        <v>357155.06701744086</v>
      </c>
      <c r="F289" s="69"/>
      <c r="G289" s="94">
        <f>penggarapan!AV291</f>
        <v>4.2413793490642808</v>
      </c>
      <c r="H289" s="94">
        <f>penggarapan!BM585/15</f>
        <v>16.756490819433125</v>
      </c>
      <c r="I289" s="95">
        <f>penggarapan!AP291</f>
        <v>65.532338189038825</v>
      </c>
      <c r="J289" s="71">
        <f>penggarapan!AJ585</f>
        <v>249.60454170430796</v>
      </c>
      <c r="K289" s="71">
        <f>penggarapan!AX291</f>
        <v>21.222376997647299</v>
      </c>
      <c r="L289" s="71">
        <f>penggarapan!AP585</f>
        <v>4.9156125053168349</v>
      </c>
      <c r="M289" s="71">
        <f>penggarapan!BR585</f>
        <v>-17.024515061037242</v>
      </c>
      <c r="N289" s="71">
        <f>penggarapan!BI291</f>
        <v>317.72991501910332</v>
      </c>
      <c r="O289" s="71">
        <f>penggarapan!BZ585</f>
        <v>122.88922336232045</v>
      </c>
      <c r="P289" s="71">
        <f>penggarapan!BM291</f>
        <v>-48.890388019588613</v>
      </c>
      <c r="Q289" s="71">
        <f>penggarapan!CA585</f>
        <v>45.25916634302488</v>
      </c>
    </row>
    <row r="290" spans="1:17">
      <c r="A290" s="69" t="str">
        <f>TEXT(penggarapan!F292,"dddd")</f>
        <v>Thursday</v>
      </c>
      <c r="B290" s="91">
        <f>DATE(penggarapan!D292,penggarapan!E292,penggarapan!F292)</f>
        <v>42881</v>
      </c>
      <c r="C290" s="92">
        <f>penggarapan!J292/24</f>
        <v>0.90625</v>
      </c>
      <c r="D290" s="90">
        <f>penggarapan!AN292*149598000</f>
        <v>151559590.13787428</v>
      </c>
      <c r="E290" s="93">
        <f>penggarapan!BA586</f>
        <v>357158.16353767348</v>
      </c>
      <c r="F290" s="69"/>
      <c r="G290" s="94">
        <f>penggarapan!AV292</f>
        <v>4.2420833929733375</v>
      </c>
      <c r="H290" s="94">
        <f>penggarapan!BM586/15</f>
        <v>16.756613305547308</v>
      </c>
      <c r="I290" s="95">
        <f>penggarapan!AP292</f>
        <v>65.542339914711135</v>
      </c>
      <c r="J290" s="71">
        <f>penggarapan!AJ586</f>
        <v>249.60656320084414</v>
      </c>
      <c r="K290" s="71">
        <f>penggarapan!AX292</f>
        <v>21.224143990026963</v>
      </c>
      <c r="L290" s="71">
        <f>penggarapan!AP586</f>
        <v>4.9151386562542738</v>
      </c>
      <c r="M290" s="71">
        <f>penggarapan!BR586</f>
        <v>-17.025275800325868</v>
      </c>
      <c r="N290" s="71">
        <f>penggarapan!BI292</f>
        <v>321.92162924253387</v>
      </c>
      <c r="O290" s="71">
        <f>penggarapan!BZ586</f>
        <v>125.58456697310629</v>
      </c>
      <c r="P290" s="71">
        <f>penggarapan!BM292</f>
        <v>-51.48084792394549</v>
      </c>
      <c r="Q290" s="71">
        <f>penggarapan!CA586</f>
        <v>48.343684471693592</v>
      </c>
    </row>
    <row r="291" spans="1:17">
      <c r="A291" s="69" t="str">
        <f>TEXT(penggarapan!F293,"dddd")</f>
        <v>Thursday</v>
      </c>
      <c r="B291" s="91">
        <f>DATE(penggarapan!D293,penggarapan!E293,penggarapan!F293)</f>
        <v>42881</v>
      </c>
      <c r="C291" s="92">
        <f>penggarapan!J293/24</f>
        <v>0.91666666666666663</v>
      </c>
      <c r="D291" s="90">
        <f>penggarapan!AN293*149598000</f>
        <v>151559863.83305383</v>
      </c>
      <c r="E291" s="93">
        <f>penggarapan!BA587</f>
        <v>357161.40969631384</v>
      </c>
      <c r="F291" s="69"/>
      <c r="G291" s="94">
        <f>penggarapan!AV293</f>
        <v>4.242787451199975</v>
      </c>
      <c r="H291" s="94">
        <f>penggarapan!BM587/15</f>
        <v>16.756746115359547</v>
      </c>
      <c r="I291" s="95">
        <f>penggarapan!AP293</f>
        <v>65.552341604244631</v>
      </c>
      <c r="J291" s="71">
        <f>penggarapan!AJ587</f>
        <v>249.60875507439951</v>
      </c>
      <c r="K291" s="71">
        <f>penggarapan!AX293</f>
        <v>21.225910319138528</v>
      </c>
      <c r="L291" s="71">
        <f>penggarapan!AP587</f>
        <v>4.9145328895819009</v>
      </c>
      <c r="M291" s="71">
        <f>penggarapan!BR587</f>
        <v>-17.02619164010768</v>
      </c>
      <c r="N291" s="71">
        <f>penggarapan!BI293</f>
        <v>326.69512759862266</v>
      </c>
      <c r="O291" s="71">
        <f>penggarapan!BZ587</f>
        <v>128.71384306644416</v>
      </c>
      <c r="P291" s="71">
        <f>penggarapan!BM293</f>
        <v>-53.882268489262707</v>
      </c>
      <c r="Q291" s="71">
        <f>penggarapan!CA587</f>
        <v>51.317597945036312</v>
      </c>
    </row>
    <row r="292" spans="1:17">
      <c r="A292" s="69" t="str">
        <f>TEXT(penggarapan!F294,"dddd")</f>
        <v>Thursday</v>
      </c>
      <c r="B292" s="91">
        <f>DATE(penggarapan!D294,penggarapan!E294,penggarapan!F294)</f>
        <v>42881</v>
      </c>
      <c r="C292" s="92">
        <f>penggarapan!J294/24</f>
        <v>0.92708333333333337</v>
      </c>
      <c r="D292" s="90">
        <f>penggarapan!AN294*149598000</f>
        <v>151560137.46638393</v>
      </c>
      <c r="E292" s="93">
        <f>penggarapan!BA588</f>
        <v>357164.80547191657</v>
      </c>
      <c r="F292" s="69"/>
      <c r="G292" s="94">
        <f>penggarapan!AV294</f>
        <v>4.243491523771767</v>
      </c>
      <c r="H292" s="94">
        <f>penggarapan!BM588/15</f>
        <v>16.756889509153826</v>
      </c>
      <c r="I292" s="95">
        <f>penggarapan!AP294</f>
        <v>65.562343258095069</v>
      </c>
      <c r="J292" s="71">
        <f>penggarapan!AJ588</f>
        <v>249.61112161967358</v>
      </c>
      <c r="K292" s="71">
        <f>penggarapan!AX294</f>
        <v>21.227675984993837</v>
      </c>
      <c r="L292" s="71">
        <f>penggarapan!AP588</f>
        <v>4.9137916385514897</v>
      </c>
      <c r="M292" s="71">
        <f>penggarapan!BR588</f>
        <v>-17.027266723190056</v>
      </c>
      <c r="N292" s="71">
        <f>penggarapan!BI294</f>
        <v>332.09036443928971</v>
      </c>
      <c r="O292" s="71">
        <f>penggarapan!BZ588</f>
        <v>132.36162960012913</v>
      </c>
      <c r="P292" s="71">
        <f>penggarapan!BM294</f>
        <v>-56.05426591586253</v>
      </c>
      <c r="Q292" s="71">
        <f>penggarapan!CA588</f>
        <v>54.153230786203061</v>
      </c>
    </row>
    <row r="293" spans="1:17">
      <c r="A293" s="69" t="str">
        <f>TEXT(penggarapan!F295,"dddd")</f>
        <v>Thursday</v>
      </c>
      <c r="B293" s="91">
        <f>DATE(penggarapan!D295,penggarapan!E295,penggarapan!F295)</f>
        <v>42881</v>
      </c>
      <c r="C293" s="92">
        <f>penggarapan!J295/24</f>
        <v>0.9375</v>
      </c>
      <c r="D293" s="90">
        <f>penggarapan!AN295*149598000</f>
        <v>151560411.03783214</v>
      </c>
      <c r="E293" s="93">
        <f>penggarapan!BA589</f>
        <v>357168.35084170103</v>
      </c>
      <c r="F293" s="69"/>
      <c r="G293" s="94">
        <f>penggarapan!AV295</f>
        <v>4.2441956106218628</v>
      </c>
      <c r="H293" s="94">
        <f>penggarapan!BM589/15</f>
        <v>16.757043742765912</v>
      </c>
      <c r="I293" s="95">
        <f>penggarapan!AP295</f>
        <v>65.572344875376928</v>
      </c>
      <c r="J293" s="71">
        <f>penggarapan!AJ589</f>
        <v>249.61366705784016</v>
      </c>
      <c r="K293" s="71">
        <f>penggarapan!AX295</f>
        <v>21.229440987367969</v>
      </c>
      <c r="L293" s="71">
        <f>penggarapan!AP589</f>
        <v>4.9129145408074102</v>
      </c>
      <c r="M293" s="71">
        <f>penggarapan!BR589</f>
        <v>-17.028502010491042</v>
      </c>
      <c r="N293" s="71">
        <f>penggarapan!BI295</f>
        <v>338.11296068908877</v>
      </c>
      <c r="O293" s="71">
        <f>penggarapan!BZ589</f>
        <v>136.62476305079764</v>
      </c>
      <c r="P293" s="71">
        <f>penggarapan!BM295</f>
        <v>-57.949952725769826</v>
      </c>
      <c r="Q293" s="71">
        <f>penggarapan!CA589</f>
        <v>56.814999205246629</v>
      </c>
    </row>
    <row r="294" spans="1:17">
      <c r="A294" s="69" t="str">
        <f>TEXT(penggarapan!F296,"dddd")</f>
        <v>Thursday</v>
      </c>
      <c r="B294" s="91">
        <f>DATE(penggarapan!D296,penggarapan!E296,penggarapan!F296)</f>
        <v>42881</v>
      </c>
      <c r="C294" s="92">
        <f>penggarapan!J296/24</f>
        <v>0.94791666666666663</v>
      </c>
      <c r="D294" s="90">
        <f>penggarapan!AN296*149598000</f>
        <v>151560684.54740241</v>
      </c>
      <c r="E294" s="93">
        <f>penggarapan!BA590</f>
        <v>357172.0457824617</v>
      </c>
      <c r="F294" s="69"/>
      <c r="G294" s="94">
        <f>penggarapan!AV296</f>
        <v>4.2448997117777703</v>
      </c>
      <c r="H294" s="94">
        <f>penggarapan!BM590/15</f>
        <v>16.757209067510058</v>
      </c>
      <c r="I294" s="95">
        <f>penggarapan!AP296</f>
        <v>65.582346456545068</v>
      </c>
      <c r="J294" s="71">
        <f>penggarapan!AJ590</f>
        <v>249.6163955353318</v>
      </c>
      <c r="K294" s="71">
        <f>penggarapan!AX296</f>
        <v>21.231205326272686</v>
      </c>
      <c r="L294" s="71">
        <f>penggarapan!AP590</f>
        <v>4.91190703196588</v>
      </c>
      <c r="M294" s="71">
        <f>penggarapan!BR590</f>
        <v>-17.02989271457276</v>
      </c>
      <c r="N294" s="71">
        <f>penggarapan!BI296</f>
        <v>344.71398341701217</v>
      </c>
      <c r="O294" s="71">
        <f>penggarapan!BZ590</f>
        <v>141.60663080965855</v>
      </c>
      <c r="P294" s="71">
        <f>penggarapan!BM296</f>
        <v>-59.517557660012557</v>
      </c>
      <c r="Q294" s="71">
        <f>penggarapan!CA590</f>
        <v>59.25761774426531</v>
      </c>
    </row>
    <row r="295" spans="1:17">
      <c r="A295" s="69" t="str">
        <f>TEXT(penggarapan!F297,"dddd")</f>
        <v>Thursday</v>
      </c>
      <c r="B295" s="91">
        <f>DATE(penggarapan!D297,penggarapan!E297,penggarapan!F297)</f>
        <v>42881</v>
      </c>
      <c r="C295" s="92">
        <f>penggarapan!J297/24</f>
        <v>0.95833333333333337</v>
      </c>
      <c r="D295" s="90">
        <f>penggarapan!AN297*149598000</f>
        <v>151560957.99509898</v>
      </c>
      <c r="E295" s="93">
        <f>penggarapan!BA591</f>
        <v>357175.89027014497</v>
      </c>
      <c r="F295" s="69"/>
      <c r="G295" s="94">
        <f>penggarapan!AV297</f>
        <v>4.2456038272669918</v>
      </c>
      <c r="H295" s="94">
        <f>penggarapan!BM591/15</f>
        <v>16.757385730052178</v>
      </c>
      <c r="I295" s="95">
        <f>penggarapan!AP297</f>
        <v>65.592348002054337</v>
      </c>
      <c r="J295" s="71">
        <f>penggarapan!AJ591</f>
        <v>249.61931112174119</v>
      </c>
      <c r="K295" s="71">
        <f>penggarapan!AX297</f>
        <v>21.232969001719624</v>
      </c>
      <c r="L295" s="71">
        <f>penggarapan!AP591</f>
        <v>4.9107834786161657</v>
      </c>
      <c r="M295" s="71">
        <f>penggarapan!BR591</f>
        <v>-17.031425199264557</v>
      </c>
      <c r="N295" s="71">
        <f>penggarapan!BI297</f>
        <v>351.773981820519</v>
      </c>
      <c r="O295" s="71">
        <f>penggarapan!BZ591</f>
        <v>147.40303009511103</v>
      </c>
      <c r="P295" s="71">
        <f>penggarapan!BM297</f>
        <v>-60.704226766301481</v>
      </c>
      <c r="Q295" s="71">
        <f>penggarapan!CA591</f>
        <v>61.424772101458778</v>
      </c>
    </row>
    <row r="296" spans="1:17">
      <c r="A296" s="69" t="str">
        <f>TEXT(penggarapan!F298,"dddd")</f>
        <v>Thursday</v>
      </c>
      <c r="B296" s="91">
        <f>DATE(penggarapan!D298,penggarapan!E298,penggarapan!F298)</f>
        <v>42881</v>
      </c>
      <c r="C296" s="92">
        <f>penggarapan!J298/24</f>
        <v>0.96875</v>
      </c>
      <c r="D296" s="90">
        <f>penggarapan!AN298*149598000</f>
        <v>151561231.38088921</v>
      </c>
      <c r="E296" s="93">
        <f>penggarapan!BA592</f>
        <v>357179.88427930087</v>
      </c>
      <c r="F296" s="69"/>
      <c r="G296" s="94">
        <f>penggarapan!AV298</f>
        <v>4.2463079570226663</v>
      </c>
      <c r="H296" s="94">
        <f>penggarapan!BM592/15</f>
        <v>16.757573972275409</v>
      </c>
      <c r="I296" s="95">
        <f>penggarapan!AP298</f>
        <v>65.602349511019185</v>
      </c>
      <c r="J296" s="71">
        <f>penggarapan!AJ592</f>
        <v>249.62241780759678</v>
      </c>
      <c r="K296" s="71">
        <f>penggarapan!AX298</f>
        <v>21.234732013484098</v>
      </c>
      <c r="L296" s="71">
        <f>penggarapan!AP592</f>
        <v>4.9095706600346602</v>
      </c>
      <c r="M296" s="71">
        <f>penggarapan!BR592</f>
        <v>-17.033073534162678</v>
      </c>
      <c r="N296" s="71">
        <f>penggarapan!BI298</f>
        <v>359.10230919842797</v>
      </c>
      <c r="O296" s="71">
        <f>penggarapan!BZ592</f>
        <v>154.07517604013253</v>
      </c>
      <c r="P296" s="71">
        <f>penggarapan!BM298</f>
        <v>-61.462299511733193</v>
      </c>
      <c r="Q296" s="71">
        <f>penggarapan!CA592</f>
        <v>63.249407554232896</v>
      </c>
    </row>
    <row r="297" spans="1:17">
      <c r="A297" s="69" t="str">
        <f>TEXT(penggarapan!F299,"dddd")</f>
        <v>Thursday</v>
      </c>
      <c r="B297" s="91">
        <f>DATE(penggarapan!D299,penggarapan!E299,penggarapan!F299)</f>
        <v>42881</v>
      </c>
      <c r="C297" s="92">
        <f>penggarapan!J299/24</f>
        <v>0.97916666666666663</v>
      </c>
      <c r="D297" s="90">
        <f>penggarapan!AN299*149598000</f>
        <v>151561504.70477724</v>
      </c>
      <c r="E297" s="93">
        <f>penggarapan!BA593</f>
        <v>357184.02778411587</v>
      </c>
      <c r="F297" s="69"/>
      <c r="G297" s="94">
        <f>penggarapan!AV299</f>
        <v>4.2470121010724204</v>
      </c>
      <c r="H297" s="94">
        <f>penggarapan!BM593/15</f>
        <v>16.757774031221796</v>
      </c>
      <c r="I297" s="95">
        <f>penggarapan!AP299</f>
        <v>65.612350983896292</v>
      </c>
      <c r="J297" s="71">
        <f>penggarapan!AJ593</f>
        <v>249.62571950339483</v>
      </c>
      <c r="K297" s="71">
        <f>penggarapan!AX299</f>
        <v>21.236494361578153</v>
      </c>
      <c r="L297" s="71">
        <f>penggarapan!AP593</f>
        <v>4.9083111959935461</v>
      </c>
      <c r="M297" s="71">
        <f>penggarapan!BR593</f>
        <v>-17.034796102559607</v>
      </c>
      <c r="N297" s="71">
        <f>penggarapan!BI299</f>
        <v>6.4600185531171803</v>
      </c>
      <c r="O297" s="71">
        <f>penggarapan!BZ593</f>
        <v>161.60872510355466</v>
      </c>
      <c r="P297" s="71">
        <f>penggarapan!BM299</f>
        <v>-61.757184305516155</v>
      </c>
      <c r="Q297" s="71">
        <f>penggarapan!CA593</f>
        <v>64.657456746635958</v>
      </c>
    </row>
    <row r="298" spans="1:17">
      <c r="A298" s="69" t="str">
        <f>TEXT(penggarapan!F300,"dddd")</f>
        <v>Thursday</v>
      </c>
      <c r="B298" s="91">
        <f>DATE(penggarapan!D300,penggarapan!E300,penggarapan!F300)</f>
        <v>42881</v>
      </c>
      <c r="C298" s="92">
        <f>penggarapan!J300/24</f>
        <v>0.98958333333333337</v>
      </c>
      <c r="D298" s="90">
        <f>penggarapan!AN300*149598000</f>
        <v>151561777.96676725</v>
      </c>
      <c r="E298" s="93">
        <f>penggarapan!BA594</f>
        <v>357188.32075792854</v>
      </c>
      <c r="F298" s="69"/>
      <c r="G298" s="94">
        <f>penggarapan!AV300</f>
        <v>4.2477162594436937</v>
      </c>
      <c r="H298" s="94">
        <f>penggarapan!BM594/15</f>
        <v>16.757986138967087</v>
      </c>
      <c r="I298" s="95">
        <f>penggarapan!AP300</f>
        <v>65.622352421139624</v>
      </c>
      <c r="J298" s="71">
        <f>penggarapan!AJ594</f>
        <v>249.62922003752777</v>
      </c>
      <c r="K298" s="71">
        <f>penggarapan!AX300</f>
        <v>21.238256046013277</v>
      </c>
      <c r="L298" s="71">
        <f>penggarapan!AP594</f>
        <v>4.9070662493246227</v>
      </c>
      <c r="M298" s="71">
        <f>penggarapan!BR594</f>
        <v>-17.036532926712443</v>
      </c>
      <c r="N298" s="71">
        <f>penggarapan!BI300</f>
        <v>13.602557531003526</v>
      </c>
      <c r="O298" s="71">
        <f>penggarapan!BZ594</f>
        <v>169.86885674328789</v>
      </c>
      <c r="P298" s="71">
        <f>penggarapan!BM300</f>
        <v>-61.57444622431283</v>
      </c>
      <c r="Q298" s="71">
        <f>penggarapan!CA594</f>
        <v>65.576836266904095</v>
      </c>
    </row>
    <row r="299" spans="1:17">
      <c r="A299" s="69" t="str">
        <f>TEXT(penggarapan!F301,"dddd")</f>
        <v>Thursday</v>
      </c>
      <c r="B299" s="91">
        <f>DATE(penggarapan!D301,penggarapan!E301,penggarapan!F301)</f>
        <v>42881</v>
      </c>
      <c r="C299" s="92">
        <f>penggarapan!J301/24</f>
        <v>1</v>
      </c>
      <c r="D299" s="90">
        <f>penggarapan!AN301*149598000</f>
        <v>151562051.16682661</v>
      </c>
      <c r="E299" s="93">
        <f>penggarapan!BA595</f>
        <v>357192.7631726205</v>
      </c>
      <c r="F299" s="69"/>
      <c r="G299" s="94">
        <f>penggarapan!AV301</f>
        <v>4.2484204320696737</v>
      </c>
      <c r="H299" s="94">
        <f>penggarapan!BM595/15</f>
        <v>16.758210522487435</v>
      </c>
      <c r="I299" s="95">
        <f>penggarapan!AP301</f>
        <v>65.632353821864541</v>
      </c>
      <c r="J299" s="71">
        <f>penggarapan!AJ595</f>
        <v>249.63292315407904</v>
      </c>
      <c r="K299" s="71">
        <f>penggarapan!AX301</f>
        <v>21.240017066565169</v>
      </c>
      <c r="L299" s="71">
        <f>penggarapan!AP595</f>
        <v>4.9059165426330704</v>
      </c>
      <c r="M299" s="71">
        <f>penggarapan!BR595</f>
        <v>-17.038204661075799</v>
      </c>
      <c r="N299" s="71">
        <f>penggarapan!BI301</f>
        <v>20.324940557648091</v>
      </c>
      <c r="O299" s="71">
        <f>penggarapan!BZ595</f>
        <v>178.57871413197682</v>
      </c>
      <c r="P299" s="71">
        <f>penggarapan!BM301</f>
        <v>-60.923113946562168</v>
      </c>
      <c r="Q299" s="71">
        <f>penggarapan!CA595</f>
        <v>65.951560389829751</v>
      </c>
    </row>
    <row r="300" spans="1:17">
      <c r="A300" s="69" t="str">
        <f>TEXT(penggarapan!F302,"dddd")</f>
        <v>Thursday</v>
      </c>
      <c r="B300" s="91">
        <f>DATE(penggarapan!D302,penggarapan!E302,penggarapan!F302)</f>
        <v>42881</v>
      </c>
      <c r="C300" s="92">
        <f>penggarapan!J302/24</f>
        <v>1.0104166666666667</v>
      </c>
      <c r="D300" s="90">
        <f>penggarapan!AN302*149598000</f>
        <v>151562324.30495948</v>
      </c>
      <c r="E300" s="93">
        <f>penggarapan!BA596</f>
        <v>357197.3549997728</v>
      </c>
      <c r="F300" s="69"/>
      <c r="G300" s="94">
        <f>penggarapan!AV302</f>
        <v>4.2491246189777918</v>
      </c>
      <c r="H300" s="94">
        <f>penggarapan!BM596/15</f>
        <v>16.7584474036172</v>
      </c>
      <c r="I300" s="95">
        <f>penggarapan!AP302</f>
        <v>65.642355186525009</v>
      </c>
      <c r="J300" s="71">
        <f>penggarapan!AJ596</f>
        <v>249.63683251212134</v>
      </c>
      <c r="K300" s="71">
        <f>penggarapan!AX302</f>
        <v>21.241777423245384</v>
      </c>
      <c r="L300" s="71">
        <f>penggarapan!AP596</f>
        <v>4.9049605073756677</v>
      </c>
      <c r="M300" s="71">
        <f>penggarapan!BR596</f>
        <v>-17.039714423101589</v>
      </c>
      <c r="N300" s="71">
        <f>penggarapan!BI302</f>
        <v>26.490223971900775</v>
      </c>
      <c r="O300" s="71">
        <f>penggarapan!BZ596</f>
        <v>187.35343934418498</v>
      </c>
      <c r="P300" s="71">
        <f>penggarapan!BM302</f>
        <v>-59.833588326499431</v>
      </c>
      <c r="Q300" s="71">
        <f>penggarapan!CA596</f>
        <v>65.756531302197942</v>
      </c>
    </row>
    <row r="301" spans="1:17">
      <c r="A301" s="69" t="str">
        <f>TEXT(penggarapan!F303,"dddd")</f>
        <v>Thursday</v>
      </c>
      <c r="B301" s="91">
        <f>DATE(penggarapan!D303,penggarapan!E303,penggarapan!F303)</f>
        <v>42881</v>
      </c>
      <c r="C301" s="92">
        <f>penggarapan!J303/24</f>
        <v>1.0208333333333333</v>
      </c>
      <c r="D301" s="90">
        <f>penggarapan!AN303*149598000</f>
        <v>151562597.38116997</v>
      </c>
      <c r="E301" s="93">
        <f>penggarapan!BA597</f>
        <v>357202.09621011559</v>
      </c>
      <c r="F301" s="69"/>
      <c r="G301" s="94">
        <f>penggarapan!AV303</f>
        <v>4.2498288201956687</v>
      </c>
      <c r="H301" s="94">
        <f>penggarapan!BM597/15</f>
        <v>16.758696998924794</v>
      </c>
      <c r="I301" s="95">
        <f>penggarapan!AP303</f>
        <v>65.652356515577679</v>
      </c>
      <c r="J301" s="71">
        <f>penggarapan!AJ597</f>
        <v>249.64095168366282</v>
      </c>
      <c r="K301" s="71">
        <f>penggarapan!AX303</f>
        <v>21.243537116065845</v>
      </c>
      <c r="L301" s="71">
        <f>penggarapan!AP597</f>
        <v>4.9043083624941302</v>
      </c>
      <c r="M301" s="71">
        <f>penggarapan!BR597</f>
        <v>-17.04095365140817</v>
      </c>
      <c r="N301" s="71">
        <f>penggarapan!BI303</f>
        <v>32.033940026315008</v>
      </c>
      <c r="O301" s="71">
        <f>penggarapan!BZ597</f>
        <v>195.79139415134281</v>
      </c>
      <c r="P301" s="71">
        <f>penggarapan!BM303</f>
        <v>-58.351190622892581</v>
      </c>
      <c r="Q301" s="71">
        <f>penggarapan!CA597</f>
        <v>65.005285723453767</v>
      </c>
    </row>
    <row r="302" spans="1:17">
      <c r="A302" s="69" t="str">
        <f>TEXT(penggarapan!F304,"dddd")</f>
        <v>Thursday</v>
      </c>
      <c r="B302" s="91">
        <f>DATE(penggarapan!D304,penggarapan!E304,penggarapan!F304)</f>
        <v>42881</v>
      </c>
      <c r="C302" s="92">
        <f>penggarapan!J304/24</f>
        <v>1.03125</v>
      </c>
      <c r="D302" s="90">
        <f>penggarapan!AN304*149598000</f>
        <v>151562870.39542556</v>
      </c>
      <c r="E302" s="93">
        <f>penggarapan!BA598</f>
        <v>357206.986772865</v>
      </c>
      <c r="F302" s="69"/>
      <c r="G302" s="94">
        <f>penggarapan!AV304</f>
        <v>4.2505330356564208</v>
      </c>
      <c r="H302" s="94">
        <f>penggarapan!BM598/15</f>
        <v>16.758959519581389</v>
      </c>
      <c r="I302" s="95">
        <f>penggarapan!AP304</f>
        <v>65.66235780813706</v>
      </c>
      <c r="J302" s="71">
        <f>penggarapan!AJ598</f>
        <v>249.64528415147532</v>
      </c>
      <c r="K302" s="71">
        <f>penggarapan!AX304</f>
        <v>21.245296144802346</v>
      </c>
      <c r="L302" s="71">
        <f>penggarapan!AP598</f>
        <v>4.904071254314081</v>
      </c>
      <c r="M302" s="71">
        <f>penggarapan!BR598</f>
        <v>-17.041812850770345</v>
      </c>
      <c r="N302" s="71">
        <f>penggarapan!BI304</f>
        <v>180</v>
      </c>
      <c r="O302" s="71">
        <f>penggarapan!BZ598</f>
        <v>203.57523883755735</v>
      </c>
      <c r="P302" s="71">
        <f>penggarapan!BM304</f>
        <v>-56.528208811863642</v>
      </c>
      <c r="Q302" s="71">
        <f>penggarapan!CA598</f>
        <v>63.745745215314223</v>
      </c>
    </row>
    <row r="304" spans="1:17">
      <c r="A304" t="str">
        <f>TEXT(penggarapan!F601,"dddd")</f>
        <v>Monday</v>
      </c>
      <c r="B304" s="17">
        <f>DATE(penggarapan!D601,penggarapan!E601,penggarapan!F601)</f>
        <v>42878</v>
      </c>
      <c r="C304">
        <f>penggarapan!J601/24</f>
        <v>4.1666666666666664E-2</v>
      </c>
    </row>
  </sheetData>
  <dataValidations count="3">
    <dataValidation type="list" allowBlank="1" showInputMessage="1" showErrorMessage="1" sqref="A13">
      <formula1>$A$13:$A$302</formula1>
    </dataValidation>
    <dataValidation type="list" allowBlank="1" showInputMessage="1" showErrorMessage="1" sqref="B13">
      <formula1>$B$13:$B$302</formula1>
    </dataValidation>
    <dataValidation type="list" allowBlank="1" showInputMessage="1" showErrorMessage="1" sqref="C13">
      <formula1>$C$13:$C$302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Q19"/>
  <sheetViews>
    <sheetView topLeftCell="G10" workbookViewId="0">
      <selection activeCell="D8" sqref="D8"/>
    </sheetView>
  </sheetViews>
  <sheetFormatPr defaultRowHeight="15"/>
  <cols>
    <col min="3" max="3" width="4.140625" customWidth="1"/>
    <col min="4" max="4" width="5.5703125" customWidth="1"/>
    <col min="6" max="6" width="3.140625" customWidth="1"/>
    <col min="7" max="7" width="19.140625" customWidth="1"/>
    <col min="8" max="8" width="11.85546875" customWidth="1"/>
    <col min="9" max="9" width="4.140625" customWidth="1"/>
    <col min="10" max="10" width="4.28515625" customWidth="1"/>
    <col min="11" max="11" width="4" customWidth="1"/>
    <col min="12" max="12" width="10.5703125" customWidth="1"/>
    <col min="13" max="13" width="11.42578125" customWidth="1"/>
    <col min="14" max="14" width="4.140625" customWidth="1"/>
    <col min="15" max="15" width="4.28515625" customWidth="1"/>
    <col min="16" max="16" width="3.85546875" customWidth="1"/>
    <col min="17" max="17" width="11" customWidth="1"/>
  </cols>
  <sheetData>
    <row r="1" spans="1:16">
      <c r="D1" s="135"/>
    </row>
    <row r="2" spans="1:16">
      <c r="C2" s="12" t="s">
        <v>329</v>
      </c>
      <c r="D2" s="12" t="s">
        <v>330</v>
      </c>
      <c r="E2" s="12"/>
      <c r="F2" s="12"/>
      <c r="G2" s="12" t="s">
        <v>325</v>
      </c>
      <c r="H2" s="63" t="s">
        <v>236</v>
      </c>
      <c r="I2" s="63"/>
      <c r="J2" s="63"/>
      <c r="K2" s="63"/>
      <c r="M2" s="64" t="s">
        <v>319</v>
      </c>
      <c r="N2" s="64"/>
      <c r="O2" s="64"/>
      <c r="P2" s="64"/>
    </row>
    <row r="3" spans="1:16">
      <c r="C3" s="154" t="s">
        <v>335</v>
      </c>
      <c r="D3" s="158" t="s">
        <v>0</v>
      </c>
      <c r="E3" s="158" t="s">
        <v>1</v>
      </c>
      <c r="G3" s="142" t="s">
        <v>322</v>
      </c>
      <c r="H3" s="119">
        <f>'sun,mon,arde ijtima'!S30</f>
        <v>151355771.89082003</v>
      </c>
      <c r="I3" s="119" t="s">
        <v>191</v>
      </c>
      <c r="J3" s="120"/>
      <c r="K3" s="120"/>
      <c r="L3" s="65"/>
      <c r="M3" s="121">
        <f>'sun,mon,arde ijtima'!L35</f>
        <v>358456.30987239123</v>
      </c>
      <c r="N3" s="121" t="s">
        <v>191</v>
      </c>
      <c r="O3" s="121"/>
      <c r="P3" s="121"/>
    </row>
    <row r="4" spans="1:16">
      <c r="C4" s="154" t="s">
        <v>211</v>
      </c>
      <c r="D4" s="154">
        <v>7</v>
      </c>
      <c r="E4" s="154">
        <v>111</v>
      </c>
      <c r="G4" s="12"/>
      <c r="H4" s="120"/>
      <c r="I4" s="120"/>
      <c r="J4" s="120"/>
      <c r="K4" s="120"/>
      <c r="L4" s="65"/>
      <c r="M4" s="121"/>
      <c r="N4" s="121"/>
      <c r="O4" s="121"/>
      <c r="P4" s="121"/>
    </row>
    <row r="5" spans="1:16">
      <c r="C5" s="154" t="s">
        <v>3</v>
      </c>
      <c r="D5" s="154">
        <v>0</v>
      </c>
      <c r="E5" s="154">
        <v>18</v>
      </c>
      <c r="G5" s="143" t="s">
        <v>321</v>
      </c>
      <c r="H5" s="120" t="s">
        <v>184</v>
      </c>
      <c r="I5" s="120" t="s">
        <v>211</v>
      </c>
      <c r="J5" s="120" t="s">
        <v>3</v>
      </c>
      <c r="K5" s="120" t="s">
        <v>4</v>
      </c>
      <c r="L5" s="65"/>
      <c r="M5" s="121" t="s">
        <v>184</v>
      </c>
      <c r="N5" s="121" t="s">
        <v>211</v>
      </c>
      <c r="O5" s="121" t="s">
        <v>3</v>
      </c>
      <c r="P5" s="121" t="s">
        <v>4</v>
      </c>
    </row>
    <row r="6" spans="1:16">
      <c r="C6" s="154" t="s">
        <v>4</v>
      </c>
      <c r="D6" s="154">
        <v>10</v>
      </c>
      <c r="E6" s="154">
        <v>58</v>
      </c>
      <c r="G6" s="143"/>
      <c r="H6" s="120" t="str">
        <f>'sun,mon,arde ijtima'!O5</f>
        <v>POSITIF</v>
      </c>
      <c r="I6" s="120">
        <f>'sun,mon,arde ijtima'!P5</f>
        <v>20</v>
      </c>
      <c r="J6" s="120">
        <f>'sun,mon,arde ijtima'!Q5</f>
        <v>54</v>
      </c>
      <c r="K6" s="120">
        <f>'sun,mon,arde ijtima'!R5</f>
        <v>37</v>
      </c>
      <c r="L6" s="65"/>
      <c r="M6" s="121" t="str">
        <f>'sun,mon,arde ijtima'!O4</f>
        <v>POSITIF</v>
      </c>
      <c r="N6" s="121">
        <f>'sun,mon,arde ijtima'!P4</f>
        <v>12</v>
      </c>
      <c r="O6" s="121">
        <f>'sun,mon,arde ijtima'!Q4</f>
        <v>49</v>
      </c>
      <c r="P6" s="121">
        <f>'sun,mon,arde ijtima'!R4</f>
        <v>40</v>
      </c>
    </row>
    <row r="7" spans="1:16">
      <c r="C7" s="12"/>
      <c r="D7" s="12"/>
      <c r="G7" s="12"/>
      <c r="H7" s="120"/>
      <c r="I7" s="163" t="s">
        <v>334</v>
      </c>
      <c r="J7" s="163" t="s">
        <v>336</v>
      </c>
      <c r="K7" s="163" t="s">
        <v>337</v>
      </c>
      <c r="L7" s="65"/>
      <c r="M7" s="121"/>
      <c r="N7" s="164" t="s">
        <v>334</v>
      </c>
      <c r="O7" s="164" t="s">
        <v>336</v>
      </c>
      <c r="P7" s="164" t="s">
        <v>337</v>
      </c>
    </row>
    <row r="8" spans="1:16">
      <c r="C8" s="154" t="s">
        <v>45</v>
      </c>
      <c r="D8" s="165">
        <f>'prediksi saat ijtima&amp;istiqbal'!I4</f>
        <v>25</v>
      </c>
      <c r="E8" s="12">
        <f>'prediksi saat ijtima&amp;istiqbal'!I3</f>
        <v>0</v>
      </c>
      <c r="G8" s="144" t="s">
        <v>320</v>
      </c>
      <c r="H8" s="120"/>
      <c r="I8" s="120">
        <f>'sun,mon,arde ijtima'!P8</f>
        <v>68</v>
      </c>
      <c r="J8" s="120">
        <f>'sun,mon,arde ijtima'!Q8</f>
        <v>12</v>
      </c>
      <c r="K8" s="120">
        <f>'sun,mon,arde ijtima'!R8</f>
        <v>49</v>
      </c>
      <c r="L8" s="65"/>
      <c r="M8" s="121"/>
      <c r="N8" s="121">
        <f>'sun,mon,arde ijtima'!P7</f>
        <v>79</v>
      </c>
      <c r="O8" s="121">
        <f>'sun,mon,arde ijtima'!Q7</f>
        <v>11</v>
      </c>
      <c r="P8" s="121">
        <f>'sun,mon,arde ijtima'!R7</f>
        <v>19</v>
      </c>
    </row>
    <row r="9" spans="1:16">
      <c r="C9" s="154" t="s">
        <v>44</v>
      </c>
      <c r="D9" s="154">
        <f>'prediksi saat ijtima&amp;istiqbal'!I5</f>
        <v>5</v>
      </c>
      <c r="G9" s="12"/>
      <c r="H9" s="120"/>
      <c r="I9" s="120" t="str">
        <f>I7</f>
        <v>⁰</v>
      </c>
      <c r="J9" s="120" t="str">
        <f>J7</f>
        <v>´</v>
      </c>
      <c r="K9" s="120" t="str">
        <f>K7</f>
        <v>"</v>
      </c>
      <c r="L9" s="65"/>
      <c r="M9" s="121"/>
      <c r="N9" s="121" t="str">
        <f>N7</f>
        <v>⁰</v>
      </c>
      <c r="O9" s="121" t="str">
        <f>O7</f>
        <v>´</v>
      </c>
      <c r="P9" s="121" t="str">
        <f>P7</f>
        <v>"</v>
      </c>
    </row>
    <row r="10" spans="1:16" ht="15.75" thickBot="1">
      <c r="C10" s="154" t="s">
        <v>84</v>
      </c>
      <c r="D10" s="154">
        <f>'prediksi saat ijtima&amp;istiqbal'!I6</f>
        <v>2017</v>
      </c>
      <c r="G10" s="145" t="s">
        <v>323</v>
      </c>
      <c r="H10" s="146" t="str">
        <f>'sun,mon,arde ijtima'!T5</f>
        <v>NEGATIF</v>
      </c>
      <c r="I10" s="146">
        <f>'sun,mon,arde ijtima'!U5</f>
        <v>41</v>
      </c>
      <c r="J10" s="146">
        <f>'sun,mon,arde ijtima'!V5</f>
        <v>24</v>
      </c>
      <c r="K10" s="146">
        <f>'sun,mon,arde ijtima'!W5</f>
        <v>55</v>
      </c>
      <c r="L10" s="65"/>
      <c r="M10" s="147" t="str">
        <f>'sun,mon,arde ijtima'!T4</f>
        <v>NEGATIF</v>
      </c>
      <c r="N10" s="147">
        <f>'sun,mon,arde ijtima'!U4</f>
        <v>29</v>
      </c>
      <c r="O10" s="147">
        <f>'sun,mon,arde ijtima'!V4</f>
        <v>17</v>
      </c>
      <c r="P10" s="147">
        <f>'sun,mon,arde ijtima'!W4</f>
        <v>56</v>
      </c>
    </row>
    <row r="11" spans="1:16" ht="15.75" thickBot="1">
      <c r="A11" s="190"/>
      <c r="C11" s="154" t="s">
        <v>85</v>
      </c>
      <c r="D11" s="154">
        <f>HOUR('prediksi saat ijtima&amp;istiqbal'!I8)</f>
        <v>2</v>
      </c>
      <c r="G11" s="151" t="str">
        <f>LOWER(penggarapan!BM5)</f>
        <v>altitude positif berarti masih diatas ufuk / negatif  maka sudah tenggelam salaam dari bang ali muhsin</v>
      </c>
      <c r="H11" s="152"/>
      <c r="I11" s="152"/>
      <c r="J11" s="152"/>
      <c r="K11" s="152"/>
      <c r="L11" s="152"/>
      <c r="M11" s="152"/>
      <c r="N11" s="152"/>
      <c r="O11" s="152"/>
      <c r="P11" s="153"/>
    </row>
    <row r="12" spans="1:16">
      <c r="C12" s="154" t="s">
        <v>139</v>
      </c>
      <c r="D12" s="154">
        <f>MINUTE('prediksi saat ijtima&amp;istiqbal'!I8)</f>
        <v>44</v>
      </c>
      <c r="G12" s="148" t="s">
        <v>324</v>
      </c>
      <c r="H12" s="149">
        <f>'sun,mon,arde ijtima'!Q28</f>
        <v>228.19918588142036</v>
      </c>
      <c r="I12" s="162" t="str">
        <f>"⁰"</f>
        <v>⁰</v>
      </c>
      <c r="J12" s="161" t="str">
        <f>"'"</f>
        <v>'</v>
      </c>
      <c r="K12" s="159" t="str">
        <f>""""</f>
        <v>"</v>
      </c>
      <c r="L12" s="122"/>
      <c r="M12" s="150">
        <f>'sun,mon,arde ijtima'!L46</f>
        <v>241.46483806422708</v>
      </c>
      <c r="N12" s="160" t="str">
        <f>"⁰"</f>
        <v>⁰</v>
      </c>
      <c r="O12" s="161" t="str">
        <f>"'"</f>
        <v>'</v>
      </c>
      <c r="P12" s="159" t="str">
        <f>""""</f>
        <v>"</v>
      </c>
    </row>
    <row r="13" spans="1:16">
      <c r="C13" s="154" t="s">
        <v>67</v>
      </c>
      <c r="D13" s="154">
        <f>SECOND('prediksi saat ijtima&amp;istiqbal'!I8)</f>
        <v>25</v>
      </c>
      <c r="G13" s="144" t="s">
        <v>332</v>
      </c>
      <c r="H13" s="155">
        <f>H12/15</f>
        <v>15.213279058761357</v>
      </c>
      <c r="I13" s="60">
        <f>INT(H13)</f>
        <v>15</v>
      </c>
      <c r="J13" s="60">
        <f>INT(60*(H13-I13))</f>
        <v>12</v>
      </c>
      <c r="K13" s="60">
        <f>INT(3600*(H13-I13)-60*J13)</f>
        <v>47</v>
      </c>
      <c r="L13" s="122"/>
      <c r="M13" s="155">
        <f>M12/15</f>
        <v>16.097655870948472</v>
      </c>
      <c r="N13" s="60">
        <f>INT(M13)</f>
        <v>16</v>
      </c>
      <c r="O13" s="60">
        <f>INT(60*(M13-N13))</f>
        <v>5</v>
      </c>
      <c r="P13" s="61">
        <f>INT(3600*(M13-N13)-60*O13)</f>
        <v>51</v>
      </c>
    </row>
    <row r="14" spans="1:16" ht="15.75" thickBot="1">
      <c r="D14" s="118"/>
      <c r="H14" s="65"/>
      <c r="I14" s="65"/>
      <c r="J14" s="65"/>
      <c r="K14" s="65"/>
      <c r="L14" s="65"/>
      <c r="M14" s="65"/>
      <c r="N14" s="65"/>
      <c r="O14" s="65"/>
      <c r="P14" s="65"/>
    </row>
    <row r="15" spans="1:16">
      <c r="C15" s="123" t="s">
        <v>327</v>
      </c>
      <c r="D15" s="124"/>
      <c r="E15" s="125"/>
      <c r="F15" s="126"/>
      <c r="G15" s="126"/>
      <c r="H15" s="106" t="s">
        <v>331</v>
      </c>
      <c r="I15" s="157" t="str">
        <f>"⁰"</f>
        <v>⁰</v>
      </c>
      <c r="J15" s="157" t="str">
        <f>"'"</f>
        <v>'</v>
      </c>
      <c r="K15" s="157" t="str">
        <f>""""</f>
        <v>"</v>
      </c>
      <c r="L15" s="65"/>
      <c r="M15" s="156" t="s">
        <v>333</v>
      </c>
      <c r="N15" s="156" t="str">
        <f>"⁰"</f>
        <v>⁰</v>
      </c>
      <c r="O15" s="156" t="str">
        <f>"'"</f>
        <v>'</v>
      </c>
      <c r="P15" s="156" t="str">
        <f>""""</f>
        <v>"</v>
      </c>
    </row>
    <row r="16" spans="1:16">
      <c r="C16" s="127" t="s">
        <v>341</v>
      </c>
      <c r="D16" s="128"/>
      <c r="E16" s="129"/>
      <c r="F16" s="130"/>
      <c r="G16" s="130"/>
      <c r="H16" s="180">
        <f>ABS(H12-M12)</f>
        <v>13.265652182806718</v>
      </c>
      <c r="I16" s="180">
        <f>INT(H16)</f>
        <v>13</v>
      </c>
      <c r="J16" s="140">
        <f>INT(60*(H16-I16))</f>
        <v>15</v>
      </c>
      <c r="K16" s="140">
        <f>INT(3600*(H16-I16)-60*J16)</f>
        <v>56</v>
      </c>
      <c r="L16" s="65"/>
      <c r="M16" s="181">
        <f>ABS('sun,mon,arde ijtima'!L54-'sun,mon,arde ijtima'!Q39)</f>
        <v>10.974960574407291</v>
      </c>
      <c r="N16" s="182">
        <f>INT(M16)</f>
        <v>10</v>
      </c>
      <c r="O16" s="182">
        <f>INT(60*(M16-N16))</f>
        <v>58</v>
      </c>
      <c r="P16" s="182">
        <f>INT(3600*(M16-N16)-60*O16)</f>
        <v>29</v>
      </c>
    </row>
    <row r="17" spans="3:17" ht="15.75" thickBot="1">
      <c r="C17" s="127" t="s">
        <v>328</v>
      </c>
      <c r="D17" s="128"/>
      <c r="E17" s="129"/>
      <c r="F17" s="130"/>
      <c r="G17" s="130"/>
      <c r="H17" s="60" t="s">
        <v>347</v>
      </c>
      <c r="I17" s="60" t="str">
        <f>I15</f>
        <v>⁰</v>
      </c>
      <c r="J17" s="60" t="str">
        <f>J15</f>
        <v>'</v>
      </c>
      <c r="K17" s="60" t="str">
        <f>K15</f>
        <v>"</v>
      </c>
      <c r="L17" s="65"/>
      <c r="M17" s="35" t="s">
        <v>348</v>
      </c>
      <c r="N17" s="35" t="str">
        <f>N15</f>
        <v>⁰</v>
      </c>
      <c r="O17" s="35" t="str">
        <f>O15</f>
        <v>'</v>
      </c>
      <c r="P17" s="35" t="str">
        <f>P15</f>
        <v>"</v>
      </c>
    </row>
    <row r="18" spans="3:17" ht="15.75" thickBot="1">
      <c r="C18" s="131" t="s">
        <v>342</v>
      </c>
      <c r="D18" s="132"/>
      <c r="E18" s="133"/>
      <c r="F18" s="134"/>
      <c r="G18" s="134"/>
      <c r="H18" s="60">
        <f>ABS('sun,mon,arde ijtima'!L50-'sun,mon,arde ijtima'!Q35)</f>
        <v>8.0825958183497608</v>
      </c>
      <c r="I18" s="60">
        <f>INT(H18)</f>
        <v>8</v>
      </c>
      <c r="J18" s="191">
        <f>INT(60*(H18-I18))</f>
        <v>4</v>
      </c>
      <c r="K18" s="174">
        <f>INT(3600*(H18-I18)-60*J18)</f>
        <v>57</v>
      </c>
      <c r="L18" s="168" t="s">
        <v>344</v>
      </c>
      <c r="M18" s="185">
        <f>ABS('sun,mon,arde ijtima'!Q42-'sun,mon,arde ijtima'!L57)</f>
        <v>12.116221139262315</v>
      </c>
      <c r="N18" s="186">
        <f>INT(M18)</f>
        <v>12</v>
      </c>
      <c r="O18" s="186">
        <f>INT(60*(M18-N18))</f>
        <v>6</v>
      </c>
      <c r="P18" s="187">
        <f>INT(3600*(M18-N18)-60*(O18))</f>
        <v>58</v>
      </c>
      <c r="Q18" s="183" t="s">
        <v>345</v>
      </c>
    </row>
    <row r="19" spans="3:17">
      <c r="H19" s="60">
        <f>ABS('sun,mon,arde ijtima'!Q35+'sun,mon,arde ijtima'!L50)</f>
        <v>33.738203495703523</v>
      </c>
      <c r="I19" s="60">
        <f>INT(H19)</f>
        <v>33</v>
      </c>
      <c r="J19" s="60">
        <f>INT(60*(H19-I19))</f>
        <v>44</v>
      </c>
      <c r="K19" s="60">
        <f>INT(3600*(H19-I19)-60*J19)</f>
        <v>17</v>
      </c>
      <c r="L19" t="s">
        <v>343</v>
      </c>
      <c r="M19" s="188">
        <f>ABS('sun,mon,arde ijtima'!L57+'sun,mon,arde ijtima'!Q42)</f>
        <v>70.714483106141415</v>
      </c>
      <c r="N19" s="188">
        <f>INT(M19)</f>
        <v>70</v>
      </c>
      <c r="O19" s="188">
        <f>INT(60*(M19-N19))</f>
        <v>42</v>
      </c>
      <c r="P19" s="188">
        <f>INT(3600*(M19-N19)-60*O19)</f>
        <v>52</v>
      </c>
      <c r="Q19" s="189" t="s">
        <v>346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C1:R20"/>
  <sheetViews>
    <sheetView topLeftCell="A4" workbookViewId="0">
      <selection activeCell="D10" sqref="D10"/>
    </sheetView>
  </sheetViews>
  <sheetFormatPr defaultRowHeight="15"/>
  <cols>
    <col min="3" max="3" width="4.140625" customWidth="1"/>
    <col min="4" max="4" width="5.5703125" customWidth="1"/>
    <col min="6" max="6" width="3.140625" customWidth="1"/>
    <col min="7" max="7" width="19.140625" customWidth="1"/>
    <col min="8" max="8" width="11.85546875" customWidth="1"/>
    <col min="9" max="9" width="4.140625" customWidth="1"/>
    <col min="10" max="10" width="4.28515625" customWidth="1"/>
    <col min="11" max="11" width="4.7109375" customWidth="1"/>
    <col min="12" max="12" width="10.5703125" customWidth="1"/>
    <col min="13" max="13" width="11.42578125" customWidth="1"/>
    <col min="14" max="14" width="4.140625" customWidth="1"/>
    <col min="15" max="15" width="4.28515625" customWidth="1"/>
    <col min="16" max="16" width="3.85546875" customWidth="1"/>
    <col min="17" max="17" width="11" customWidth="1"/>
  </cols>
  <sheetData>
    <row r="1" spans="3:18">
      <c r="D1" s="135"/>
    </row>
    <row r="2" spans="3:18">
      <c r="C2" s="197" t="s">
        <v>329</v>
      </c>
      <c r="D2" s="197" t="s">
        <v>330</v>
      </c>
      <c r="E2" s="197"/>
      <c r="F2" s="197"/>
      <c r="G2" s="197" t="s">
        <v>325</v>
      </c>
      <c r="H2" s="198" t="s">
        <v>236</v>
      </c>
      <c r="I2" s="198"/>
      <c r="J2" s="198"/>
      <c r="K2" s="198"/>
      <c r="L2" s="199"/>
      <c r="M2" s="200" t="s">
        <v>319</v>
      </c>
      <c r="N2" s="200"/>
      <c r="O2" s="200"/>
      <c r="P2" s="200"/>
      <c r="Q2" s="199"/>
      <c r="R2" s="199"/>
    </row>
    <row r="3" spans="3:18">
      <c r="C3" s="201" t="s">
        <v>335</v>
      </c>
      <c r="D3" s="202" t="s">
        <v>0</v>
      </c>
      <c r="E3" s="202" t="s">
        <v>1</v>
      </c>
      <c r="F3" s="199"/>
      <c r="G3" s="203" t="s">
        <v>322</v>
      </c>
      <c r="H3" s="204">
        <f>'s,m,a ghurb bila ijma''qobla grb'!S30</f>
        <v>152050967.05236876</v>
      </c>
      <c r="I3" s="204" t="s">
        <v>191</v>
      </c>
      <c r="J3" s="198"/>
      <c r="K3" s="198"/>
      <c r="L3" s="199"/>
      <c r="M3" s="200">
        <f>'s,m,a ghurb bila ijma''qobla grb'!L35</f>
        <v>357457.95297754451</v>
      </c>
      <c r="N3" s="200" t="s">
        <v>191</v>
      </c>
      <c r="O3" s="200"/>
      <c r="P3" s="200"/>
      <c r="Q3" s="199"/>
      <c r="R3" s="199"/>
    </row>
    <row r="4" spans="3:18">
      <c r="C4" s="201" t="s">
        <v>211</v>
      </c>
      <c r="D4" s="201">
        <f>'s,m,a ghurb bila ijma''qobla grb'!G5</f>
        <v>7</v>
      </c>
      <c r="E4" s="201">
        <f>'s,m,a ghurb bila ijma''qobla grb'!G6</f>
        <v>111</v>
      </c>
      <c r="F4" s="199"/>
      <c r="G4" s="197"/>
      <c r="H4" s="198"/>
      <c r="I4" s="198"/>
      <c r="J4" s="198"/>
      <c r="K4" s="198"/>
      <c r="L4" s="199"/>
      <c r="M4" s="200"/>
      <c r="N4" s="200"/>
      <c r="O4" s="200"/>
      <c r="P4" s="200"/>
      <c r="Q4" s="199"/>
      <c r="R4" s="199"/>
    </row>
    <row r="5" spans="3:18">
      <c r="C5" s="201" t="s">
        <v>3</v>
      </c>
      <c r="D5" s="201">
        <f>'s,m,a ghurb bila ijma''qobla grb'!I5</f>
        <v>0</v>
      </c>
      <c r="E5" s="201">
        <f>'s,m,a ghurb bila ijma''qobla grb'!I6</f>
        <v>18</v>
      </c>
      <c r="F5" s="199"/>
      <c r="G5" s="205" t="s">
        <v>321</v>
      </c>
      <c r="H5" s="198" t="s">
        <v>184</v>
      </c>
      <c r="I5" s="198" t="s">
        <v>211</v>
      </c>
      <c r="J5" s="198" t="s">
        <v>3</v>
      </c>
      <c r="K5" s="198" t="s">
        <v>4</v>
      </c>
      <c r="L5" s="199"/>
      <c r="M5" s="200" t="s">
        <v>184</v>
      </c>
      <c r="N5" s="200" t="s">
        <v>211</v>
      </c>
      <c r="O5" s="200" t="s">
        <v>3</v>
      </c>
      <c r="P5" s="200" t="s">
        <v>4</v>
      </c>
      <c r="Q5" s="199"/>
      <c r="R5" s="199"/>
    </row>
    <row r="6" spans="3:18">
      <c r="C6" s="201" t="s">
        <v>4</v>
      </c>
      <c r="D6" s="201">
        <f>'s,m,a ghurb bila ijma''qobla grb'!K5</f>
        <v>10</v>
      </c>
      <c r="E6" s="201">
        <f>'s,m,a ghurb bila ijma''qobla grb'!K6</f>
        <v>58</v>
      </c>
      <c r="F6" s="199"/>
      <c r="G6" s="205"/>
      <c r="H6" s="198" t="str">
        <f>'s,m,a ghurb bila ijma''qobla grb'!Q36</f>
        <v>POSITIF</v>
      </c>
      <c r="I6" s="198">
        <f>'s,m,a ghurb bila ijma''qobla grb'!P5</f>
        <v>21</v>
      </c>
      <c r="J6" s="198">
        <f>'s,m,a ghurb bila ijma''qobla grb'!Q5</f>
        <v>1</v>
      </c>
      <c r="K6" s="198">
        <f>'s,m,a ghurb bila ijma''qobla grb'!R5</f>
        <v>12</v>
      </c>
      <c r="L6" s="199"/>
      <c r="M6" s="200" t="str">
        <f>'s,m,a ghurb bila ijma''qobla grb'!O4</f>
        <v>POSITIF</v>
      </c>
      <c r="N6" s="200">
        <f>'s,m,a ghurb bila ijma''qobla grb'!P4</f>
        <v>15</v>
      </c>
      <c r="O6" s="200">
        <f>'s,m,a ghurb bila ijma''qobla grb'!Q4</f>
        <v>0</v>
      </c>
      <c r="P6" s="200">
        <f>'s,m,a ghurb bila ijma''qobla grb'!R4</f>
        <v>25</v>
      </c>
      <c r="Q6" s="199"/>
      <c r="R6" s="199"/>
    </row>
    <row r="7" spans="3:18">
      <c r="C7" s="197"/>
      <c r="D7" s="197"/>
      <c r="E7" s="199"/>
      <c r="F7" s="199"/>
      <c r="G7" s="197"/>
      <c r="H7" s="198"/>
      <c r="I7" s="206" t="s">
        <v>334</v>
      </c>
      <c r="J7" s="206" t="s">
        <v>336</v>
      </c>
      <c r="K7" s="206" t="s">
        <v>337</v>
      </c>
      <c r="L7" s="199"/>
      <c r="M7" s="200"/>
      <c r="N7" s="207" t="s">
        <v>334</v>
      </c>
      <c r="O7" s="207" t="s">
        <v>336</v>
      </c>
      <c r="P7" s="207" t="s">
        <v>337</v>
      </c>
      <c r="Q7" s="199"/>
      <c r="R7" s="199"/>
    </row>
    <row r="8" spans="3:18">
      <c r="C8" s="201" t="s">
        <v>45</v>
      </c>
      <c r="D8" s="208">
        <f>'s,m,a ghurb bila ijma''qobla grb'!E4</f>
        <v>25</v>
      </c>
      <c r="E8" s="209"/>
      <c r="F8" s="199"/>
      <c r="G8" s="210" t="s">
        <v>320</v>
      </c>
      <c r="H8" s="198"/>
      <c r="I8" s="198">
        <f>'s,m,a ghurb bila ijma''qobla grb'!P8</f>
        <v>290</v>
      </c>
      <c r="J8" s="198">
        <f>'s,m,a ghurb bila ijma''qobla grb'!Q8</f>
        <v>55</v>
      </c>
      <c r="K8" s="198">
        <f>'s,m,a ghurb bila ijma''qobla grb'!R8</f>
        <v>44</v>
      </c>
      <c r="L8" s="199"/>
      <c r="M8" s="200"/>
      <c r="N8" s="200">
        <f>'s,m,a ghurb bila ijma''qobla grb'!P7</f>
        <v>284</v>
      </c>
      <c r="O8" s="200">
        <f>'s,m,a ghurb bila ijma''qobla grb'!Q7</f>
        <v>28</v>
      </c>
      <c r="P8" s="200">
        <f>'s,m,a ghurb bila ijma''qobla grb'!R7</f>
        <v>46</v>
      </c>
      <c r="Q8" s="199"/>
      <c r="R8" s="199"/>
    </row>
    <row r="9" spans="3:18">
      <c r="C9" s="201" t="s">
        <v>44</v>
      </c>
      <c r="D9" s="208">
        <f>'prediksi saat ijtima&amp;istiqbal'!I5</f>
        <v>5</v>
      </c>
      <c r="E9" s="199"/>
      <c r="F9" s="199"/>
      <c r="G9" s="197"/>
      <c r="H9" s="198"/>
      <c r="I9" s="198" t="str">
        <f>I7</f>
        <v>⁰</v>
      </c>
      <c r="J9" s="198" t="str">
        <f>J7</f>
        <v>´</v>
      </c>
      <c r="K9" s="198" t="str">
        <f>K7</f>
        <v>"</v>
      </c>
      <c r="L9" s="199"/>
      <c r="M9" s="200"/>
      <c r="N9" s="200" t="str">
        <f>N7</f>
        <v>⁰</v>
      </c>
      <c r="O9" s="200" t="str">
        <f>O7</f>
        <v>´</v>
      </c>
      <c r="P9" s="200" t="str">
        <f>P7</f>
        <v>"</v>
      </c>
      <c r="Q9" s="199"/>
      <c r="R9" s="199"/>
    </row>
    <row r="10" spans="3:18" ht="15.75" thickBot="1">
      <c r="C10" s="201" t="s">
        <v>84</v>
      </c>
      <c r="D10" s="208">
        <f>'prediksi saat ijtima&amp;istiqbal'!K6</f>
        <v>2017</v>
      </c>
      <c r="E10" s="199"/>
      <c r="F10" s="199"/>
      <c r="G10" s="211" t="s">
        <v>323</v>
      </c>
      <c r="H10" s="212" t="str">
        <f>'s,m,a ghurb bila ijma''qobla grb'!T5</f>
        <v>NEGATIF</v>
      </c>
      <c r="I10" s="212">
        <f>'s,m,a ghurb bila ijma''qobla grb'!U5</f>
        <v>2</v>
      </c>
      <c r="J10" s="212">
        <f>'s,m,a ghurb bila ijma''qobla grb'!V5</f>
        <v>3</v>
      </c>
      <c r="K10" s="212">
        <f>'s,m,a ghurb bila ijma''qobla grb'!W5</f>
        <v>31</v>
      </c>
      <c r="L10" s="199"/>
      <c r="M10" s="213" t="str">
        <f>'s,m,a ghurb bila ijma''qobla grb'!T4</f>
        <v>NEGATIF</v>
      </c>
      <c r="N10" s="213">
        <f>'s,m,a ghurb bila ijma''qobla grb'!U4</f>
        <v>5</v>
      </c>
      <c r="O10" s="213">
        <f>'s,m,a ghurb bila ijma''qobla grb'!V4</f>
        <v>38</v>
      </c>
      <c r="P10" s="213">
        <f>'s,m,a ghurb bila ijma''qobla grb'!W4</f>
        <v>2</v>
      </c>
      <c r="Q10" s="199"/>
      <c r="R10" s="199"/>
    </row>
    <row r="11" spans="3:18" ht="15.75" thickBot="1">
      <c r="C11" s="201" t="s">
        <v>85</v>
      </c>
      <c r="D11" s="201">
        <f>'s,m,a ghurb bila ijma''qobla grb'!H4</f>
        <v>17</v>
      </c>
      <c r="E11" s="199"/>
      <c r="F11" s="199"/>
      <c r="G11" s="214" t="str">
        <f>LOWER(penggarapan!BM5)</f>
        <v>altitude positif berarti masih diatas ufuk / negatif  maka sudah tenggelam salaam dari bang ali muhsin</v>
      </c>
      <c r="H11" s="215"/>
      <c r="I11" s="215"/>
      <c r="J11" s="215"/>
      <c r="K11" s="215"/>
      <c r="L11" s="215"/>
      <c r="M11" s="215"/>
      <c r="N11" s="215"/>
      <c r="O11" s="215"/>
      <c r="P11" s="216"/>
      <c r="Q11" s="199"/>
      <c r="R11" s="199"/>
    </row>
    <row r="12" spans="3:18">
      <c r="C12" s="201" t="s">
        <v>139</v>
      </c>
      <c r="D12" s="201">
        <f>'s,m,a ghurb bila ijma''qobla grb'!I4</f>
        <v>29</v>
      </c>
      <c r="E12" s="199"/>
      <c r="F12" s="199"/>
      <c r="G12" s="217" t="s">
        <v>324</v>
      </c>
      <c r="H12" s="218">
        <f>'s,m,a ghurb bila ijma''qobla grb'!Q28</f>
        <v>89.517265711001187</v>
      </c>
      <c r="I12" s="219" t="str">
        <f>"⁰"</f>
        <v>⁰</v>
      </c>
      <c r="J12" s="220" t="str">
        <f>"'"</f>
        <v>'</v>
      </c>
      <c r="K12" s="221" t="str">
        <f>""""</f>
        <v>"</v>
      </c>
      <c r="L12" s="222"/>
      <c r="M12" s="223">
        <f>'s,m,a ghurb bila ijma''qobla grb'!L46</f>
        <v>93.983916675097007</v>
      </c>
      <c r="N12" s="224" t="str">
        <f>"⁰"</f>
        <v>⁰</v>
      </c>
      <c r="O12" s="220" t="str">
        <f>"'"</f>
        <v>'</v>
      </c>
      <c r="P12" s="221" t="str">
        <f>""""</f>
        <v>"</v>
      </c>
      <c r="Q12" s="199"/>
      <c r="R12" s="199"/>
    </row>
    <row r="13" spans="3:18">
      <c r="C13" s="201" t="s">
        <v>67</v>
      </c>
      <c r="D13" s="201">
        <f>'s,m,a ghurb bila ijma''qobla grb'!J4</f>
        <v>45</v>
      </c>
      <c r="E13" s="199"/>
      <c r="F13" s="199"/>
      <c r="G13" s="210" t="s">
        <v>332</v>
      </c>
      <c r="H13" s="225">
        <f>H12/15</f>
        <v>5.9678177140667454</v>
      </c>
      <c r="I13" s="226">
        <f>INT(H13)</f>
        <v>5</v>
      </c>
      <c r="J13" s="226">
        <f>INT(60*(H13-I13))</f>
        <v>58</v>
      </c>
      <c r="K13" s="226">
        <f>INT(3600*(H13-I13)-60*J13)</f>
        <v>4</v>
      </c>
      <c r="L13" s="222"/>
      <c r="M13" s="225">
        <f>M12/15</f>
        <v>6.2655944450064673</v>
      </c>
      <c r="N13" s="226">
        <f>INT(M13)</f>
        <v>6</v>
      </c>
      <c r="O13" s="226">
        <f>INT(60*(M13-N13))</f>
        <v>15</v>
      </c>
      <c r="P13" s="210">
        <f>INT(3600*(M13-N13)-60*O13)</f>
        <v>56</v>
      </c>
      <c r="Q13" s="199"/>
      <c r="R13" s="199"/>
    </row>
    <row r="14" spans="3:18" ht="15.75" thickBot="1">
      <c r="C14" s="199"/>
      <c r="D14" s="227"/>
      <c r="E14" s="199"/>
      <c r="F14" s="199"/>
      <c r="G14" s="199"/>
      <c r="H14" s="199"/>
      <c r="I14" s="199"/>
      <c r="J14" s="199"/>
      <c r="K14" s="199"/>
      <c r="L14" s="199"/>
      <c r="M14" s="199"/>
      <c r="N14" s="199"/>
      <c r="O14" s="199"/>
      <c r="P14" s="199"/>
      <c r="Q14" s="199"/>
      <c r="R14" s="199"/>
    </row>
    <row r="15" spans="3:18">
      <c r="C15" s="228" t="s">
        <v>327</v>
      </c>
      <c r="D15" s="229"/>
      <c r="E15" s="230"/>
      <c r="F15" s="231"/>
      <c r="G15" s="231"/>
      <c r="H15" s="232" t="s">
        <v>331</v>
      </c>
      <c r="I15" s="233" t="str">
        <f>"⁰"</f>
        <v>⁰</v>
      </c>
      <c r="J15" s="233" t="str">
        <f>"'"</f>
        <v>'</v>
      </c>
      <c r="K15" s="233" t="str">
        <f>""""</f>
        <v>"</v>
      </c>
      <c r="L15" s="199"/>
      <c r="M15" s="234" t="s">
        <v>351</v>
      </c>
      <c r="N15" s="234" t="str">
        <f>"⁰"</f>
        <v>⁰</v>
      </c>
      <c r="O15" s="234" t="str">
        <f>"'"</f>
        <v>'</v>
      </c>
      <c r="P15" s="234" t="str">
        <f>""""</f>
        <v>"</v>
      </c>
      <c r="Q15" s="199"/>
      <c r="R15" s="199"/>
    </row>
    <row r="16" spans="3:18">
      <c r="C16" s="235" t="s">
        <v>349</v>
      </c>
      <c r="D16" s="236"/>
      <c r="E16" s="237"/>
      <c r="F16" s="238"/>
      <c r="G16" s="238"/>
      <c r="H16" s="239">
        <f>ABS(H12-M12)</f>
        <v>4.4666509640958196</v>
      </c>
      <c r="I16" s="239">
        <f>INT(H16)</f>
        <v>4</v>
      </c>
      <c r="J16" s="240">
        <f>INT(60*(H16-I16))</f>
        <v>27</v>
      </c>
      <c r="K16" s="240">
        <f>INT(3600*(H16-I16)-60*J16)</f>
        <v>59</v>
      </c>
      <c r="L16" s="199"/>
      <c r="M16" s="241">
        <f>ABS('sun,mon,arde ijtima'!L54-'sun,mon,arde ijtima'!Q39)</f>
        <v>10.974960574407291</v>
      </c>
      <c r="N16" s="242">
        <f>INT(M16)</f>
        <v>10</v>
      </c>
      <c r="O16" s="242">
        <f>INT(60*(M16-N16))</f>
        <v>58</v>
      </c>
      <c r="P16" s="242">
        <f>INT(3600*(M16-N16)-60*O16)</f>
        <v>29</v>
      </c>
      <c r="Q16" s="199"/>
      <c r="R16" s="199"/>
    </row>
    <row r="17" spans="3:18" ht="15.75" thickBot="1">
      <c r="C17" s="235" t="s">
        <v>350</v>
      </c>
      <c r="D17" s="236"/>
      <c r="E17" s="237"/>
      <c r="F17" s="238"/>
      <c r="G17" s="238"/>
      <c r="H17" s="226" t="s">
        <v>347</v>
      </c>
      <c r="I17" s="226" t="str">
        <f>I15</f>
        <v>⁰</v>
      </c>
      <c r="J17" s="226" t="str">
        <f>J15</f>
        <v>'</v>
      </c>
      <c r="K17" s="226" t="str">
        <f>K15</f>
        <v>"</v>
      </c>
      <c r="L17" s="199"/>
      <c r="M17" s="226" t="s">
        <v>348</v>
      </c>
      <c r="N17" s="226" t="str">
        <f>N15</f>
        <v>⁰</v>
      </c>
      <c r="O17" s="226" t="str">
        <f>O15</f>
        <v>'</v>
      </c>
      <c r="P17" s="226" t="str">
        <f>P15</f>
        <v>"</v>
      </c>
      <c r="Q17" s="199"/>
      <c r="R17" s="199"/>
    </row>
    <row r="18" spans="3:18" ht="15.75" thickBot="1">
      <c r="C18" s="243"/>
      <c r="D18" s="244"/>
      <c r="E18" s="245"/>
      <c r="F18" s="246"/>
      <c r="G18" s="246"/>
      <c r="H18" s="226">
        <f>'s,m,a ghurb bila ijma''qobla grb'!L50-'s,m,a ghurb bila ijma''qobla grb'!Q35</f>
        <v>-6.0130739155552053</v>
      </c>
      <c r="I18" s="226">
        <f>INT(H18)</f>
        <v>-7</v>
      </c>
      <c r="J18" s="226">
        <f>INT(60*(H18-I18))</f>
        <v>59</v>
      </c>
      <c r="K18" s="247">
        <f ca="1">INT(3600*(H18-I18)-60*K18)</f>
        <v>0</v>
      </c>
      <c r="L18" s="248" t="s">
        <v>344</v>
      </c>
      <c r="M18" s="249">
        <f>'s,m,a ghurb bila ijma''qobla grb'!Q42-'s,m,a ghurb bila ijma''qobla grb'!L57</f>
        <v>3.5752895552144395</v>
      </c>
      <c r="N18" s="226">
        <f>INT(M18)</f>
        <v>3</v>
      </c>
      <c r="O18" s="226">
        <f>INT(60*(M18-N18))</f>
        <v>34</v>
      </c>
      <c r="P18" s="250">
        <f>INT(3600*(M18-N18)-60*(O18))</f>
        <v>31</v>
      </c>
      <c r="Q18" s="251" t="s">
        <v>345</v>
      </c>
      <c r="R18" s="199"/>
    </row>
    <row r="19" spans="3:18" ht="15.75" thickBot="1">
      <c r="C19" s="199"/>
      <c r="D19" s="199"/>
      <c r="E19" s="199"/>
      <c r="F19" s="199"/>
      <c r="G19" s="199"/>
      <c r="H19" s="226">
        <f>ABS('sun,mon,arde ijtima'!Q35+'sun,mon,arde ijtima'!L50)</f>
        <v>33.738203495703523</v>
      </c>
      <c r="I19" s="226">
        <f>INT(H19)</f>
        <v>33</v>
      </c>
      <c r="J19" s="226">
        <f>INT(60*(H19-I19))</f>
        <v>44</v>
      </c>
      <c r="K19" s="250">
        <f>INT(3600*(H19-I19)-60*J19)</f>
        <v>17</v>
      </c>
      <c r="L19" s="252" t="s">
        <v>343</v>
      </c>
      <c r="M19" s="253">
        <f>ABS('s,m,a ghurb bila ijma''qobla grb'!Q42+'s,m,a ghurb bila ijma''qobla grb'!L57)</f>
        <v>7.6929350825037872</v>
      </c>
      <c r="N19" s="254">
        <f>INT(M19)</f>
        <v>7</v>
      </c>
      <c r="O19" s="254">
        <f>INT(60*(M19-N19))</f>
        <v>41</v>
      </c>
      <c r="P19" s="255">
        <f>INT(3600*(M19-N19)-60*O19)</f>
        <v>34</v>
      </c>
      <c r="Q19" s="256" t="s">
        <v>346</v>
      </c>
      <c r="R19" s="199"/>
    </row>
    <row r="20" spans="3:18">
      <c r="C20" s="199"/>
      <c r="D20" s="199"/>
      <c r="E20" s="199"/>
      <c r="F20" s="199"/>
      <c r="G20" s="199"/>
      <c r="H20" s="199"/>
      <c r="I20" s="199"/>
      <c r="J20" s="199"/>
      <c r="K20" s="199"/>
      <c r="L20" s="199"/>
      <c r="M20" s="199"/>
      <c r="N20" s="199"/>
      <c r="O20" s="199"/>
      <c r="P20" s="199"/>
      <c r="Q20" s="199"/>
      <c r="R20" s="19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C1:Q21"/>
  <sheetViews>
    <sheetView topLeftCell="D9" workbookViewId="0">
      <selection activeCell="H23" sqref="H23"/>
    </sheetView>
  </sheetViews>
  <sheetFormatPr defaultRowHeight="15"/>
  <cols>
    <col min="3" max="3" width="4.140625" customWidth="1"/>
    <col min="4" max="4" width="5.5703125" customWidth="1"/>
    <col min="6" max="6" width="3.140625" customWidth="1"/>
    <col min="7" max="7" width="19.140625" customWidth="1"/>
    <col min="8" max="8" width="11.85546875" customWidth="1"/>
    <col min="9" max="9" width="4.140625" customWidth="1"/>
    <col min="10" max="10" width="4.28515625" customWidth="1"/>
    <col min="11" max="11" width="4.7109375" customWidth="1"/>
    <col min="12" max="12" width="10.5703125" customWidth="1"/>
    <col min="13" max="13" width="11.42578125" customWidth="1"/>
    <col min="14" max="14" width="4.140625" customWidth="1"/>
    <col min="15" max="15" width="4.28515625" customWidth="1"/>
    <col min="16" max="16" width="3.85546875" customWidth="1"/>
    <col min="17" max="17" width="11" customWidth="1"/>
  </cols>
  <sheetData>
    <row r="1" spans="3:16">
      <c r="D1" s="135"/>
    </row>
    <row r="2" spans="3:16">
      <c r="C2" s="12" t="s">
        <v>329</v>
      </c>
      <c r="D2" s="12" t="s">
        <v>330</v>
      </c>
      <c r="E2" s="12"/>
      <c r="F2" s="12"/>
      <c r="G2" s="12" t="s">
        <v>325</v>
      </c>
      <c r="H2" s="63" t="s">
        <v>236</v>
      </c>
      <c r="I2" s="63"/>
      <c r="J2" s="63"/>
      <c r="K2" s="63"/>
      <c r="M2" s="64" t="s">
        <v>319</v>
      </c>
      <c r="N2" s="64"/>
      <c r="O2" s="64"/>
      <c r="P2" s="64"/>
    </row>
    <row r="3" spans="3:16">
      <c r="C3" s="154" t="s">
        <v>335</v>
      </c>
      <c r="D3" s="158" t="s">
        <v>0</v>
      </c>
      <c r="E3" s="158" t="s">
        <v>1</v>
      </c>
      <c r="G3" s="142" t="s">
        <v>322</v>
      </c>
      <c r="H3" s="119">
        <f>'s,m,a ghurb ijma'' sehari kemudi'!S30</f>
        <v>151367786.25192085</v>
      </c>
      <c r="I3" s="119" t="s">
        <v>191</v>
      </c>
      <c r="J3" s="120"/>
      <c r="K3" s="120"/>
      <c r="L3" s="65"/>
      <c r="M3" s="121">
        <f>'s,m,a ghurb ijma'' sehari kemudi'!L35</f>
        <v>357333.43795431103</v>
      </c>
      <c r="N3" s="121" t="s">
        <v>191</v>
      </c>
      <c r="O3" s="121"/>
      <c r="P3" s="121"/>
    </row>
    <row r="4" spans="3:16">
      <c r="C4" s="154" t="s">
        <v>211</v>
      </c>
      <c r="D4" s="154">
        <v>7</v>
      </c>
      <c r="E4" s="154">
        <v>111</v>
      </c>
      <c r="G4" s="12"/>
      <c r="H4" s="120"/>
      <c r="I4" s="120"/>
      <c r="J4" s="120"/>
      <c r="K4" s="120"/>
      <c r="L4" s="65"/>
      <c r="M4" s="121"/>
      <c r="N4" s="121"/>
      <c r="O4" s="121"/>
      <c r="P4" s="121"/>
    </row>
    <row r="5" spans="3:16">
      <c r="C5" s="154" t="s">
        <v>3</v>
      </c>
      <c r="D5" s="154">
        <v>0</v>
      </c>
      <c r="E5" s="154">
        <v>18</v>
      </c>
      <c r="G5" s="143" t="s">
        <v>321</v>
      </c>
      <c r="H5" s="120" t="s">
        <v>184</v>
      </c>
      <c r="I5" s="120" t="s">
        <v>211</v>
      </c>
      <c r="J5" s="120" t="s">
        <v>3</v>
      </c>
      <c r="K5" s="120" t="s">
        <v>4</v>
      </c>
      <c r="L5" s="65"/>
      <c r="M5" s="121" t="s">
        <v>184</v>
      </c>
      <c r="N5" s="121" t="s">
        <v>211</v>
      </c>
      <c r="O5" s="121" t="s">
        <v>3</v>
      </c>
      <c r="P5" s="121" t="s">
        <v>4</v>
      </c>
    </row>
    <row r="6" spans="3:16">
      <c r="C6" s="154" t="s">
        <v>4</v>
      </c>
      <c r="D6" s="154">
        <v>10</v>
      </c>
      <c r="E6" s="154">
        <v>58</v>
      </c>
      <c r="G6" s="143"/>
      <c r="H6" s="120" t="str">
        <f>'s,m,a ghurb ijma'' sehari kemudi'!O5</f>
        <v>POSITIF</v>
      </c>
      <c r="I6" s="120">
        <f>'s,m,a ghurb ijma'' sehari kemudi'!P5</f>
        <v>21</v>
      </c>
      <c r="J6" s="120">
        <f>'s,m,a ghurb ijma'' sehari kemudi'!Q5</f>
        <v>11</v>
      </c>
      <c r="K6" s="120">
        <f>'s,m,a ghurb ijma'' sehari kemudi'!R5</f>
        <v>38</v>
      </c>
      <c r="L6" s="65"/>
      <c r="M6" s="121" t="str">
        <f>'s,m,a ghurb ijma'' sehari kemudi'!O4</f>
        <v>POSITIF</v>
      </c>
      <c r="N6" s="121">
        <f>'s,m,a ghurb ijma'' sehari kemudi'!P4</f>
        <v>17</v>
      </c>
      <c r="O6" s="121">
        <f>'s,m,a ghurb ijma'' sehari kemudi'!Q4</f>
        <v>42</v>
      </c>
      <c r="P6" s="121">
        <f>'s,m,a ghurb ijma'' sehari kemudi'!R4</f>
        <v>10</v>
      </c>
    </row>
    <row r="7" spans="3:16">
      <c r="C7" s="12"/>
      <c r="D7" s="12"/>
      <c r="G7" s="12"/>
      <c r="H7" s="120"/>
      <c r="I7" s="163" t="s">
        <v>334</v>
      </c>
      <c r="J7" s="163" t="s">
        <v>336</v>
      </c>
      <c r="K7" s="163" t="s">
        <v>337</v>
      </c>
      <c r="L7" s="65"/>
      <c r="M7" s="121"/>
      <c r="N7" s="164" t="s">
        <v>334</v>
      </c>
      <c r="O7" s="164" t="s">
        <v>336</v>
      </c>
      <c r="P7" s="164" t="s">
        <v>337</v>
      </c>
    </row>
    <row r="8" spans="3:16">
      <c r="C8" s="154" t="s">
        <v>45</v>
      </c>
      <c r="D8" s="165">
        <f>'s,m,a ghurb ijma'' sehari kemudi'!E4</f>
        <v>26</v>
      </c>
      <c r="E8" s="194">
        <f>'prediksi saat ijtima&amp;istiqbal'!K3</f>
        <v>0</v>
      </c>
      <c r="G8" s="144" t="s">
        <v>320</v>
      </c>
      <c r="H8" s="120"/>
      <c r="I8" s="120">
        <f>'s,m,a ghurb ijma'' sehari kemudi'!P8</f>
        <v>291</v>
      </c>
      <c r="J8" s="120">
        <f>'s,m,a ghurb ijma'' sehari kemudi'!Q8</f>
        <v>6</v>
      </c>
      <c r="K8" s="120">
        <f>'s,m,a ghurb ijma'' sehari kemudi'!R8</f>
        <v>14</v>
      </c>
      <c r="L8" s="65"/>
      <c r="M8" s="121"/>
      <c r="N8" s="121">
        <f>'s,m,a ghurb ijma'' sehari kemudi'!P7</f>
        <v>289</v>
      </c>
      <c r="O8" s="121">
        <f>'s,m,a ghurb ijma'' sehari kemudi'!Q7</f>
        <v>3</v>
      </c>
      <c r="P8" s="121">
        <f>'s,m,a ghurb ijma'' sehari kemudi'!R7</f>
        <v>2</v>
      </c>
    </row>
    <row r="9" spans="3:16">
      <c r="C9" s="154" t="s">
        <v>44</v>
      </c>
      <c r="D9" s="165">
        <f>'s,m,a ghurb ijma'' sehari kemudi'!F4</f>
        <v>5</v>
      </c>
      <c r="G9" s="12"/>
      <c r="H9" s="120"/>
      <c r="I9" s="120" t="str">
        <f>I7</f>
        <v>⁰</v>
      </c>
      <c r="J9" s="120" t="str">
        <f>J7</f>
        <v>´</v>
      </c>
      <c r="K9" s="120" t="str">
        <f>K7</f>
        <v>"</v>
      </c>
      <c r="L9" s="65"/>
      <c r="M9" s="121"/>
      <c r="N9" s="121" t="str">
        <f>N7</f>
        <v>⁰</v>
      </c>
      <c r="O9" s="121" t="str">
        <f>O7</f>
        <v>´</v>
      </c>
      <c r="P9" s="121" t="str">
        <f>P7</f>
        <v>"</v>
      </c>
    </row>
    <row r="10" spans="3:16" ht="15.75" thickBot="1">
      <c r="C10" s="154" t="s">
        <v>84</v>
      </c>
      <c r="D10" s="165">
        <f>'s,m,a ghurb ijma'' sehari kemudi'!G4</f>
        <v>2017</v>
      </c>
      <c r="G10" s="145" t="s">
        <v>323</v>
      </c>
      <c r="H10" s="146" t="str">
        <f>'s,m,a ghurb ijma'' sehari kemudi'!T5</f>
        <v>NEGATIF</v>
      </c>
      <c r="I10" s="146">
        <f>'s,m,a ghurb ijma'' sehari kemudi'!U5</f>
        <v>2</v>
      </c>
      <c r="J10" s="146">
        <f>'s,m,a ghurb ijma'' sehari kemudi'!V5</f>
        <v>3</v>
      </c>
      <c r="K10" s="146">
        <f>'s,m,a ghurb ijma'' sehari kemudi'!W5</f>
        <v>29</v>
      </c>
      <c r="L10" s="65"/>
      <c r="M10" s="147" t="str">
        <f>'s,m,a ghurb ijma'' sehari kemudi'!T4</f>
        <v>POSITIF</v>
      </c>
      <c r="N10" s="147">
        <f>'s,m,a ghurb ijma'' sehari kemudi'!U4</f>
        <v>7</v>
      </c>
      <c r="O10" s="147">
        <f>'s,m,a ghurb ijma'' sehari kemudi'!V4</f>
        <v>55</v>
      </c>
      <c r="P10" s="147">
        <f>'s,m,a ghurb ijma'' sehari kemudi'!W4</f>
        <v>11</v>
      </c>
    </row>
    <row r="11" spans="3:16" ht="15.75" thickBot="1">
      <c r="C11" s="154" t="s">
        <v>85</v>
      </c>
      <c r="D11" s="154">
        <f>'s,m,a ghurb ijma'' sehari kemudi'!H4</f>
        <v>17</v>
      </c>
      <c r="G11" s="151" t="str">
        <f>LOWER(penggarapan!BM5)</f>
        <v>altitude positif berarti masih diatas ufuk / negatif  maka sudah tenggelam salaam dari bang ali muhsin</v>
      </c>
      <c r="H11" s="152"/>
      <c r="I11" s="152"/>
      <c r="J11" s="152"/>
      <c r="K11" s="152"/>
      <c r="L11" s="152"/>
      <c r="M11" s="152"/>
      <c r="N11" s="152"/>
      <c r="O11" s="152"/>
      <c r="P11" s="153"/>
    </row>
    <row r="12" spans="3:16">
      <c r="C12" s="154" t="s">
        <v>139</v>
      </c>
      <c r="D12" s="154">
        <f>'s,m,a ghurb ijma'' sehari kemudi'!I4</f>
        <v>29</v>
      </c>
      <c r="G12" s="148" t="s">
        <v>324</v>
      </c>
      <c r="H12" s="149">
        <f>'s,m,a ghurb ijma'' sehari kemudi'!Q28</f>
        <v>89.494612959496948</v>
      </c>
      <c r="I12" s="162" t="str">
        <f>"⁰"</f>
        <v>⁰</v>
      </c>
      <c r="J12" s="161" t="str">
        <f>"'"</f>
        <v>'</v>
      </c>
      <c r="K12" s="159" t="str">
        <f>""""</f>
        <v>"</v>
      </c>
      <c r="L12" s="122"/>
      <c r="M12" s="150">
        <f>'s,m,a ghurb ijma'' sehari kemudi'!L46</f>
        <v>79.342935786052095</v>
      </c>
      <c r="N12" s="160" t="str">
        <f>"⁰"</f>
        <v>⁰</v>
      </c>
      <c r="O12" s="161" t="str">
        <f>"'"</f>
        <v>'</v>
      </c>
      <c r="P12" s="159" t="str">
        <f>""""</f>
        <v>"</v>
      </c>
    </row>
    <row r="13" spans="3:16">
      <c r="C13" s="154" t="s">
        <v>67</v>
      </c>
      <c r="D13" s="154">
        <f>'s,m,a ghurb ijma'' sehari kemudi'!J4</f>
        <v>46</v>
      </c>
      <c r="G13" s="144" t="s">
        <v>332</v>
      </c>
      <c r="H13" s="155">
        <f>H12/15</f>
        <v>5.9663075306331299</v>
      </c>
      <c r="I13" s="60">
        <f>INT(H13)</f>
        <v>5</v>
      </c>
      <c r="J13" s="60">
        <f>INT(60*(H13-I13))</f>
        <v>57</v>
      </c>
      <c r="K13" s="60">
        <f>INT(3600*(H13-I13)-60*J13)</f>
        <v>58</v>
      </c>
      <c r="L13" s="122"/>
      <c r="M13" s="155">
        <f>M12/15</f>
        <v>5.2895290524034726</v>
      </c>
      <c r="N13" s="60">
        <f>INT(M13)</f>
        <v>5</v>
      </c>
      <c r="O13" s="60">
        <f>INT(60*(M13-N13))</f>
        <v>17</v>
      </c>
      <c r="P13" s="61">
        <f>INT(3600*(M13-N13)-60*O13)</f>
        <v>22</v>
      </c>
    </row>
    <row r="14" spans="3:16" ht="15.75" thickBot="1">
      <c r="D14" s="118"/>
      <c r="H14" s="65"/>
      <c r="I14" s="65"/>
      <c r="J14" s="65"/>
      <c r="K14" s="65"/>
      <c r="L14" s="65"/>
      <c r="M14" s="65"/>
      <c r="N14" s="65"/>
      <c r="O14" s="65"/>
      <c r="P14" s="65"/>
    </row>
    <row r="15" spans="3:16">
      <c r="C15" s="123" t="s">
        <v>327</v>
      </c>
      <c r="D15" s="124"/>
      <c r="E15" s="125"/>
      <c r="F15" s="126"/>
      <c r="G15" s="126"/>
      <c r="H15" s="106" t="s">
        <v>331</v>
      </c>
      <c r="I15" s="157" t="str">
        <f>"⁰"</f>
        <v>⁰</v>
      </c>
      <c r="J15" s="157" t="str">
        <f>"'"</f>
        <v>'</v>
      </c>
      <c r="K15" s="157" t="str">
        <f>""""</f>
        <v>"</v>
      </c>
      <c r="L15" s="65"/>
      <c r="M15" s="156" t="s">
        <v>351</v>
      </c>
      <c r="N15" s="156" t="str">
        <f>"⁰"</f>
        <v>⁰</v>
      </c>
      <c r="O15" s="156" t="str">
        <f>"'"</f>
        <v>'</v>
      </c>
      <c r="P15" s="156" t="str">
        <f>""""</f>
        <v>"</v>
      </c>
    </row>
    <row r="16" spans="3:16">
      <c r="C16" s="127" t="s">
        <v>349</v>
      </c>
      <c r="D16" s="128"/>
      <c r="E16" s="129"/>
      <c r="F16" s="130"/>
      <c r="G16" s="130"/>
      <c r="H16" s="180">
        <f>ABS(H12-M12)</f>
        <v>10.151677173444853</v>
      </c>
      <c r="I16" s="180">
        <f>INT(H16)</f>
        <v>10</v>
      </c>
      <c r="J16" s="140">
        <f>INT(60*(H16-I16))</f>
        <v>9</v>
      </c>
      <c r="K16" s="140">
        <f>INT(3600*(H16-I16)-60*J16)</f>
        <v>6</v>
      </c>
      <c r="L16" s="65"/>
      <c r="M16" s="192">
        <f>'s,m,a ghurb ijma'' sehari kemudi'!Q39-'s,m,a ghurb ijma'' sehari kemudi'!L54</f>
        <v>2.0534953776190719</v>
      </c>
      <c r="N16" s="193">
        <f>INT(M16)</f>
        <v>2</v>
      </c>
      <c r="O16" s="193">
        <f>INT(60*(M16-N16))</f>
        <v>3</v>
      </c>
      <c r="P16" s="193">
        <f>INT(3600*(M16-N16)-60*O16)</f>
        <v>12</v>
      </c>
    </row>
    <row r="17" spans="3:17" ht="15.75" thickBot="1">
      <c r="C17" s="127" t="s">
        <v>350</v>
      </c>
      <c r="D17" s="128"/>
      <c r="E17" s="129"/>
      <c r="F17" s="130"/>
      <c r="G17" s="130"/>
      <c r="H17" s="60" t="s">
        <v>347</v>
      </c>
      <c r="I17" s="60" t="str">
        <f>I15</f>
        <v>⁰</v>
      </c>
      <c r="J17" s="60" t="str">
        <f>J15</f>
        <v>'</v>
      </c>
      <c r="K17" s="60" t="str">
        <f>K15</f>
        <v>"</v>
      </c>
      <c r="L17" s="65"/>
      <c r="M17" s="35" t="s">
        <v>348</v>
      </c>
      <c r="N17" s="35" t="str">
        <f>N15</f>
        <v>⁰</v>
      </c>
      <c r="O17" s="35" t="str">
        <f>O15</f>
        <v>'</v>
      </c>
      <c r="P17" s="35" t="str">
        <f>P15</f>
        <v>"</v>
      </c>
    </row>
    <row r="18" spans="3:17" ht="15.75" thickBot="1">
      <c r="C18" s="131"/>
      <c r="D18" s="132"/>
      <c r="E18" s="133"/>
      <c r="F18" s="134"/>
      <c r="G18" s="134"/>
      <c r="H18" s="60">
        <f>ABS('s,m,a ghurb ijma'' sehari kemudi'!L50-'s,m,a ghurb ijma'' sehari kemudi'!Q35)</f>
        <v>3.4911113977761694</v>
      </c>
      <c r="I18" s="60">
        <f>INT(ABS(H18))</f>
        <v>3</v>
      </c>
      <c r="J18" s="60">
        <f>INT(60*(ABS(H18)-I18))</f>
        <v>29</v>
      </c>
      <c r="K18" s="174">
        <f ca="1">INT(3600*(H18-I18)-60*K18)</f>
        <v>0</v>
      </c>
      <c r="L18" s="168" t="s">
        <v>344</v>
      </c>
      <c r="M18" s="257">
        <f>ABS('s,m,a ghurb ijma'' sehari kemudi'!Q42)-('s,m,a ghurb ijma'' sehari kemudi'!L57)</f>
        <v>-5.861630803536789</v>
      </c>
      <c r="N18" s="35">
        <f>INT(ABS(M18))</f>
        <v>5</v>
      </c>
      <c r="O18" s="35">
        <f>INT(60*(ABS(M18)-N18))</f>
        <v>51</v>
      </c>
      <c r="P18" s="169">
        <f>INT(3600*(ABS(M18)-N18))-60*(O18)</f>
        <v>41</v>
      </c>
      <c r="Q18" s="184" t="s">
        <v>345</v>
      </c>
    </row>
    <row r="19" spans="3:17" ht="15.75" thickBot="1">
      <c r="H19" s="60">
        <f>ABS('s,m,a ghurb ijma'' sehari kemudi'!Q35+'s,m,a ghurb ijma'' sehari kemudi'!L50)</f>
        <v>38.896681437062568</v>
      </c>
      <c r="I19" s="60">
        <f>INT(ABS((H19)))</f>
        <v>38</v>
      </c>
      <c r="J19" s="60">
        <f>INT(60*(ABS(H19)-I19))</f>
        <v>53</v>
      </c>
      <c r="K19" s="166">
        <f>INT(3600*(ABS(H19)-I19)-60*J19)</f>
        <v>48</v>
      </c>
      <c r="L19" s="176" t="s">
        <v>343</v>
      </c>
      <c r="M19" s="258">
        <f>ABS('s,m,a ghurb ijma'' sehari kemudi'!L57+ABS('s,m,a ghurb ijma'' sehari kemudi'!Q42))</f>
        <v>9.9779157935991751</v>
      </c>
      <c r="N19" s="178">
        <f>INT(M19)</f>
        <v>9</v>
      </c>
      <c r="O19" s="178">
        <f>INT(60*(M19-N19))</f>
        <v>58</v>
      </c>
      <c r="P19" s="179">
        <f>INT(3600*(M19-N19)-60*O19)</f>
        <v>40</v>
      </c>
      <c r="Q19" s="183" t="s">
        <v>346</v>
      </c>
    </row>
    <row r="20" spans="3:17">
      <c r="M20" s="65"/>
    </row>
    <row r="21" spans="3:17">
      <c r="M21" s="6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2:W442"/>
  <sheetViews>
    <sheetView topLeftCell="I40" workbookViewId="0">
      <selection activeCell="Q28" sqref="Q28"/>
    </sheetView>
  </sheetViews>
  <sheetFormatPr defaultRowHeight="15" outlineLevelRow="1"/>
  <cols>
    <col min="1" max="1" width="17.42578125" customWidth="1"/>
    <col min="2" max="2" width="5.85546875" customWidth="1"/>
    <col min="3" max="3" width="10.85546875" customWidth="1"/>
    <col min="4" max="4" width="11.5703125" customWidth="1"/>
    <col min="5" max="5" width="3.7109375" customWidth="1"/>
    <col min="6" max="6" width="4" customWidth="1"/>
    <col min="7" max="7" width="6" customWidth="1"/>
    <col min="8" max="8" width="4.5703125" customWidth="1"/>
    <col min="9" max="9" width="5.42578125" customWidth="1"/>
    <col min="10" max="10" width="5.28515625" customWidth="1"/>
    <col min="12" max="12" width="13.42578125" customWidth="1"/>
    <col min="13" max="13" width="11.5703125" customWidth="1"/>
    <col min="14" max="14" width="11" customWidth="1"/>
    <col min="15" max="15" width="8.28515625" customWidth="1"/>
    <col min="16" max="16" width="13.7109375" customWidth="1"/>
    <col min="17" max="17" width="16.7109375" customWidth="1"/>
    <col min="18" max="18" width="13.7109375" customWidth="1"/>
    <col min="19" max="19" width="13.85546875" customWidth="1"/>
    <col min="20" max="20" width="12.140625" customWidth="1"/>
  </cols>
  <sheetData>
    <row r="2" spans="1:23">
      <c r="O2" s="12" t="s">
        <v>230</v>
      </c>
      <c r="S2" s="27" t="s">
        <v>153</v>
      </c>
    </row>
    <row r="3" spans="1:23">
      <c r="A3" s="32"/>
      <c r="B3" s="35"/>
      <c r="C3" s="35"/>
      <c r="D3" s="35" t="s">
        <v>69</v>
      </c>
      <c r="E3" s="35" t="s">
        <v>45</v>
      </c>
      <c r="F3" s="35" t="s">
        <v>44</v>
      </c>
      <c r="G3" s="35" t="s">
        <v>84</v>
      </c>
      <c r="H3" s="35" t="s">
        <v>85</v>
      </c>
      <c r="I3" s="35" t="s">
        <v>139</v>
      </c>
      <c r="J3" s="35" t="s">
        <v>67</v>
      </c>
      <c r="K3" s="35" t="s">
        <v>245</v>
      </c>
      <c r="L3" s="35" t="s">
        <v>103</v>
      </c>
      <c r="M3" s="35" t="s">
        <v>102</v>
      </c>
      <c r="O3" s="40" t="s">
        <v>184</v>
      </c>
      <c r="P3" s="40" t="s">
        <v>211</v>
      </c>
      <c r="Q3" s="40" t="s">
        <v>313</v>
      </c>
      <c r="R3" s="40" t="s">
        <v>314</v>
      </c>
      <c r="T3" s="38"/>
      <c r="U3" s="39" t="s">
        <v>211</v>
      </c>
      <c r="V3" s="39" t="s">
        <v>3</v>
      </c>
      <c r="W3" s="39" t="s">
        <v>4</v>
      </c>
    </row>
    <row r="4" spans="1:23" outlineLevel="1">
      <c r="A4" s="65"/>
      <c r="B4" s="136" t="s">
        <v>246</v>
      </c>
      <c r="C4" s="137" t="s">
        <v>64</v>
      </c>
      <c r="D4" s="138"/>
      <c r="E4" s="175">
        <f>'prediksi saat ijtima&amp;istiqbal'!I4</f>
        <v>25</v>
      </c>
      <c r="F4" s="175">
        <f>'prediksi saat ijtima&amp;istiqbal'!I5</f>
        <v>5</v>
      </c>
      <c r="G4" s="175">
        <f>'prediksi saat ijtima&amp;istiqbal'!I6</f>
        <v>2017</v>
      </c>
      <c r="H4" s="138">
        <f>'prediksi saat ijtima&amp;istiqbal'!U17</f>
        <v>17</v>
      </c>
      <c r="I4" s="138">
        <f>'prediksi saat ijtima&amp;istiqbal'!V17</f>
        <v>29</v>
      </c>
      <c r="J4" s="138">
        <f>'prediksi saat ijtima&amp;istiqbal'!W17</f>
        <v>45</v>
      </c>
      <c r="K4" s="139">
        <f>H4+I4/60+J4/3600</f>
        <v>17.495833333333334</v>
      </c>
      <c r="L4" s="138">
        <f>INT(G4/100)</f>
        <v>20</v>
      </c>
      <c r="M4" s="138">
        <f>IF(G4&lt;1583,IF(F4&lt;11,IF(E4&lt;4,0,IF(E4&gt;14,2+INT(L4/4)-L4,"TANGGAL SALAH")),2+INT(L4/4)-L4),2+INT(L4/4)-L4)</f>
        <v>-13</v>
      </c>
      <c r="N4" s="12" t="s">
        <v>179</v>
      </c>
      <c r="O4" s="114" t="str">
        <f>L51</f>
        <v>POSITIF</v>
      </c>
      <c r="P4" s="115">
        <f>L52</f>
        <v>15</v>
      </c>
      <c r="Q4" s="115">
        <f>M52</f>
        <v>0</v>
      </c>
      <c r="R4" s="115">
        <f>N52</f>
        <v>25</v>
      </c>
      <c r="S4" s="90" t="s">
        <v>179</v>
      </c>
      <c r="T4" s="116" t="str">
        <f>L58</f>
        <v>NEGATIF</v>
      </c>
      <c r="U4" s="116">
        <f>L59</f>
        <v>5</v>
      </c>
      <c r="V4" s="116">
        <f>M59</f>
        <v>38</v>
      </c>
      <c r="W4" s="116">
        <f>N59</f>
        <v>2</v>
      </c>
    </row>
    <row r="5" spans="1:23">
      <c r="A5" s="69" t="s">
        <v>0</v>
      </c>
      <c r="B5" s="140" t="s">
        <v>182</v>
      </c>
      <c r="C5" s="141">
        <f>RADIANS(D5)</f>
        <v>-0.12222152900771403</v>
      </c>
      <c r="D5" s="140">
        <f>IF(B5="N", G5+I5/60+K5/3600, IF(B5="S", -1*(G5+I5/60+K5/3600), "TULIS N ATAU S PADA d5"))</f>
        <v>-7.0027777777777782</v>
      </c>
      <c r="E5" s="140"/>
      <c r="F5" s="140" t="s">
        <v>211</v>
      </c>
      <c r="G5" s="140">
        <f>'posisi sun,mon,arde saat ijtima'!D4</f>
        <v>7</v>
      </c>
      <c r="H5" s="140" t="s">
        <v>3</v>
      </c>
      <c r="I5" s="140">
        <f>'posisi sun,mon,arde saat ijtima'!D5</f>
        <v>0</v>
      </c>
      <c r="J5" s="140" t="s">
        <v>4</v>
      </c>
      <c r="K5" s="140">
        <f>'posisi sun,mon,arde saat ijtima'!D6</f>
        <v>10</v>
      </c>
      <c r="L5" s="60" t="s">
        <v>252</v>
      </c>
      <c r="M5" s="60">
        <f>INT(D6/15)</f>
        <v>7</v>
      </c>
      <c r="N5" s="12" t="s">
        <v>236</v>
      </c>
      <c r="O5" s="114" t="str">
        <f>Q36</f>
        <v>POSITIF</v>
      </c>
      <c r="P5" s="115">
        <f>Q37</f>
        <v>21</v>
      </c>
      <c r="Q5" s="115">
        <f>R37</f>
        <v>1</v>
      </c>
      <c r="R5" s="115">
        <f>S37</f>
        <v>12</v>
      </c>
      <c r="S5" s="90" t="s">
        <v>236</v>
      </c>
      <c r="T5" s="116" t="str">
        <f>Q43</f>
        <v>NEGATIF</v>
      </c>
      <c r="U5" s="116">
        <f>Q44</f>
        <v>2</v>
      </c>
      <c r="V5" s="116">
        <f>R44</f>
        <v>3</v>
      </c>
      <c r="W5" s="116">
        <f>S44</f>
        <v>31</v>
      </c>
    </row>
    <row r="6" spans="1:23">
      <c r="A6" s="69" t="s">
        <v>1</v>
      </c>
      <c r="B6" s="140" t="s">
        <v>42</v>
      </c>
      <c r="C6" s="141">
        <f>RADIANS(D6)</f>
        <v>1.9428326494047323</v>
      </c>
      <c r="D6" s="140">
        <f>IF(B6="E", G6+I6/60+K6/3600, IF(B6="W", -1*(C6+D6/60+E6/3600), "TULIS E ATAU W PADA d5"))</f>
        <v>111.31611111111111</v>
      </c>
      <c r="E6" s="140"/>
      <c r="F6" s="140" t="s">
        <v>211</v>
      </c>
      <c r="G6" s="140">
        <f>'posisi sun,mon,arde saat ijtima'!E4</f>
        <v>111</v>
      </c>
      <c r="H6" s="140" t="s">
        <v>3</v>
      </c>
      <c r="I6" s="140">
        <f>'posisi sun,mon,arde saat ijtima'!E5</f>
        <v>18</v>
      </c>
      <c r="J6" s="140" t="s">
        <v>4</v>
      </c>
      <c r="K6" s="140">
        <f>'posisi sun,mon,arde saat ijtima'!E6</f>
        <v>58</v>
      </c>
      <c r="L6" s="60" t="s">
        <v>48</v>
      </c>
      <c r="M6" s="60">
        <v>7</v>
      </c>
    </row>
    <row r="7" spans="1:23">
      <c r="C7" s="28"/>
      <c r="L7" s="12"/>
      <c r="N7" s="12" t="s">
        <v>206</v>
      </c>
      <c r="O7" s="114" t="s">
        <v>179</v>
      </c>
      <c r="P7" s="115">
        <f>L55</f>
        <v>284</v>
      </c>
      <c r="Q7" s="115">
        <f>M55</f>
        <v>28</v>
      </c>
      <c r="R7" s="115">
        <f>N55</f>
        <v>46</v>
      </c>
    </row>
    <row r="8" spans="1:23">
      <c r="C8" s="28"/>
      <c r="H8" s="27" t="s">
        <v>248</v>
      </c>
      <c r="J8" s="29"/>
      <c r="K8" t="s">
        <v>249</v>
      </c>
      <c r="L8" s="41">
        <f>1720994.5+INT(365.25*G4)+INT(30.60001*(F4+1))+M4+E4+(H4+I4/60+K1/3600)/24 - M6/24</f>
        <v>2457898.9368055556</v>
      </c>
      <c r="M8" s="48" t="s">
        <v>69</v>
      </c>
      <c r="N8" s="31" t="s">
        <v>206</v>
      </c>
      <c r="O8" s="117" t="s">
        <v>236</v>
      </c>
      <c r="P8" s="115">
        <f>Q40</f>
        <v>290</v>
      </c>
      <c r="Q8" s="115">
        <f>R40</f>
        <v>55</v>
      </c>
      <c r="R8" s="115">
        <f>S40</f>
        <v>44</v>
      </c>
      <c r="S8" s="37" t="str">
        <f>'posisi sun,mon,arde saat ijtima'!D2</f>
        <v>ngawen blora jateng</v>
      </c>
      <c r="T8" s="34"/>
    </row>
    <row r="9" spans="1:23">
      <c r="C9" s="28"/>
      <c r="K9" t="s">
        <v>253</v>
      </c>
      <c r="L9" s="41">
        <f>penggarapan!BJ8/86400</f>
        <v>8.1260455577070526E-4</v>
      </c>
      <c r="M9" s="48" t="s">
        <v>69</v>
      </c>
      <c r="N9" s="30"/>
      <c r="O9" s="30"/>
      <c r="P9" s="34"/>
      <c r="Q9" s="34"/>
      <c r="R9" s="34"/>
      <c r="S9" s="34"/>
      <c r="T9" s="34"/>
    </row>
    <row r="10" spans="1:23">
      <c r="C10" s="28"/>
      <c r="G10" t="s">
        <v>254</v>
      </c>
      <c r="L10" s="42">
        <f>SUM(L8:L9)</f>
        <v>2457898.9376181602</v>
      </c>
      <c r="M10" s="48" t="s">
        <v>69</v>
      </c>
      <c r="N10" s="30"/>
      <c r="O10" s="30"/>
      <c r="P10" s="34"/>
      <c r="Q10" s="34"/>
      <c r="R10" s="34"/>
      <c r="S10" s="34"/>
      <c r="T10" s="34"/>
    </row>
    <row r="11" spans="1:23">
      <c r="C11" s="28"/>
      <c r="K11" t="s">
        <v>108</v>
      </c>
      <c r="L11" s="41">
        <f>(L10-2451545)/36525</f>
        <v>0.17396133109268047</v>
      </c>
      <c r="M11" s="48"/>
      <c r="N11" s="30"/>
      <c r="O11" s="30"/>
      <c r="P11" s="34" t="s">
        <v>108</v>
      </c>
      <c r="Q11" s="53">
        <f>(L10-2451545)/36525</f>
        <v>0.17396133109268047</v>
      </c>
      <c r="R11" s="55"/>
      <c r="S11" s="55"/>
      <c r="T11" s="34"/>
    </row>
    <row r="12" spans="1:23">
      <c r="C12" s="28"/>
      <c r="G12" t="s">
        <v>255</v>
      </c>
      <c r="L12" s="41">
        <f xml:space="preserve"> MOD(218.317 + 481267.883*L11, 360)</f>
        <v>60.31853883639269</v>
      </c>
      <c r="M12" s="48" t="s">
        <v>151</v>
      </c>
      <c r="N12" s="46">
        <f>RADIANS(L12)</f>
        <v>1.0527571026871216</v>
      </c>
      <c r="O12" s="30" t="s">
        <v>64</v>
      </c>
      <c r="P12" s="34" t="s">
        <v>294</v>
      </c>
      <c r="Q12" s="54">
        <f>MOD(280.46607+36000.7698*Q11, 360)</f>
        <v>63.207904769173183</v>
      </c>
      <c r="R12" s="55" t="s">
        <v>2</v>
      </c>
      <c r="S12" s="53">
        <f>RADIANS(Q12)</f>
        <v>1.1031860515090985</v>
      </c>
      <c r="T12" s="34" t="s">
        <v>64</v>
      </c>
    </row>
    <row r="13" spans="1:23">
      <c r="C13" s="28"/>
      <c r="G13" t="s">
        <v>256</v>
      </c>
      <c r="L13" s="41">
        <f xml:space="preserve"> MOD(134.954 + 477198.849*L11, 360)</f>
        <v>349.10096793502453</v>
      </c>
      <c r="M13" s="48" t="s">
        <v>151</v>
      </c>
      <c r="N13" s="46">
        <f t="shared" ref="N13:N16" si="0">RADIANS(L13)</f>
        <v>6.0929613123653281</v>
      </c>
      <c r="O13" s="30" t="s">
        <v>64</v>
      </c>
      <c r="P13" s="34" t="s">
        <v>295</v>
      </c>
      <c r="Q13" s="54">
        <f>MOD(357.5291+35999.0503*Q11, 360)</f>
        <v>139.97180826035856</v>
      </c>
      <c r="R13" s="55" t="s">
        <v>2</v>
      </c>
      <c r="S13" s="53">
        <f t="shared" ref="S13:S21" si="1">RADIANS(Q13)</f>
        <v>2.4429689141134534</v>
      </c>
      <c r="T13" s="34" t="s">
        <v>64</v>
      </c>
    </row>
    <row r="14" spans="1:23">
      <c r="C14" s="28"/>
      <c r="I14" t="s">
        <v>257</v>
      </c>
      <c r="L14" s="41">
        <f xml:space="preserve"> MOD(125.041 - 1934.142*L11, 360)</f>
        <v>148.57508315774078</v>
      </c>
      <c r="M14" s="48" t="s">
        <v>151</v>
      </c>
      <c r="N14" s="46">
        <f t="shared" si="0"/>
        <v>2.5931243875269501</v>
      </c>
      <c r="O14" s="30" t="s">
        <v>64</v>
      </c>
      <c r="P14" s="34" t="s">
        <v>296</v>
      </c>
      <c r="Q14" s="53">
        <f xml:space="preserve"> (1.9146 - 0.0048*Q11)*SIN(S13) + (0.02 - 0.0001)*SIN(2*S13) + 0.0003*SIN(3*S13)</f>
        <v>1.2115241352003798</v>
      </c>
      <c r="R14" s="55" t="s">
        <v>2</v>
      </c>
      <c r="S14" s="53"/>
      <c r="T14" s="34"/>
    </row>
    <row r="15" spans="1:23">
      <c r="C15" s="28"/>
      <c r="G15" t="s">
        <v>258</v>
      </c>
      <c r="L15" s="41">
        <f xml:space="preserve"> MOD(280.466 + 36000.769*L11, 360)</f>
        <v>63.2076956001074</v>
      </c>
      <c r="M15" s="48" t="s">
        <v>151</v>
      </c>
      <c r="N15" s="46">
        <f t="shared" si="0"/>
        <v>1.1031824008202071</v>
      </c>
      <c r="O15" s="30" t="s">
        <v>64</v>
      </c>
      <c r="P15" s="34" t="s">
        <v>297</v>
      </c>
      <c r="Q15" s="53">
        <f>0.0167086 - 0.000042*Q11</f>
        <v>1.6701293624094109E-2</v>
      </c>
      <c r="R15" s="55"/>
      <c r="S15" s="53"/>
      <c r="T15" s="34"/>
    </row>
    <row r="16" spans="1:23">
      <c r="C16" s="28"/>
      <c r="D16">
        <v>0</v>
      </c>
      <c r="F16" t="s">
        <v>42</v>
      </c>
      <c r="G16" t="s">
        <v>182</v>
      </c>
      <c r="H16" t="s">
        <v>259</v>
      </c>
      <c r="L16" s="41">
        <f xml:space="preserve"> MOD(357.526 + 35999.05*L11, 360)</f>
        <v>139.96865607195923</v>
      </c>
      <c r="M16" s="48" t="s">
        <v>151</v>
      </c>
      <c r="N16" s="46">
        <f t="shared" si="0"/>
        <v>2.4429138980472418</v>
      </c>
      <c r="O16" s="30" t="s">
        <v>64</v>
      </c>
      <c r="P16" s="34" t="s">
        <v>298</v>
      </c>
      <c r="Q16" s="54">
        <f>Q12+Q14</f>
        <v>64.419428904373561</v>
      </c>
      <c r="R16" s="55" t="s">
        <v>2</v>
      </c>
      <c r="S16" s="53"/>
      <c r="T16" s="34"/>
    </row>
    <row r="17" spans="1:20">
      <c r="A17">
        <v>0</v>
      </c>
      <c r="B17">
        <v>1</v>
      </c>
      <c r="C17" s="28"/>
      <c r="D17">
        <v>1</v>
      </c>
      <c r="F17" s="33" t="s">
        <v>293</v>
      </c>
      <c r="G17" t="s">
        <v>247</v>
      </c>
      <c r="I17" t="s">
        <v>260</v>
      </c>
      <c r="K17" t="s">
        <v>268</v>
      </c>
      <c r="L17" s="41">
        <f xml:space="preserve"> 22640*SIN(N13) + 769*SIN(2*N13) + 36*SIN(3*N13)</f>
        <v>-4585.7501138790967</v>
      </c>
      <c r="M17" s="48" t="s">
        <v>285</v>
      </c>
      <c r="N17" s="47"/>
      <c r="O17" s="30"/>
      <c r="P17" s="34" t="s">
        <v>299</v>
      </c>
      <c r="Q17" s="54">
        <f>Q13+Q14</f>
        <v>141.18333239555895</v>
      </c>
      <c r="R17" s="55" t="s">
        <v>2</v>
      </c>
      <c r="S17" s="53">
        <f t="shared" si="1"/>
        <v>2.4641139992400771</v>
      </c>
      <c r="T17" s="34" t="s">
        <v>64</v>
      </c>
    </row>
    <row r="18" spans="1:20">
      <c r="A18">
        <v>1</v>
      </c>
      <c r="B18">
        <v>2</v>
      </c>
      <c r="C18" s="28"/>
      <c r="D18">
        <v>2</v>
      </c>
      <c r="G18" t="s">
        <v>48</v>
      </c>
      <c r="H18">
        <v>7</v>
      </c>
      <c r="I18" t="s">
        <v>261</v>
      </c>
      <c r="K18" t="s">
        <v>268</v>
      </c>
      <c r="L18" s="41">
        <f xml:space="preserve"> -125*SIN(N12 - N15)</f>
        <v>6.3004914198698998</v>
      </c>
      <c r="M18" s="48" t="s">
        <v>285</v>
      </c>
      <c r="N18" s="47"/>
      <c r="O18" s="30"/>
      <c r="P18" s="34" t="s">
        <v>14</v>
      </c>
      <c r="Q18" s="54">
        <f>MOD(125.04452-1934.13626*Q11, 360)</f>
        <v>148.57960169578129</v>
      </c>
      <c r="R18" s="55" t="s">
        <v>2</v>
      </c>
      <c r="S18" s="53">
        <f t="shared" si="1"/>
        <v>2.5932032508931337</v>
      </c>
      <c r="T18" s="34" t="s">
        <v>64</v>
      </c>
    </row>
    <row r="19" spans="1:20">
      <c r="A19">
        <v>2</v>
      </c>
      <c r="B19">
        <v>3</v>
      </c>
      <c r="C19" s="28"/>
      <c r="D19">
        <v>3</v>
      </c>
      <c r="G19" t="s">
        <v>250</v>
      </c>
      <c r="H19">
        <v>8</v>
      </c>
      <c r="I19" t="s">
        <v>262</v>
      </c>
      <c r="K19" t="s">
        <v>268</v>
      </c>
      <c r="L19" s="41">
        <f xml:space="preserve"> 2370*SIN(2*(N12 - N15))</f>
        <v>-238.61095359943459</v>
      </c>
      <c r="M19" s="48" t="s">
        <v>285</v>
      </c>
      <c r="N19" s="47"/>
      <c r="O19" s="30"/>
      <c r="P19" s="34" t="s">
        <v>300</v>
      </c>
      <c r="Q19" s="54">
        <f>23.43929111 - 0.01300417*Q11</f>
        <v>23.437028887277044</v>
      </c>
      <c r="R19" s="55" t="s">
        <v>2</v>
      </c>
      <c r="S19" s="53"/>
      <c r="T19" s="34"/>
    </row>
    <row r="20" spans="1:20">
      <c r="A20">
        <v>3</v>
      </c>
      <c r="B20">
        <v>4</v>
      </c>
      <c r="C20" s="28"/>
      <c r="D20">
        <v>4</v>
      </c>
      <c r="G20" t="s">
        <v>251</v>
      </c>
      <c r="H20">
        <v>9</v>
      </c>
      <c r="I20" t="s">
        <v>263</v>
      </c>
      <c r="K20" t="s">
        <v>268</v>
      </c>
      <c r="L20" s="41">
        <f xml:space="preserve"> -668*SIN(N16)</f>
        <v>-429.66199659552098</v>
      </c>
      <c r="M20" s="48" t="s">
        <v>285</v>
      </c>
      <c r="N20" s="47"/>
      <c r="O20" s="30"/>
      <c r="P20" s="34" t="s">
        <v>301</v>
      </c>
      <c r="Q20" s="55">
        <f>9.2*COS(S18)/3600 + 0.57*COS(2*S12)/3600</f>
        <v>-2.274815468866453E-3</v>
      </c>
      <c r="R20" s="55" t="s">
        <v>2</v>
      </c>
      <c r="S20" s="54"/>
      <c r="T20" s="34"/>
    </row>
    <row r="21" spans="1:20">
      <c r="A21">
        <v>4</v>
      </c>
      <c r="B21">
        <v>5</v>
      </c>
      <c r="C21" s="28"/>
      <c r="D21">
        <v>5</v>
      </c>
      <c r="I21" t="s">
        <v>264</v>
      </c>
      <c r="K21" t="s">
        <v>268</v>
      </c>
      <c r="L21" s="41">
        <f xml:space="preserve"> -412*SIN(2*(N12 - N14)) + 212*SIN(2*(N12 - N15 - N13))</f>
        <v>83.563420099973712</v>
      </c>
      <c r="M21" s="48" t="s">
        <v>285</v>
      </c>
      <c r="N21" s="47"/>
      <c r="O21" s="30"/>
      <c r="P21" s="34" t="s">
        <v>131</v>
      </c>
      <c r="Q21" s="56">
        <f>Q19+Q20</f>
        <v>23.434754071808179</v>
      </c>
      <c r="R21" s="55" t="s">
        <v>2</v>
      </c>
      <c r="S21" s="53">
        <f t="shared" si="1"/>
        <v>0.40901361794820035</v>
      </c>
      <c r="T21" s="34" t="s">
        <v>64</v>
      </c>
    </row>
    <row r="22" spans="1:20">
      <c r="A22">
        <v>5</v>
      </c>
      <c r="B22">
        <v>6</v>
      </c>
      <c r="C22" s="28"/>
      <c r="D22">
        <v>6</v>
      </c>
      <c r="I22" t="s">
        <v>265</v>
      </c>
      <c r="K22" t="s">
        <v>268</v>
      </c>
      <c r="L22" s="41">
        <f xml:space="preserve"> 4586*SIN(2*(N12 - N15) - N13) + 206*SIN(2*(N12 - N15) - N13 - N16) + 192*SIN(2*(N12 - N15) + N13) + 165*SIN(2*(N12 - N15) - N16) + 148*SIN(N13 - N16) - 110*SIN(N13 + N16)</f>
        <v>-42.152046883982791</v>
      </c>
      <c r="M22" s="48" t="s">
        <v>285</v>
      </c>
      <c r="N22" s="47"/>
      <c r="O22" s="30"/>
      <c r="P22" s="34" t="s">
        <v>302</v>
      </c>
      <c r="Q22" s="55">
        <f>1720994.5+INT(365.25*G4)+INT(30.60001*(F4+1))+M4+E4</f>
        <v>2457898.5</v>
      </c>
      <c r="R22" s="55"/>
      <c r="S22" s="55"/>
      <c r="T22" s="34"/>
    </row>
    <row r="23" spans="1:20">
      <c r="A23">
        <v>6</v>
      </c>
      <c r="B23">
        <v>7</v>
      </c>
      <c r="C23" s="28"/>
      <c r="D23">
        <v>7</v>
      </c>
      <c r="I23" t="s">
        <v>266</v>
      </c>
      <c r="K23" t="s">
        <v>268</v>
      </c>
      <c r="L23" s="41">
        <f xml:space="preserve"> SUM(L17:L22)</f>
        <v>-5206.3111994381907</v>
      </c>
      <c r="M23" s="48" t="s">
        <v>285</v>
      </c>
      <c r="N23" s="46">
        <f>L23/3600</f>
        <v>-1.4461975553994975</v>
      </c>
      <c r="O23" s="30" t="s">
        <v>151</v>
      </c>
      <c r="P23" s="34" t="s">
        <v>303</v>
      </c>
      <c r="Q23" s="55">
        <f>(Q22-2451545)/36525</f>
        <v>0.17394934976043805</v>
      </c>
      <c r="R23" s="55"/>
      <c r="S23" s="55"/>
      <c r="T23" s="34"/>
    </row>
    <row r="24" spans="1:20">
      <c r="A24">
        <v>7</v>
      </c>
      <c r="B24">
        <v>8</v>
      </c>
      <c r="C24" s="28"/>
      <c r="D24">
        <v>8</v>
      </c>
      <c r="L24" s="41"/>
      <c r="M24" s="48"/>
      <c r="N24" s="47"/>
      <c r="O24" s="30"/>
      <c r="P24" s="34"/>
      <c r="Q24" s="55"/>
      <c r="R24" s="55"/>
      <c r="S24" s="55"/>
      <c r="T24" s="34"/>
    </row>
    <row r="25" spans="1:20">
      <c r="A25">
        <v>8</v>
      </c>
      <c r="B25">
        <v>9</v>
      </c>
      <c r="C25" s="28"/>
      <c r="D25">
        <v>9</v>
      </c>
      <c r="F25" t="s">
        <v>267</v>
      </c>
      <c r="L25" s="41">
        <f>MOD(L12+N23,360)</f>
        <v>58.87234128099319</v>
      </c>
      <c r="M25" s="48"/>
      <c r="N25" s="46">
        <f>RADIANS(L25)</f>
        <v>1.0275161937111073</v>
      </c>
      <c r="O25" s="30" t="s">
        <v>64</v>
      </c>
      <c r="P25" s="34" t="s">
        <v>304</v>
      </c>
      <c r="Q25" s="55">
        <f>MOD(6.6973745583+2400.0513369072*Q23+0.0000258622*Q23*Q23,24)</f>
        <v>16.184744787525631</v>
      </c>
      <c r="R25" s="55"/>
      <c r="S25" s="55"/>
      <c r="T25" s="34"/>
    </row>
    <row r="26" spans="1:20">
      <c r="A26">
        <v>9</v>
      </c>
      <c r="B26">
        <v>10</v>
      </c>
      <c r="C26" s="28"/>
      <c r="D26">
        <v>10</v>
      </c>
      <c r="F26" t="s">
        <v>286</v>
      </c>
      <c r="L26" s="41">
        <f>INT(L25)</f>
        <v>58</v>
      </c>
      <c r="M26" s="45">
        <f>INT(60*(L25-L26))</f>
        <v>52</v>
      </c>
      <c r="N26" s="45">
        <f>INT(3600*(L25-L26)-60*M26)</f>
        <v>20</v>
      </c>
      <c r="O26" s="30"/>
      <c r="P26" s="34" t="s">
        <v>305</v>
      </c>
      <c r="Q26" s="57">
        <f>MOD(Q25+(H4+I4/60+J4/3600-M6)*1.00273790935,24)</f>
        <v>2.709314761078339</v>
      </c>
      <c r="R26" s="55"/>
      <c r="S26" s="55"/>
      <c r="T26" s="34"/>
    </row>
    <row r="27" spans="1:20">
      <c r="A27">
        <v>10</v>
      </c>
      <c r="B27">
        <v>11</v>
      </c>
      <c r="C27" s="28"/>
      <c r="D27">
        <v>11</v>
      </c>
      <c r="L27" s="43" t="str">
        <f>"°"</f>
        <v>°</v>
      </c>
      <c r="M27" s="49" t="str">
        <f>"'"</f>
        <v>'</v>
      </c>
      <c r="N27" s="48" t="str">
        <f>""""</f>
        <v>"</v>
      </c>
      <c r="O27" s="30"/>
      <c r="P27" s="34" t="s">
        <v>132</v>
      </c>
      <c r="Q27" s="55">
        <f>MOD(Q26+D6/15,24)</f>
        <v>10.130388835152413</v>
      </c>
      <c r="R27" s="55"/>
      <c r="S27" s="55"/>
      <c r="T27" s="34"/>
    </row>
    <row r="28" spans="1:20">
      <c r="A28">
        <v>11</v>
      </c>
      <c r="B28">
        <v>12</v>
      </c>
      <c r="C28" s="28"/>
      <c r="D28">
        <v>12</v>
      </c>
      <c r="G28" t="s">
        <v>315</v>
      </c>
      <c r="L28" s="44">
        <f>(18520*SIN(N25-N14+0.114*SIN(2*(N12-N14))*PI()/180+0.15*SIN(N16)*PI()/180)-526*SIN(2*N15-N12-N14)+44*SIN(2*N15-N12-N14+N13)-31*SIN((2*N15-N12-N14-N13)-23*SIN((2*N15-N12-N14+N16)+11*SIN((2*N15-N12-N14-N16)-25*SIN(N12-N14-2*N13)+21*SIN(N12-N14-N13)))))/3600</f>
        <v>-5.0146518453943436</v>
      </c>
      <c r="M28" s="48"/>
      <c r="N28" s="46">
        <f>RADIANS(L28)</f>
        <v>-8.7522185543340944E-2</v>
      </c>
      <c r="O28" s="30" t="s">
        <v>64</v>
      </c>
      <c r="P28" s="34" t="s">
        <v>306</v>
      </c>
      <c r="Q28" s="58">
        <f>MOD(Q27- S33,24)*15</f>
        <v>89.517265711001187</v>
      </c>
      <c r="R28" s="55" t="s">
        <v>2</v>
      </c>
      <c r="S28" s="55">
        <f>RADIANS(Q28)</f>
        <v>1.5623710240395934</v>
      </c>
      <c r="T28" s="34" t="s">
        <v>64</v>
      </c>
    </row>
    <row r="29" spans="1:20">
      <c r="A29">
        <v>12</v>
      </c>
      <c r="B29">
        <v>13</v>
      </c>
      <c r="C29" s="28"/>
      <c r="D29">
        <v>13</v>
      </c>
      <c r="G29" t="s">
        <v>316</v>
      </c>
      <c r="L29" s="45">
        <f>INT(L28)</f>
        <v>-6</v>
      </c>
      <c r="M29" s="45">
        <f>INT(60*(L28-L29))</f>
        <v>59</v>
      </c>
      <c r="N29" s="45">
        <f>INT(3600*(L28-L29)-60*M29)</f>
        <v>7</v>
      </c>
      <c r="O29" s="30" t="s">
        <v>288</v>
      </c>
      <c r="P29" s="34"/>
      <c r="Q29" s="55"/>
      <c r="R29" s="55"/>
      <c r="S29" s="55"/>
      <c r="T29" s="34"/>
    </row>
    <row r="30" spans="1:20">
      <c r="A30">
        <v>13</v>
      </c>
      <c r="B30">
        <v>14</v>
      </c>
      <c r="C30" s="28"/>
      <c r="D30">
        <v>14</v>
      </c>
      <c r="L30" s="44" t="str">
        <f>IF(L28&lt;0, "NEGATIF", "POSITIF")</f>
        <v>NEGATIF</v>
      </c>
      <c r="M30" s="48"/>
      <c r="N30" s="47"/>
      <c r="O30" s="30"/>
      <c r="P30" s="34" t="s">
        <v>307</v>
      </c>
      <c r="Q30" s="55">
        <f>1.000001018*(1-Q15*Q15)/(1+Q15*COS(Q17))</f>
        <v>1.0163970577973553</v>
      </c>
      <c r="R30" s="55"/>
      <c r="S30" s="61">
        <f>Q30*149598000</f>
        <v>152050967.05236876</v>
      </c>
      <c r="T30" s="34" t="s">
        <v>191</v>
      </c>
    </row>
    <row r="31" spans="1:20">
      <c r="A31">
        <v>14</v>
      </c>
      <c r="B31">
        <v>15</v>
      </c>
      <c r="C31" s="28"/>
      <c r="D31">
        <v>15</v>
      </c>
      <c r="G31" t="s">
        <v>317</v>
      </c>
      <c r="L31" s="44">
        <f>(3423 + 187*COS(N13)+10*COS(2*N13)+34*COS(2*(N12-N15)-N13)+28*COS(2*(N12-N15))+3*COS(2*(N12-N15)+N13))/3600</f>
        <v>1.0223632495603934</v>
      </c>
      <c r="M31" s="48"/>
      <c r="N31" s="44">
        <f>RADIANS(L31)</f>
        <v>1.7843604856217336E-2</v>
      </c>
      <c r="O31" s="30" t="s">
        <v>64</v>
      </c>
      <c r="P31" s="34" t="s">
        <v>308</v>
      </c>
      <c r="Q31" s="59">
        <f>Q16-0.00569-0.00478*SIN(S18)</f>
        <v>64.411247025949208</v>
      </c>
      <c r="R31" s="55" t="s">
        <v>151</v>
      </c>
      <c r="S31" s="55">
        <f>RADIANS(Q31)</f>
        <v>1.1241883359182192</v>
      </c>
      <c r="T31" s="34" t="s">
        <v>64</v>
      </c>
    </row>
    <row r="32" spans="1:20">
      <c r="A32">
        <v>15</v>
      </c>
      <c r="B32">
        <v>16</v>
      </c>
      <c r="C32" s="28"/>
      <c r="D32">
        <v>16</v>
      </c>
      <c r="G32" t="s">
        <v>318</v>
      </c>
      <c r="L32" s="44"/>
      <c r="M32" s="50">
        <f>L31/24</f>
        <v>4.2598468731683055E-2</v>
      </c>
      <c r="N32" s="47"/>
      <c r="O32" s="30"/>
      <c r="P32" s="34" t="s">
        <v>309</v>
      </c>
      <c r="Q32" s="60">
        <f>INT(Q31)</f>
        <v>64</v>
      </c>
      <c r="R32" s="60">
        <f>INT(60*(Q31-Q32))</f>
        <v>24</v>
      </c>
      <c r="S32" s="60">
        <f>INT(3600*(Q31-Q32)-60*R32)</f>
        <v>40</v>
      </c>
      <c r="T32" s="34"/>
    </row>
    <row r="33" spans="1:20">
      <c r="A33">
        <v>16</v>
      </c>
      <c r="B33">
        <v>17</v>
      </c>
      <c r="C33" s="28"/>
      <c r="D33">
        <v>17</v>
      </c>
      <c r="L33" s="44"/>
      <c r="M33" s="45"/>
      <c r="N33" s="47"/>
      <c r="O33" s="30"/>
      <c r="P33" s="34" t="s">
        <v>37</v>
      </c>
      <c r="Q33" s="55">
        <f>MOD(DEGREES(ATAN2(COS(S31),COS(S21)*SIN(S31))),360)</f>
        <v>62.438566816285011</v>
      </c>
      <c r="R33" s="55" t="s">
        <v>2</v>
      </c>
      <c r="S33" s="55">
        <f>Q33/15</f>
        <v>4.1625711210856675</v>
      </c>
      <c r="T33" s="34" t="s">
        <v>2</v>
      </c>
    </row>
    <row r="34" spans="1:20">
      <c r="A34">
        <v>17</v>
      </c>
      <c r="B34">
        <v>18</v>
      </c>
      <c r="C34" s="28"/>
      <c r="D34">
        <v>18</v>
      </c>
      <c r="H34" t="s">
        <v>287</v>
      </c>
      <c r="L34" s="44">
        <f>DEGREES(ASIN(0.272493*SIN(N31)))</f>
        <v>0.27857314333200572</v>
      </c>
      <c r="M34" s="51">
        <f>L34/24</f>
        <v>1.1607214305500239E-2</v>
      </c>
      <c r="N34" s="47"/>
      <c r="O34" s="30"/>
      <c r="P34" s="34" t="s">
        <v>310</v>
      </c>
      <c r="Q34" s="55"/>
      <c r="R34" s="62">
        <f>S33/24</f>
        <v>0.17344046337856947</v>
      </c>
      <c r="S34" s="55"/>
      <c r="T34" s="34"/>
    </row>
    <row r="35" spans="1:20">
      <c r="A35">
        <v>18</v>
      </c>
      <c r="B35">
        <v>19</v>
      </c>
      <c r="C35" s="28"/>
      <c r="D35">
        <v>19</v>
      </c>
      <c r="H35" t="s">
        <v>272</v>
      </c>
      <c r="L35" s="44">
        <f>6378/SIN(N31)</f>
        <v>357457.95297754451</v>
      </c>
      <c r="M35" s="48" t="s">
        <v>290</v>
      </c>
      <c r="N35" s="47"/>
      <c r="O35" s="30"/>
      <c r="P35" s="34" t="s">
        <v>204</v>
      </c>
      <c r="Q35" s="61">
        <f>DEGREES(ASIN(SIN(S21)*SIN(S31)))</f>
        <v>21.020170209919229</v>
      </c>
      <c r="R35" s="55" t="s">
        <v>151</v>
      </c>
      <c r="S35" s="55">
        <f>RADIANS(Q35)</f>
        <v>0.36687117949271819</v>
      </c>
      <c r="T35" s="34" t="s">
        <v>64</v>
      </c>
    </row>
    <row r="36" spans="1:20">
      <c r="A36">
        <v>19</v>
      </c>
      <c r="B36">
        <v>20</v>
      </c>
      <c r="C36" s="28"/>
      <c r="D36">
        <v>20</v>
      </c>
      <c r="L36" s="44"/>
      <c r="M36" s="48"/>
      <c r="N36" s="47"/>
      <c r="O36" s="30"/>
      <c r="P36" s="34" t="s">
        <v>311</v>
      </c>
      <c r="Q36" s="60" t="str">
        <f>IF(Q35&lt;0, "NEGATIF", "POSITIF")</f>
        <v>POSITIF</v>
      </c>
      <c r="R36" s="55"/>
      <c r="S36" s="55"/>
      <c r="T36" s="34"/>
    </row>
    <row r="37" spans="1:20">
      <c r="A37">
        <v>20</v>
      </c>
      <c r="B37">
        <v>21</v>
      </c>
      <c r="C37" s="28"/>
      <c r="D37">
        <v>21</v>
      </c>
      <c r="G37" t="s">
        <v>271</v>
      </c>
      <c r="L37" s="44">
        <f>0.0167086 - 0.000042*L11</f>
        <v>1.6701293624094109E-2</v>
      </c>
      <c r="M37" s="48"/>
      <c r="N37" s="44">
        <f>RADIANS(L37)</f>
        <v>2.9149256308277834E-4</v>
      </c>
      <c r="O37" s="30" t="s">
        <v>64</v>
      </c>
      <c r="P37" s="34"/>
      <c r="Q37" s="60">
        <f>INT(ABS(Q35))</f>
        <v>21</v>
      </c>
      <c r="R37" s="60">
        <f>INT(60*(ABS(Q35)-Q37))</f>
        <v>1</v>
      </c>
      <c r="S37" s="60">
        <f>INT(3600*(ABS(Q35)-Q37)-60*R37)</f>
        <v>12</v>
      </c>
      <c r="T37" s="34"/>
    </row>
    <row r="38" spans="1:20">
      <c r="A38">
        <v>21</v>
      </c>
      <c r="B38">
        <v>22</v>
      </c>
      <c r="C38" s="28"/>
      <c r="D38">
        <v>22</v>
      </c>
      <c r="J38" t="s">
        <v>270</v>
      </c>
      <c r="L38" s="44">
        <f>MOD(125.04452-1934.13626*L11, 360)</f>
        <v>148.57960169578129</v>
      </c>
      <c r="M38" s="48" t="s">
        <v>2</v>
      </c>
      <c r="N38" s="47"/>
      <c r="O38" s="30"/>
      <c r="P38" s="34" t="s">
        <v>312</v>
      </c>
      <c r="Q38" s="55">
        <f>ATAN2(COS(S28)*SIN(C5)-TAN(S35)*COS(C5),SIN(S28))</f>
        <v>1.9360756539532</v>
      </c>
      <c r="R38" s="55" t="s">
        <v>64</v>
      </c>
      <c r="S38" s="55">
        <f>DEGREES(Q38)</f>
        <v>110.92896378954921</v>
      </c>
      <c r="T38" s="34" t="s">
        <v>2</v>
      </c>
    </row>
    <row r="39" spans="1:20">
      <c r="A39">
        <v>22</v>
      </c>
      <c r="B39">
        <v>23</v>
      </c>
      <c r="C39" s="28"/>
      <c r="D39">
        <v>23</v>
      </c>
      <c r="I39" t="s">
        <v>269</v>
      </c>
      <c r="L39" s="44">
        <f>23.43929111 - 0.01300417*L11</f>
        <v>23.437028887277044</v>
      </c>
      <c r="M39" s="48" t="s">
        <v>2</v>
      </c>
      <c r="N39" s="47"/>
      <c r="O39" s="30"/>
      <c r="P39" s="34" t="s">
        <v>206</v>
      </c>
      <c r="Q39" s="55">
        <f>MOD(S38+180,360)</f>
        <v>290.92896378954924</v>
      </c>
      <c r="R39" s="55"/>
      <c r="S39" s="55"/>
      <c r="T39" s="34"/>
    </row>
    <row r="40" spans="1:20">
      <c r="A40">
        <v>23</v>
      </c>
      <c r="B40">
        <v>24</v>
      </c>
      <c r="C40" s="28"/>
      <c r="D40">
        <v>24</v>
      </c>
      <c r="I40" t="s">
        <v>273</v>
      </c>
      <c r="L40" s="44">
        <f>9.2*COS(N14)/3600 + 0.57*COS(2*N15)/3600</f>
        <v>-2.2747094664039604E-3</v>
      </c>
      <c r="M40" s="48" t="s">
        <v>2</v>
      </c>
      <c r="N40" s="44"/>
      <c r="O40" s="30"/>
      <c r="P40" s="34" t="s">
        <v>311</v>
      </c>
      <c r="Q40" s="60">
        <f>INT(Q39)</f>
        <v>290</v>
      </c>
      <c r="R40" s="60">
        <f>INT(60*(Q39-Q40))</f>
        <v>55</v>
      </c>
      <c r="S40" s="60">
        <f>INT(3600*(Q39-Q40)-60*R40)</f>
        <v>44</v>
      </c>
      <c r="T40" s="34"/>
    </row>
    <row r="41" spans="1:20">
      <c r="A41">
        <v>24</v>
      </c>
      <c r="B41" s="28"/>
      <c r="D41">
        <v>25</v>
      </c>
      <c r="J41" t="s">
        <v>274</v>
      </c>
      <c r="L41" s="44">
        <f>L39+L40</f>
        <v>23.434754177810639</v>
      </c>
      <c r="M41" s="48" t="s">
        <v>2</v>
      </c>
      <c r="N41" s="44">
        <f>RADIANS(L41)</f>
        <v>0.40901361979829232</v>
      </c>
      <c r="O41" s="30" t="s">
        <v>64</v>
      </c>
      <c r="P41" s="34"/>
      <c r="Q41" s="61"/>
      <c r="R41" s="55"/>
      <c r="S41" s="55"/>
      <c r="T41" s="34"/>
    </row>
    <row r="42" spans="1:20">
      <c r="A42">
        <v>25</v>
      </c>
      <c r="B42" s="28"/>
      <c r="C42" s="17"/>
      <c r="D42">
        <v>26</v>
      </c>
      <c r="L42" s="44"/>
      <c r="M42" s="48"/>
      <c r="N42" s="44"/>
      <c r="O42" s="30"/>
      <c r="P42" s="34" t="s">
        <v>153</v>
      </c>
      <c r="Q42" s="61">
        <f>DEGREES(ASIN(SIN(C5)*SIN(S35)+COS(C5)*COS(S35)*COS(S28)))</f>
        <v>-2.0588227636446739</v>
      </c>
      <c r="R42" s="55" t="s">
        <v>151</v>
      </c>
      <c r="S42" s="55"/>
      <c r="T42" s="34"/>
    </row>
    <row r="43" spans="1:20">
      <c r="A43">
        <v>26</v>
      </c>
      <c r="B43" s="28"/>
      <c r="D43">
        <v>27</v>
      </c>
      <c r="J43" t="s">
        <v>275</v>
      </c>
      <c r="L43" s="44">
        <f>(L8-2451545)/36525</f>
        <v>0.1739613088447802</v>
      </c>
      <c r="M43" s="48"/>
      <c r="N43" s="44"/>
      <c r="O43" s="30"/>
      <c r="P43" s="34"/>
      <c r="Q43" s="60" t="str">
        <f>IF(Q42&lt;0, "NEGATIF", "POSITIF")</f>
        <v>NEGATIF</v>
      </c>
      <c r="R43" s="55"/>
      <c r="S43" s="55"/>
      <c r="T43" s="34"/>
    </row>
    <row r="44" spans="1:20">
      <c r="A44">
        <v>27</v>
      </c>
      <c r="B44" s="28"/>
      <c r="D44">
        <v>28</v>
      </c>
      <c r="K44" t="s">
        <v>289</v>
      </c>
      <c r="L44" s="44">
        <f>MOD(280.46061837+360.98564736629*(L8-2451545)+0.000387933*L43*L43+(-17.2*SIN(N14)-1.32*SIN(2*N15))*COS(N41)/3600, 360)/15</f>
        <v>2.6966101199698946</v>
      </c>
      <c r="M44" s="48"/>
      <c r="N44" s="44"/>
      <c r="O44" s="30"/>
      <c r="P44" s="34" t="s">
        <v>311</v>
      </c>
      <c r="Q44" s="60">
        <f>INT(ABS(Q42))</f>
        <v>2</v>
      </c>
      <c r="R44" s="60">
        <f>INT(60*(ABS(Q42)-Q44))</f>
        <v>3</v>
      </c>
      <c r="S44" s="60">
        <f>INT(3600*(ABS(Q42)-Q44)-60*R44)</f>
        <v>31</v>
      </c>
      <c r="T44" s="34"/>
    </row>
    <row r="45" spans="1:20">
      <c r="A45">
        <v>28</v>
      </c>
      <c r="B45" s="28"/>
      <c r="D45">
        <v>29</v>
      </c>
      <c r="K45" t="s">
        <v>276</v>
      </c>
      <c r="L45" s="44">
        <f>MOD(L44+D6/15,24)</f>
        <v>10.117684194043969</v>
      </c>
      <c r="M45" s="48"/>
      <c r="N45" s="44"/>
      <c r="O45" s="30"/>
      <c r="P45" s="34"/>
      <c r="Q45" s="34"/>
      <c r="R45" s="34"/>
      <c r="S45" s="34"/>
      <c r="T45" s="34"/>
    </row>
    <row r="46" spans="1:20">
      <c r="A46">
        <v>29</v>
      </c>
      <c r="B46" s="28"/>
      <c r="D46">
        <v>30</v>
      </c>
      <c r="I46" t="s">
        <v>277</v>
      </c>
      <c r="L46" s="44">
        <f>MOD(L45-N47,24)*15</f>
        <v>93.983916675097007</v>
      </c>
      <c r="M46" s="48" t="s">
        <v>2</v>
      </c>
      <c r="N46" s="44">
        <f>RADIANS(L46)</f>
        <v>1.6403287899004446</v>
      </c>
      <c r="O46" s="30" t="s">
        <v>64</v>
      </c>
      <c r="P46" s="34"/>
      <c r="Q46" s="34"/>
      <c r="R46" s="34"/>
      <c r="S46" s="34"/>
      <c r="T46" s="34"/>
    </row>
    <row r="47" spans="1:20">
      <c r="A47">
        <v>30</v>
      </c>
      <c r="B47" s="28"/>
      <c r="D47">
        <v>31</v>
      </c>
      <c r="K47" t="s">
        <v>278</v>
      </c>
      <c r="L47" s="44">
        <f>MOD(DEGREES(ATAN2(COS(N25),SIN(N25)*COS(N41)-TAN(N28)*SIN(N41))),360)</f>
        <v>57.781346235562516</v>
      </c>
      <c r="M47" s="48" t="s">
        <v>2</v>
      </c>
      <c r="N47" s="44">
        <f>L47/15</f>
        <v>3.8520897490375012</v>
      </c>
      <c r="O47" s="30" t="s">
        <v>64</v>
      </c>
      <c r="P47" s="34"/>
      <c r="Q47" s="34"/>
      <c r="R47" s="34"/>
      <c r="S47" s="34"/>
      <c r="T47" s="34"/>
    </row>
    <row r="48" spans="1:20">
      <c r="A48">
        <v>31</v>
      </c>
      <c r="B48" s="28"/>
      <c r="D48">
        <v>32</v>
      </c>
      <c r="J48" t="s">
        <v>284</v>
      </c>
      <c r="L48" s="45">
        <f>INT(N47)</f>
        <v>3</v>
      </c>
      <c r="M48" s="41">
        <f>INT(60*(N47-L48))</f>
        <v>51</v>
      </c>
      <c r="N48" s="45">
        <f>INT(3600*(N47-L48)-60*M48)</f>
        <v>7</v>
      </c>
      <c r="O48" s="30"/>
      <c r="P48" s="34"/>
      <c r="Q48" s="34"/>
      <c r="R48" s="34"/>
      <c r="S48" s="34"/>
      <c r="T48" s="34"/>
    </row>
    <row r="49" spans="1:20">
      <c r="A49">
        <v>32</v>
      </c>
      <c r="B49" s="28"/>
      <c r="D49">
        <v>33</v>
      </c>
      <c r="L49" s="44"/>
      <c r="M49" s="48"/>
      <c r="N49" s="47"/>
      <c r="O49" s="30"/>
      <c r="P49" s="34"/>
      <c r="Q49" s="34"/>
      <c r="R49" s="34"/>
      <c r="S49" s="34"/>
      <c r="T49" s="34"/>
    </row>
    <row r="50" spans="1:20">
      <c r="A50">
        <v>33</v>
      </c>
      <c r="B50" s="28"/>
      <c r="D50">
        <v>34</v>
      </c>
      <c r="J50" t="s">
        <v>291</v>
      </c>
      <c r="L50" s="44">
        <f>DEGREES(ASIN(SIN(N28)*COS(N41)+COS(N28)*SIN(N41)*SIN(N25)))</f>
        <v>15.007096294364024</v>
      </c>
      <c r="M50" s="48" t="s">
        <v>2</v>
      </c>
      <c r="N50" s="47">
        <f>RADIANS(L50)</f>
        <v>0.26192324150049234</v>
      </c>
      <c r="O50" s="30" t="s">
        <v>64</v>
      </c>
      <c r="P50" s="34"/>
      <c r="Q50" s="34"/>
      <c r="R50" s="34"/>
      <c r="S50" s="34"/>
      <c r="T50" s="34"/>
    </row>
    <row r="51" spans="1:20">
      <c r="A51">
        <v>34</v>
      </c>
      <c r="B51" s="28"/>
      <c r="D51">
        <v>35</v>
      </c>
      <c r="J51" t="s">
        <v>292</v>
      </c>
      <c r="L51" s="45" t="str">
        <f>IF(L50&lt;0, "NEGATIF", "POSITIF")</f>
        <v>POSITIF</v>
      </c>
      <c r="M51" s="52"/>
      <c r="N51" s="47"/>
      <c r="O51" s="30"/>
      <c r="P51" s="34"/>
      <c r="Q51" s="34"/>
      <c r="R51" s="34"/>
      <c r="S51" s="34"/>
      <c r="T51" s="34"/>
    </row>
    <row r="52" spans="1:20">
      <c r="A52">
        <v>35</v>
      </c>
      <c r="B52" s="28"/>
      <c r="D52">
        <v>36</v>
      </c>
      <c r="L52" s="45">
        <f>INT(ABS(L50))</f>
        <v>15</v>
      </c>
      <c r="M52" s="45">
        <f>INT(60*(ABS(L50)-L52))</f>
        <v>0</v>
      </c>
      <c r="N52" s="45">
        <f>INT(3600*(ABS(L50)-L52)-60*M52)</f>
        <v>25</v>
      </c>
      <c r="O52" s="30"/>
      <c r="P52" s="34"/>
      <c r="Q52" s="36" t="str">
        <f>UPPER(" posisi bulan dan matahariyang diinginkan,,,by ALI MUHSIN")</f>
        <v xml:space="preserve"> POSISI BULAN DAN MATAHARIYANG DIINGINKAN,,,BY ALI MUHSIN</v>
      </c>
      <c r="R52" s="36"/>
      <c r="S52" s="36"/>
      <c r="T52" s="36"/>
    </row>
    <row r="53" spans="1:20">
      <c r="A53">
        <v>36</v>
      </c>
      <c r="B53" s="28"/>
      <c r="D53">
        <v>37</v>
      </c>
      <c r="H53" t="s">
        <v>283</v>
      </c>
      <c r="L53" s="44">
        <f>DEGREES(ATAN2(COS(N46)*SIN(C5)-TAN(N50)*COS(C5),SIN(N46)))</f>
        <v>104.47949087476097</v>
      </c>
      <c r="M53" s="48" t="s">
        <v>2</v>
      </c>
      <c r="N53" s="47"/>
      <c r="O53" s="30"/>
      <c r="P53" s="34"/>
      <c r="Q53" s="34"/>
      <c r="R53" s="34"/>
      <c r="S53" s="34"/>
      <c r="T53" s="34"/>
    </row>
    <row r="54" spans="1:20">
      <c r="A54">
        <v>37</v>
      </c>
      <c r="B54" s="28"/>
      <c r="D54">
        <v>38</v>
      </c>
      <c r="J54" t="s">
        <v>282</v>
      </c>
      <c r="L54" s="46">
        <f>MOD(L53+180,360)</f>
        <v>284.47949087476098</v>
      </c>
      <c r="M54" s="48" t="s">
        <v>2</v>
      </c>
      <c r="N54" s="47"/>
      <c r="O54" s="30"/>
      <c r="P54" s="34"/>
      <c r="Q54" s="34"/>
      <c r="R54" s="34"/>
      <c r="S54" s="34"/>
      <c r="T54" s="34"/>
    </row>
    <row r="55" spans="1:20">
      <c r="A55">
        <v>38</v>
      </c>
      <c r="B55" s="28"/>
      <c r="D55">
        <v>39</v>
      </c>
      <c r="J55" t="s">
        <v>281</v>
      </c>
      <c r="L55" s="41">
        <f>INT(L54)</f>
        <v>284</v>
      </c>
      <c r="M55" s="45">
        <f>INT(60*(L54-L55))</f>
        <v>28</v>
      </c>
      <c r="N55" s="45">
        <f>INT(3600*(L54-L55)-60*M55)</f>
        <v>46</v>
      </c>
      <c r="O55" s="30"/>
      <c r="P55" s="34"/>
      <c r="Q55" s="34"/>
      <c r="R55" s="34"/>
      <c r="S55" s="34"/>
      <c r="T55" s="34"/>
    </row>
    <row r="56" spans="1:20">
      <c r="A56">
        <v>39</v>
      </c>
      <c r="B56" s="28"/>
      <c r="D56">
        <v>40</v>
      </c>
      <c r="L56" s="44"/>
      <c r="M56" s="48"/>
      <c r="N56" s="47"/>
      <c r="O56" s="30"/>
      <c r="P56" s="34"/>
      <c r="Q56" s="34"/>
      <c r="R56" s="34"/>
      <c r="S56" s="34"/>
      <c r="T56" s="34"/>
    </row>
    <row r="57" spans="1:20">
      <c r="A57">
        <v>40</v>
      </c>
      <c r="B57" s="28"/>
      <c r="D57">
        <v>41</v>
      </c>
      <c r="J57" t="s">
        <v>280</v>
      </c>
      <c r="L57" s="44">
        <f>DEGREES(ASIN(SIN(C5)*SIN(N50)+COS(C5)*COS(N50)*COS(N46)))</f>
        <v>-5.6341123188591133</v>
      </c>
      <c r="M57" s="48" t="s">
        <v>2</v>
      </c>
      <c r="N57" s="47"/>
      <c r="O57" s="30"/>
      <c r="P57" s="34"/>
      <c r="Q57" s="34"/>
      <c r="R57" s="34"/>
      <c r="S57" s="34"/>
      <c r="T57" s="34"/>
    </row>
    <row r="58" spans="1:20">
      <c r="A58">
        <v>41</v>
      </c>
      <c r="B58" s="28"/>
      <c r="D58">
        <v>42</v>
      </c>
      <c r="J58" t="s">
        <v>279</v>
      </c>
      <c r="L58" s="45" t="str">
        <f>IF(L57&lt;0, "NEGATIF", "POSITIF")</f>
        <v>NEGATIF</v>
      </c>
      <c r="M58" s="48"/>
      <c r="N58" s="47"/>
      <c r="O58" s="30"/>
      <c r="P58" s="34"/>
      <c r="Q58" s="34"/>
      <c r="R58" s="34"/>
      <c r="S58" s="34"/>
      <c r="T58" s="34"/>
    </row>
    <row r="59" spans="1:20">
      <c r="A59">
        <v>42</v>
      </c>
      <c r="B59" s="28"/>
      <c r="D59">
        <v>43</v>
      </c>
      <c r="L59" s="45">
        <f>INT(ABS(L57))</f>
        <v>5</v>
      </c>
      <c r="M59" s="45">
        <f>INT(60*(ABS(L57)-L59))</f>
        <v>38</v>
      </c>
      <c r="N59" s="45">
        <f>INT(3600*(ABS(L57)-L59)-60*M59)</f>
        <v>2</v>
      </c>
      <c r="O59" s="30"/>
      <c r="P59" s="34"/>
      <c r="Q59" s="34"/>
      <c r="R59" s="34"/>
      <c r="S59" s="34"/>
      <c r="T59" s="34"/>
    </row>
    <row r="60" spans="1:20">
      <c r="A60">
        <v>43</v>
      </c>
      <c r="B60" s="28"/>
      <c r="D60">
        <v>44</v>
      </c>
    </row>
    <row r="61" spans="1:20">
      <c r="A61">
        <v>44</v>
      </c>
      <c r="B61" s="28"/>
      <c r="D61">
        <v>45</v>
      </c>
    </row>
    <row r="62" spans="1:20">
      <c r="A62">
        <v>45</v>
      </c>
      <c r="B62" s="28"/>
      <c r="D62">
        <v>46</v>
      </c>
    </row>
    <row r="63" spans="1:20">
      <c r="A63">
        <v>46</v>
      </c>
      <c r="B63" s="28"/>
      <c r="D63">
        <v>47</v>
      </c>
    </row>
    <row r="64" spans="1:20">
      <c r="A64">
        <v>47</v>
      </c>
      <c r="B64" s="28"/>
      <c r="D64">
        <v>48</v>
      </c>
    </row>
    <row r="65" spans="1:4">
      <c r="A65">
        <v>48</v>
      </c>
      <c r="B65" s="28"/>
      <c r="D65">
        <v>49</v>
      </c>
    </row>
    <row r="66" spans="1:4">
      <c r="A66">
        <v>49</v>
      </c>
      <c r="B66" s="28"/>
      <c r="D66">
        <v>50</v>
      </c>
    </row>
    <row r="67" spans="1:4">
      <c r="A67">
        <v>50</v>
      </c>
      <c r="B67" s="28"/>
      <c r="D67">
        <v>51</v>
      </c>
    </row>
    <row r="68" spans="1:4">
      <c r="A68">
        <v>51</v>
      </c>
      <c r="B68" s="28"/>
      <c r="D68">
        <v>52</v>
      </c>
    </row>
    <row r="69" spans="1:4">
      <c r="A69">
        <v>52</v>
      </c>
      <c r="B69" s="28"/>
      <c r="D69">
        <v>53</v>
      </c>
    </row>
    <row r="70" spans="1:4">
      <c r="A70">
        <v>53</v>
      </c>
      <c r="B70" s="28"/>
      <c r="D70">
        <v>54</v>
      </c>
    </row>
    <row r="71" spans="1:4">
      <c r="A71">
        <v>54</v>
      </c>
      <c r="B71" s="28"/>
      <c r="D71">
        <v>55</v>
      </c>
    </row>
    <row r="72" spans="1:4">
      <c r="A72">
        <v>55</v>
      </c>
      <c r="B72" s="28"/>
      <c r="D72">
        <v>56</v>
      </c>
    </row>
    <row r="73" spans="1:4">
      <c r="A73">
        <v>56</v>
      </c>
      <c r="B73" s="28"/>
      <c r="D73">
        <v>57</v>
      </c>
    </row>
    <row r="74" spans="1:4">
      <c r="A74">
        <v>57</v>
      </c>
      <c r="B74" s="28"/>
      <c r="D74">
        <v>58</v>
      </c>
    </row>
    <row r="75" spans="1:4">
      <c r="A75">
        <v>58</v>
      </c>
      <c r="B75" s="28"/>
      <c r="D75">
        <v>59</v>
      </c>
    </row>
    <row r="76" spans="1:4">
      <c r="A76">
        <v>59</v>
      </c>
      <c r="B76" s="28"/>
    </row>
    <row r="77" spans="1:4">
      <c r="A77">
        <v>60</v>
      </c>
      <c r="B77" s="28"/>
    </row>
    <row r="78" spans="1:4">
      <c r="A78">
        <v>61</v>
      </c>
      <c r="B78" s="28"/>
    </row>
    <row r="79" spans="1:4">
      <c r="A79">
        <v>62</v>
      </c>
      <c r="B79" s="28"/>
    </row>
    <row r="80" spans="1:4">
      <c r="A80">
        <v>63</v>
      </c>
      <c r="B80" s="28"/>
    </row>
    <row r="81" spans="1:2">
      <c r="A81">
        <v>64</v>
      </c>
      <c r="B81" s="28"/>
    </row>
    <row r="82" spans="1:2">
      <c r="A82">
        <v>65</v>
      </c>
      <c r="B82" s="28"/>
    </row>
    <row r="83" spans="1:2">
      <c r="A83">
        <v>66</v>
      </c>
      <c r="B83" s="28"/>
    </row>
    <row r="84" spans="1:2">
      <c r="A84">
        <v>67</v>
      </c>
      <c r="B84" s="28"/>
    </row>
    <row r="85" spans="1:2">
      <c r="A85">
        <v>68</v>
      </c>
      <c r="B85" s="28"/>
    </row>
    <row r="86" spans="1:2">
      <c r="A86">
        <v>69</v>
      </c>
      <c r="B86" s="28"/>
    </row>
    <row r="87" spans="1:2">
      <c r="A87">
        <v>70</v>
      </c>
      <c r="B87" s="28"/>
    </row>
    <row r="88" spans="1:2">
      <c r="A88">
        <v>71</v>
      </c>
      <c r="B88" s="28"/>
    </row>
    <row r="89" spans="1:2">
      <c r="A89">
        <v>72</v>
      </c>
      <c r="B89" s="28"/>
    </row>
    <row r="90" spans="1:2">
      <c r="A90">
        <v>73</v>
      </c>
      <c r="B90" s="28"/>
    </row>
    <row r="91" spans="1:2">
      <c r="A91">
        <v>74</v>
      </c>
      <c r="B91" s="28"/>
    </row>
    <row r="92" spans="1:2">
      <c r="A92">
        <v>75</v>
      </c>
      <c r="B92" s="28"/>
    </row>
    <row r="93" spans="1:2">
      <c r="A93">
        <v>76</v>
      </c>
      <c r="B93" s="28"/>
    </row>
    <row r="94" spans="1:2">
      <c r="A94">
        <v>77</v>
      </c>
      <c r="B94" s="28"/>
    </row>
    <row r="95" spans="1:2">
      <c r="A95">
        <v>78</v>
      </c>
      <c r="B95" s="28"/>
    </row>
    <row r="96" spans="1:2">
      <c r="A96">
        <v>79</v>
      </c>
      <c r="B96" s="28"/>
    </row>
    <row r="97" spans="1:2">
      <c r="A97">
        <v>80</v>
      </c>
      <c r="B97" s="28"/>
    </row>
    <row r="98" spans="1:2">
      <c r="A98">
        <v>81</v>
      </c>
      <c r="B98" s="28"/>
    </row>
    <row r="99" spans="1:2">
      <c r="A99">
        <v>82</v>
      </c>
      <c r="B99" s="28"/>
    </row>
    <row r="100" spans="1:2">
      <c r="A100">
        <v>83</v>
      </c>
      <c r="B100" s="28"/>
    </row>
    <row r="101" spans="1:2">
      <c r="A101">
        <v>84</v>
      </c>
      <c r="B101" s="28"/>
    </row>
    <row r="102" spans="1:2">
      <c r="A102">
        <v>85</v>
      </c>
      <c r="B102" s="28"/>
    </row>
    <row r="103" spans="1:2">
      <c r="A103">
        <v>86</v>
      </c>
      <c r="B103" s="28"/>
    </row>
    <row r="104" spans="1:2">
      <c r="A104">
        <v>87</v>
      </c>
      <c r="B104" s="28"/>
    </row>
    <row r="105" spans="1:2">
      <c r="A105">
        <v>88</v>
      </c>
      <c r="B105" s="28"/>
    </row>
    <row r="106" spans="1:2">
      <c r="A106">
        <v>89</v>
      </c>
      <c r="B106" s="28"/>
    </row>
    <row r="107" spans="1:2">
      <c r="A107">
        <v>90</v>
      </c>
      <c r="B107" s="28"/>
    </row>
    <row r="108" spans="1:2">
      <c r="A108">
        <v>91</v>
      </c>
      <c r="B108" s="28"/>
    </row>
    <row r="109" spans="1:2">
      <c r="A109">
        <v>92</v>
      </c>
      <c r="B109" s="28"/>
    </row>
    <row r="110" spans="1:2">
      <c r="A110">
        <v>93</v>
      </c>
      <c r="B110" s="28"/>
    </row>
    <row r="111" spans="1:2">
      <c r="A111">
        <v>94</v>
      </c>
      <c r="B111" s="28"/>
    </row>
    <row r="112" spans="1:2">
      <c r="A112">
        <v>95</v>
      </c>
      <c r="B112" s="28"/>
    </row>
    <row r="113" spans="1:2">
      <c r="A113">
        <v>96</v>
      </c>
      <c r="B113" s="28"/>
    </row>
    <row r="114" spans="1:2">
      <c r="A114">
        <v>97</v>
      </c>
      <c r="B114" s="28"/>
    </row>
    <row r="115" spans="1:2">
      <c r="A115">
        <v>98</v>
      </c>
      <c r="B115" s="28"/>
    </row>
    <row r="116" spans="1:2">
      <c r="A116">
        <v>99</v>
      </c>
      <c r="B116" s="28"/>
    </row>
    <row r="117" spans="1:2">
      <c r="A117">
        <v>100</v>
      </c>
      <c r="B117" s="28"/>
    </row>
    <row r="118" spans="1:2">
      <c r="A118">
        <v>101</v>
      </c>
      <c r="B118" s="28"/>
    </row>
    <row r="119" spans="1:2">
      <c r="A119">
        <v>102</v>
      </c>
      <c r="B119" s="28"/>
    </row>
    <row r="120" spans="1:2">
      <c r="A120">
        <v>103</v>
      </c>
      <c r="B120" s="28"/>
    </row>
    <row r="121" spans="1:2">
      <c r="A121">
        <v>104</v>
      </c>
      <c r="B121" s="28"/>
    </row>
    <row r="122" spans="1:2">
      <c r="A122">
        <v>105</v>
      </c>
      <c r="B122" s="28"/>
    </row>
    <row r="123" spans="1:2">
      <c r="A123">
        <v>106</v>
      </c>
      <c r="B123" s="28"/>
    </row>
    <row r="124" spans="1:2">
      <c r="A124">
        <v>107</v>
      </c>
      <c r="B124" s="28"/>
    </row>
    <row r="125" spans="1:2">
      <c r="A125">
        <v>108</v>
      </c>
      <c r="B125" s="28"/>
    </row>
    <row r="126" spans="1:2">
      <c r="A126">
        <v>109</v>
      </c>
      <c r="B126" s="28"/>
    </row>
    <row r="127" spans="1:2">
      <c r="A127">
        <v>110</v>
      </c>
      <c r="B127" s="28"/>
    </row>
    <row r="128" spans="1:2">
      <c r="A128">
        <v>111</v>
      </c>
      <c r="B128" s="28"/>
    </row>
    <row r="129" spans="1:3">
      <c r="A129">
        <v>112</v>
      </c>
      <c r="B129" s="28"/>
    </row>
    <row r="130" spans="1:3">
      <c r="A130">
        <v>113</v>
      </c>
      <c r="B130" s="28"/>
    </row>
    <row r="131" spans="1:3">
      <c r="A131">
        <v>114</v>
      </c>
      <c r="B131" s="28"/>
    </row>
    <row r="132" spans="1:3">
      <c r="A132">
        <v>115</v>
      </c>
      <c r="B132" s="28"/>
    </row>
    <row r="133" spans="1:3">
      <c r="A133">
        <v>116</v>
      </c>
      <c r="B133" s="28"/>
    </row>
    <row r="134" spans="1:3">
      <c r="A134">
        <v>117</v>
      </c>
      <c r="B134" s="28"/>
    </row>
    <row r="135" spans="1:3">
      <c r="A135">
        <v>118</v>
      </c>
      <c r="B135" s="28"/>
    </row>
    <row r="136" spans="1:3">
      <c r="A136">
        <v>119</v>
      </c>
      <c r="C136" s="28"/>
    </row>
    <row r="137" spans="1:3">
      <c r="A137">
        <v>120</v>
      </c>
      <c r="C137" s="28"/>
    </row>
    <row r="138" spans="1:3">
      <c r="A138">
        <v>121</v>
      </c>
      <c r="C138" s="28"/>
    </row>
    <row r="139" spans="1:3">
      <c r="A139">
        <v>122</v>
      </c>
      <c r="C139" s="28"/>
    </row>
    <row r="140" spans="1:3">
      <c r="A140">
        <v>123</v>
      </c>
      <c r="C140" s="28"/>
    </row>
    <row r="141" spans="1:3">
      <c r="A141">
        <v>124</v>
      </c>
      <c r="C141" s="28"/>
    </row>
    <row r="142" spans="1:3">
      <c r="A142">
        <v>125</v>
      </c>
      <c r="C142" s="28"/>
    </row>
    <row r="143" spans="1:3">
      <c r="A143">
        <v>126</v>
      </c>
      <c r="C143" s="28"/>
    </row>
    <row r="144" spans="1:3">
      <c r="A144">
        <v>127</v>
      </c>
      <c r="C144" s="28"/>
    </row>
    <row r="145" spans="1:3">
      <c r="A145">
        <v>128</v>
      </c>
      <c r="C145" s="28"/>
    </row>
    <row r="146" spans="1:3">
      <c r="A146">
        <v>129</v>
      </c>
      <c r="C146" s="28"/>
    </row>
    <row r="147" spans="1:3">
      <c r="A147">
        <v>130</v>
      </c>
      <c r="C147" s="28"/>
    </row>
    <row r="148" spans="1:3">
      <c r="A148">
        <v>131</v>
      </c>
      <c r="C148" s="28"/>
    </row>
    <row r="149" spans="1:3">
      <c r="A149">
        <v>132</v>
      </c>
      <c r="C149" s="28"/>
    </row>
    <row r="150" spans="1:3">
      <c r="A150">
        <v>133</v>
      </c>
      <c r="C150" s="28"/>
    </row>
    <row r="151" spans="1:3">
      <c r="A151">
        <v>134</v>
      </c>
      <c r="C151" s="28"/>
    </row>
    <row r="152" spans="1:3">
      <c r="A152">
        <v>135</v>
      </c>
      <c r="C152" s="28"/>
    </row>
    <row r="153" spans="1:3">
      <c r="A153">
        <v>136</v>
      </c>
      <c r="C153" s="28"/>
    </row>
    <row r="154" spans="1:3">
      <c r="A154">
        <v>137</v>
      </c>
      <c r="C154" s="28"/>
    </row>
    <row r="155" spans="1:3">
      <c r="A155">
        <v>138</v>
      </c>
      <c r="C155" s="28"/>
    </row>
    <row r="156" spans="1:3">
      <c r="A156">
        <v>139</v>
      </c>
      <c r="C156" s="28"/>
    </row>
    <row r="157" spans="1:3">
      <c r="A157">
        <v>140</v>
      </c>
      <c r="C157" s="28"/>
    </row>
    <row r="158" spans="1:3">
      <c r="A158">
        <v>141</v>
      </c>
      <c r="C158" s="28"/>
    </row>
    <row r="159" spans="1:3">
      <c r="A159">
        <v>142</v>
      </c>
      <c r="C159" s="28"/>
    </row>
    <row r="160" spans="1:3">
      <c r="A160">
        <v>143</v>
      </c>
      <c r="C160" s="28"/>
    </row>
    <row r="161" spans="1:3">
      <c r="A161">
        <v>144</v>
      </c>
      <c r="C161" s="28"/>
    </row>
    <row r="162" spans="1:3">
      <c r="A162">
        <v>145</v>
      </c>
      <c r="C162" s="28"/>
    </row>
    <row r="163" spans="1:3">
      <c r="A163">
        <v>146</v>
      </c>
      <c r="C163" s="28"/>
    </row>
    <row r="164" spans="1:3">
      <c r="A164">
        <v>147</v>
      </c>
      <c r="C164" s="28"/>
    </row>
    <row r="165" spans="1:3">
      <c r="A165">
        <v>148</v>
      </c>
      <c r="C165" s="28"/>
    </row>
    <row r="166" spans="1:3">
      <c r="A166">
        <v>149</v>
      </c>
      <c r="C166" s="28"/>
    </row>
    <row r="167" spans="1:3">
      <c r="A167">
        <v>150</v>
      </c>
      <c r="C167" s="28"/>
    </row>
    <row r="168" spans="1:3">
      <c r="A168">
        <v>151</v>
      </c>
      <c r="C168" s="28"/>
    </row>
    <row r="169" spans="1:3">
      <c r="A169">
        <v>152</v>
      </c>
      <c r="C169" s="28"/>
    </row>
    <row r="170" spans="1:3">
      <c r="A170">
        <v>153</v>
      </c>
      <c r="C170" s="28"/>
    </row>
    <row r="171" spans="1:3">
      <c r="A171">
        <v>154</v>
      </c>
      <c r="C171" s="28"/>
    </row>
    <row r="172" spans="1:3">
      <c r="A172">
        <v>155</v>
      </c>
      <c r="C172" s="28"/>
    </row>
    <row r="173" spans="1:3">
      <c r="A173">
        <v>156</v>
      </c>
      <c r="C173" s="28"/>
    </row>
    <row r="174" spans="1:3">
      <c r="A174">
        <v>157</v>
      </c>
      <c r="C174" s="28"/>
    </row>
    <row r="175" spans="1:3">
      <c r="A175">
        <v>158</v>
      </c>
      <c r="C175" s="28"/>
    </row>
    <row r="176" spans="1:3">
      <c r="A176">
        <v>159</v>
      </c>
      <c r="C176" s="28"/>
    </row>
    <row r="177" spans="1:3">
      <c r="A177">
        <v>160</v>
      </c>
      <c r="C177" s="28"/>
    </row>
    <row r="178" spans="1:3">
      <c r="A178">
        <v>161</v>
      </c>
      <c r="C178" s="28"/>
    </row>
    <row r="179" spans="1:3">
      <c r="A179">
        <v>162</v>
      </c>
      <c r="C179" s="28"/>
    </row>
    <row r="180" spans="1:3">
      <c r="A180">
        <v>163</v>
      </c>
      <c r="C180" s="28"/>
    </row>
    <row r="181" spans="1:3">
      <c r="A181">
        <v>164</v>
      </c>
      <c r="C181" s="28"/>
    </row>
    <row r="182" spans="1:3">
      <c r="A182">
        <v>165</v>
      </c>
      <c r="C182" s="28"/>
    </row>
    <row r="183" spans="1:3">
      <c r="A183">
        <v>166</v>
      </c>
      <c r="C183" s="28"/>
    </row>
    <row r="184" spans="1:3">
      <c r="A184">
        <v>167</v>
      </c>
      <c r="C184" s="28"/>
    </row>
    <row r="185" spans="1:3">
      <c r="A185">
        <v>168</v>
      </c>
      <c r="C185" s="28"/>
    </row>
    <row r="186" spans="1:3">
      <c r="A186">
        <v>169</v>
      </c>
      <c r="C186" s="28"/>
    </row>
    <row r="187" spans="1:3">
      <c r="A187">
        <v>170</v>
      </c>
      <c r="C187" s="28"/>
    </row>
    <row r="188" spans="1:3">
      <c r="A188">
        <v>171</v>
      </c>
      <c r="C188" s="28"/>
    </row>
    <row r="189" spans="1:3">
      <c r="A189">
        <v>172</v>
      </c>
      <c r="C189" s="28"/>
    </row>
    <row r="190" spans="1:3">
      <c r="A190">
        <v>173</v>
      </c>
      <c r="C190" s="28"/>
    </row>
    <row r="191" spans="1:3">
      <c r="A191">
        <v>174</v>
      </c>
      <c r="C191" s="28"/>
    </row>
    <row r="192" spans="1:3">
      <c r="A192">
        <v>175</v>
      </c>
      <c r="C192" s="28"/>
    </row>
    <row r="193" spans="1:3">
      <c r="A193">
        <v>176</v>
      </c>
      <c r="C193" s="28"/>
    </row>
    <row r="194" spans="1:3">
      <c r="A194">
        <v>177</v>
      </c>
      <c r="C194" s="28"/>
    </row>
    <row r="195" spans="1:3">
      <c r="A195">
        <v>178</v>
      </c>
      <c r="C195" s="28"/>
    </row>
    <row r="196" spans="1:3">
      <c r="A196">
        <v>179</v>
      </c>
      <c r="C196" s="28"/>
    </row>
    <row r="197" spans="1:3">
      <c r="A197">
        <v>180</v>
      </c>
      <c r="C197" s="28"/>
    </row>
    <row r="198" spans="1:3">
      <c r="B198" s="28"/>
    </row>
    <row r="199" spans="1:3">
      <c r="B199" s="28"/>
    </row>
    <row r="200" spans="1:3">
      <c r="B200" s="28"/>
    </row>
    <row r="201" spans="1:3">
      <c r="B201" s="28"/>
    </row>
    <row r="202" spans="1:3">
      <c r="B202" s="28"/>
    </row>
    <row r="203" spans="1:3">
      <c r="B203" s="28"/>
    </row>
    <row r="204" spans="1:3">
      <c r="B204" s="28"/>
    </row>
    <row r="205" spans="1:3">
      <c r="B205" s="28"/>
    </row>
    <row r="206" spans="1:3">
      <c r="B206" s="28"/>
    </row>
    <row r="207" spans="1:3">
      <c r="B207" s="28"/>
    </row>
    <row r="208" spans="1:3">
      <c r="B208" s="28"/>
    </row>
    <row r="209" spans="2:2">
      <c r="B209" s="28"/>
    </row>
    <row r="210" spans="2:2">
      <c r="B210" s="28"/>
    </row>
    <row r="211" spans="2:2">
      <c r="B211" s="28"/>
    </row>
    <row r="212" spans="2:2">
      <c r="B212" s="28"/>
    </row>
    <row r="213" spans="2:2">
      <c r="B213" s="28"/>
    </row>
    <row r="214" spans="2:2">
      <c r="B214" s="28"/>
    </row>
    <row r="215" spans="2:2">
      <c r="B215" s="28"/>
    </row>
    <row r="216" spans="2:2">
      <c r="B216" s="28"/>
    </row>
    <row r="217" spans="2:2">
      <c r="B217" s="28"/>
    </row>
    <row r="218" spans="2:2">
      <c r="B218" s="28"/>
    </row>
    <row r="219" spans="2:2">
      <c r="B219" s="28"/>
    </row>
    <row r="220" spans="2:2">
      <c r="B220" s="28"/>
    </row>
    <row r="221" spans="2:2">
      <c r="B221" s="28"/>
    </row>
    <row r="222" spans="2:2">
      <c r="B222" s="28"/>
    </row>
    <row r="223" spans="2:2">
      <c r="B223" s="28"/>
    </row>
    <row r="224" spans="2:2">
      <c r="B224" s="28"/>
    </row>
    <row r="225" spans="2:2">
      <c r="B225" s="28"/>
    </row>
    <row r="226" spans="2:2">
      <c r="B226" s="28"/>
    </row>
    <row r="227" spans="2:2">
      <c r="B227" s="28"/>
    </row>
    <row r="228" spans="2:2">
      <c r="B228" s="28"/>
    </row>
    <row r="229" spans="2:2">
      <c r="B229" s="28"/>
    </row>
    <row r="230" spans="2:2">
      <c r="B230" s="28"/>
    </row>
    <row r="231" spans="2:2">
      <c r="B231" s="28"/>
    </row>
    <row r="232" spans="2:2">
      <c r="B232" s="28"/>
    </row>
    <row r="233" spans="2:2">
      <c r="B233" s="28"/>
    </row>
    <row r="234" spans="2:2">
      <c r="B234" s="28"/>
    </row>
    <row r="235" spans="2:2">
      <c r="B235" s="28"/>
    </row>
    <row r="236" spans="2:2">
      <c r="B236" s="28"/>
    </row>
    <row r="237" spans="2:2">
      <c r="B237" s="28"/>
    </row>
    <row r="238" spans="2:2">
      <c r="B238" s="28"/>
    </row>
    <row r="239" spans="2:2">
      <c r="B239" s="28"/>
    </row>
    <row r="240" spans="2:2">
      <c r="B240" s="28"/>
    </row>
    <row r="241" spans="2:2">
      <c r="B241" s="28"/>
    </row>
    <row r="242" spans="2:2">
      <c r="B242" s="28"/>
    </row>
    <row r="243" spans="2:2">
      <c r="B243" s="28"/>
    </row>
    <row r="244" spans="2:2">
      <c r="B244" s="28"/>
    </row>
    <row r="245" spans="2:2">
      <c r="B245" s="28"/>
    </row>
    <row r="246" spans="2:2">
      <c r="B246" s="28"/>
    </row>
    <row r="247" spans="2:2">
      <c r="B247" s="28"/>
    </row>
    <row r="248" spans="2:2">
      <c r="B248" s="28"/>
    </row>
    <row r="249" spans="2:2">
      <c r="B249" s="28"/>
    </row>
    <row r="250" spans="2:2">
      <c r="B250" s="28"/>
    </row>
    <row r="251" spans="2:2">
      <c r="B251" s="28"/>
    </row>
    <row r="252" spans="2:2">
      <c r="B252" s="28"/>
    </row>
    <row r="253" spans="2:2">
      <c r="B253" s="28"/>
    </row>
    <row r="254" spans="2:2">
      <c r="B254" s="28"/>
    </row>
    <row r="255" spans="2:2">
      <c r="B255" s="28"/>
    </row>
    <row r="256" spans="2:2">
      <c r="B256" s="28"/>
    </row>
    <row r="257" spans="2:2">
      <c r="B257" s="28"/>
    </row>
    <row r="258" spans="2:2">
      <c r="B258" s="28"/>
    </row>
    <row r="259" spans="2:2">
      <c r="B259" s="28"/>
    </row>
    <row r="260" spans="2:2">
      <c r="B260" s="28"/>
    </row>
    <row r="261" spans="2:2">
      <c r="B261" s="28"/>
    </row>
    <row r="262" spans="2:2">
      <c r="B262" s="28"/>
    </row>
    <row r="263" spans="2:2">
      <c r="B263" s="28"/>
    </row>
    <row r="264" spans="2:2">
      <c r="B264" s="28"/>
    </row>
    <row r="265" spans="2:2">
      <c r="B265" s="28"/>
    </row>
    <row r="266" spans="2:2">
      <c r="B266" s="28"/>
    </row>
    <row r="267" spans="2:2">
      <c r="B267" s="28"/>
    </row>
    <row r="268" spans="2:2">
      <c r="B268" s="28"/>
    </row>
    <row r="269" spans="2:2">
      <c r="B269" s="28"/>
    </row>
    <row r="270" spans="2:2">
      <c r="B270" s="28"/>
    </row>
    <row r="271" spans="2:2">
      <c r="B271" s="28"/>
    </row>
    <row r="272" spans="2:2">
      <c r="B272" s="28"/>
    </row>
    <row r="273" spans="2:2">
      <c r="B273" s="28"/>
    </row>
    <row r="274" spans="2:2">
      <c r="B274" s="28"/>
    </row>
    <row r="275" spans="2:2">
      <c r="B275" s="28"/>
    </row>
    <row r="276" spans="2:2">
      <c r="B276" s="28"/>
    </row>
    <row r="277" spans="2:2">
      <c r="B277" s="28"/>
    </row>
    <row r="278" spans="2:2">
      <c r="B278" s="28"/>
    </row>
    <row r="279" spans="2:2">
      <c r="B279" s="28"/>
    </row>
    <row r="280" spans="2:2">
      <c r="B280" s="28"/>
    </row>
    <row r="281" spans="2:2">
      <c r="B281" s="28"/>
    </row>
    <row r="282" spans="2:2">
      <c r="B282" s="28"/>
    </row>
    <row r="283" spans="2:2">
      <c r="B283" s="28"/>
    </row>
    <row r="284" spans="2:2">
      <c r="B284" s="28"/>
    </row>
    <row r="285" spans="2:2">
      <c r="B285" s="28"/>
    </row>
    <row r="286" spans="2:2">
      <c r="B286" s="28"/>
    </row>
    <row r="287" spans="2:2">
      <c r="B287" s="28"/>
    </row>
    <row r="288" spans="2:2">
      <c r="B288" s="28"/>
    </row>
    <row r="289" spans="2:2">
      <c r="B289" s="28"/>
    </row>
    <row r="290" spans="2:2">
      <c r="B290" s="28"/>
    </row>
    <row r="291" spans="2:2">
      <c r="B291" s="28"/>
    </row>
    <row r="292" spans="2:2">
      <c r="B292" s="28"/>
    </row>
    <row r="293" spans="2:2">
      <c r="B293" s="28"/>
    </row>
    <row r="294" spans="2:2">
      <c r="B294" s="28"/>
    </row>
    <row r="295" spans="2:2">
      <c r="B295" s="28"/>
    </row>
    <row r="296" spans="2:2">
      <c r="B296" s="28"/>
    </row>
    <row r="297" spans="2:2">
      <c r="B297" s="28"/>
    </row>
    <row r="298" spans="2:2">
      <c r="B298" s="28"/>
    </row>
    <row r="299" spans="2:2">
      <c r="B299" s="28"/>
    </row>
    <row r="300" spans="2:2">
      <c r="B300" s="28"/>
    </row>
    <row r="301" spans="2:2">
      <c r="B301" s="28"/>
    </row>
    <row r="302" spans="2:2">
      <c r="B302" s="28"/>
    </row>
    <row r="303" spans="2:2">
      <c r="B303" s="28"/>
    </row>
    <row r="304" spans="2:2">
      <c r="B304" s="28"/>
    </row>
    <row r="305" spans="2:2">
      <c r="B305" s="28"/>
    </row>
    <row r="306" spans="2:2">
      <c r="B306" s="28"/>
    </row>
    <row r="307" spans="2:2">
      <c r="B307" s="28"/>
    </row>
    <row r="308" spans="2:2">
      <c r="B308" s="28"/>
    </row>
    <row r="309" spans="2:2">
      <c r="B309" s="28"/>
    </row>
    <row r="310" spans="2:2">
      <c r="B310" s="28"/>
    </row>
    <row r="311" spans="2:2">
      <c r="B311" s="28"/>
    </row>
    <row r="312" spans="2:2">
      <c r="B312" s="28"/>
    </row>
    <row r="313" spans="2:2">
      <c r="B313" s="28"/>
    </row>
    <row r="314" spans="2:2">
      <c r="B314" s="28"/>
    </row>
    <row r="315" spans="2:2">
      <c r="B315" s="28"/>
    </row>
    <row r="316" spans="2:2">
      <c r="B316" s="28"/>
    </row>
    <row r="317" spans="2:2">
      <c r="B317" s="28"/>
    </row>
    <row r="318" spans="2:2">
      <c r="B318" s="28"/>
    </row>
    <row r="319" spans="2:2">
      <c r="B319" s="28"/>
    </row>
    <row r="320" spans="2:2">
      <c r="B320" s="28"/>
    </row>
    <row r="321" spans="2:2">
      <c r="B321" s="28"/>
    </row>
    <row r="322" spans="2:2">
      <c r="B322" s="28"/>
    </row>
    <row r="323" spans="2:2">
      <c r="B323" s="28"/>
    </row>
    <row r="324" spans="2:2">
      <c r="B324" s="28"/>
    </row>
    <row r="325" spans="2:2">
      <c r="B325" s="28"/>
    </row>
    <row r="326" spans="2:2">
      <c r="B326" s="28"/>
    </row>
    <row r="327" spans="2:2">
      <c r="B327" s="28"/>
    </row>
    <row r="328" spans="2:2">
      <c r="B328" s="28"/>
    </row>
    <row r="329" spans="2:2">
      <c r="B329" s="28"/>
    </row>
    <row r="330" spans="2:2">
      <c r="B330" s="28"/>
    </row>
    <row r="331" spans="2:2">
      <c r="B331" s="28"/>
    </row>
    <row r="332" spans="2:2">
      <c r="B332" s="28"/>
    </row>
    <row r="333" spans="2:2">
      <c r="B333" s="28"/>
    </row>
    <row r="334" spans="2:2">
      <c r="B334" s="28"/>
    </row>
    <row r="335" spans="2:2">
      <c r="B335" s="28"/>
    </row>
    <row r="336" spans="2:2">
      <c r="B336" s="28"/>
    </row>
    <row r="337" spans="2:2">
      <c r="B337" s="28"/>
    </row>
    <row r="338" spans="2:2">
      <c r="B338" s="28"/>
    </row>
    <row r="339" spans="2:2">
      <c r="B339" s="28"/>
    </row>
    <row r="340" spans="2:2">
      <c r="B340" s="28"/>
    </row>
    <row r="341" spans="2:2">
      <c r="B341" s="28"/>
    </row>
    <row r="342" spans="2:2">
      <c r="B342" s="28"/>
    </row>
    <row r="343" spans="2:2">
      <c r="B343" s="28"/>
    </row>
    <row r="344" spans="2:2">
      <c r="B344" s="28"/>
    </row>
    <row r="345" spans="2:2">
      <c r="B345" s="28"/>
    </row>
    <row r="346" spans="2:2">
      <c r="B346" s="28"/>
    </row>
    <row r="347" spans="2:2">
      <c r="B347" s="28"/>
    </row>
    <row r="348" spans="2:2">
      <c r="B348" s="28"/>
    </row>
    <row r="349" spans="2:2">
      <c r="B349" s="28"/>
    </row>
    <row r="350" spans="2:2">
      <c r="B350" s="28"/>
    </row>
    <row r="351" spans="2:2">
      <c r="B351" s="28"/>
    </row>
    <row r="352" spans="2:2">
      <c r="B352" s="28"/>
    </row>
    <row r="353" spans="2:3">
      <c r="B353" s="28"/>
    </row>
    <row r="354" spans="2:3">
      <c r="B354" s="28"/>
    </row>
    <row r="355" spans="2:3">
      <c r="B355" s="28"/>
    </row>
    <row r="356" spans="2:3">
      <c r="B356" s="28"/>
    </row>
    <row r="357" spans="2:3">
      <c r="B357" s="28"/>
    </row>
    <row r="358" spans="2:3">
      <c r="B358" s="28"/>
    </row>
    <row r="359" spans="2:3">
      <c r="B359" s="28"/>
    </row>
    <row r="360" spans="2:3">
      <c r="B360" s="28"/>
    </row>
    <row r="361" spans="2:3">
      <c r="B361" s="28"/>
    </row>
    <row r="362" spans="2:3">
      <c r="B362" s="28"/>
    </row>
    <row r="363" spans="2:3">
      <c r="C363" s="28"/>
    </row>
    <row r="364" spans="2:3">
      <c r="C364" s="28"/>
    </row>
    <row r="365" spans="2:3">
      <c r="C365" s="28"/>
    </row>
    <row r="366" spans="2:3">
      <c r="C366" s="28"/>
    </row>
    <row r="367" spans="2:3">
      <c r="C367" s="28"/>
    </row>
    <row r="368" spans="2:3">
      <c r="C368" s="28"/>
    </row>
    <row r="369" spans="3:3">
      <c r="C369" s="28"/>
    </row>
    <row r="370" spans="3:3">
      <c r="C370" s="28"/>
    </row>
    <row r="371" spans="3:3">
      <c r="C371" s="28"/>
    </row>
    <row r="372" spans="3:3">
      <c r="C372" s="28"/>
    </row>
    <row r="373" spans="3:3">
      <c r="C373" s="28"/>
    </row>
    <row r="374" spans="3:3">
      <c r="C374" s="28"/>
    </row>
    <row r="375" spans="3:3">
      <c r="C375" s="28"/>
    </row>
    <row r="376" spans="3:3">
      <c r="C376" s="28"/>
    </row>
    <row r="377" spans="3:3">
      <c r="C377" s="28"/>
    </row>
    <row r="378" spans="3:3">
      <c r="C378" s="28"/>
    </row>
    <row r="379" spans="3:3">
      <c r="C379" s="28"/>
    </row>
    <row r="380" spans="3:3">
      <c r="C380" s="28"/>
    </row>
    <row r="381" spans="3:3">
      <c r="C381" s="28"/>
    </row>
    <row r="382" spans="3:3">
      <c r="C382" s="28"/>
    </row>
    <row r="383" spans="3:3">
      <c r="C383" s="28"/>
    </row>
    <row r="384" spans="3:3">
      <c r="C384" s="28"/>
    </row>
    <row r="385" spans="3:3">
      <c r="C385" s="28"/>
    </row>
    <row r="386" spans="3:3">
      <c r="C386" s="28"/>
    </row>
    <row r="387" spans="3:3">
      <c r="C387" s="28"/>
    </row>
    <row r="388" spans="3:3">
      <c r="C388" s="28"/>
    </row>
    <row r="389" spans="3:3">
      <c r="C389" s="28"/>
    </row>
    <row r="390" spans="3:3">
      <c r="C390" s="28"/>
    </row>
    <row r="391" spans="3:3">
      <c r="C391" s="28"/>
    </row>
    <row r="392" spans="3:3">
      <c r="C392" s="28"/>
    </row>
    <row r="393" spans="3:3">
      <c r="C393" s="28"/>
    </row>
    <row r="394" spans="3:3">
      <c r="C394" s="28"/>
    </row>
    <row r="395" spans="3:3">
      <c r="C395" s="28"/>
    </row>
    <row r="396" spans="3:3">
      <c r="C396" s="28"/>
    </row>
    <row r="397" spans="3:3">
      <c r="C397" s="28"/>
    </row>
    <row r="398" spans="3:3">
      <c r="C398" s="28"/>
    </row>
    <row r="399" spans="3:3">
      <c r="C399" s="28"/>
    </row>
    <row r="400" spans="3:3">
      <c r="C400" s="28"/>
    </row>
    <row r="401" spans="3:3">
      <c r="C401" s="28"/>
    </row>
    <row r="402" spans="3:3">
      <c r="C402" s="28"/>
    </row>
    <row r="403" spans="3:3">
      <c r="C403" s="28"/>
    </row>
    <row r="404" spans="3:3">
      <c r="C404" s="28"/>
    </row>
    <row r="405" spans="3:3">
      <c r="C405" s="28"/>
    </row>
    <row r="406" spans="3:3">
      <c r="C406" s="28"/>
    </row>
    <row r="407" spans="3:3">
      <c r="C407" s="28"/>
    </row>
    <row r="408" spans="3:3">
      <c r="C408" s="28"/>
    </row>
    <row r="409" spans="3:3">
      <c r="C409" s="28"/>
    </row>
    <row r="410" spans="3:3">
      <c r="C410" s="28"/>
    </row>
    <row r="411" spans="3:3">
      <c r="C411" s="28"/>
    </row>
    <row r="412" spans="3:3">
      <c r="C412" s="28"/>
    </row>
    <row r="413" spans="3:3">
      <c r="C413" s="28"/>
    </row>
    <row r="414" spans="3:3">
      <c r="C414" s="28"/>
    </row>
    <row r="415" spans="3:3">
      <c r="C415" s="28"/>
    </row>
    <row r="416" spans="3:3">
      <c r="C416" s="28"/>
    </row>
    <row r="417" spans="3:3">
      <c r="C417" s="28"/>
    </row>
    <row r="418" spans="3:3">
      <c r="C418" s="28"/>
    </row>
    <row r="419" spans="3:3">
      <c r="C419" s="28"/>
    </row>
    <row r="420" spans="3:3">
      <c r="C420" s="28"/>
    </row>
    <row r="421" spans="3:3">
      <c r="C421" s="28"/>
    </row>
    <row r="422" spans="3:3">
      <c r="C422" s="28"/>
    </row>
    <row r="423" spans="3:3">
      <c r="C423" s="28"/>
    </row>
    <row r="424" spans="3:3">
      <c r="C424" s="28"/>
    </row>
    <row r="425" spans="3:3">
      <c r="C425" s="28"/>
    </row>
    <row r="426" spans="3:3">
      <c r="C426" s="28"/>
    </row>
    <row r="427" spans="3:3">
      <c r="C427" s="28"/>
    </row>
    <row r="428" spans="3:3">
      <c r="C428" s="28"/>
    </row>
    <row r="429" spans="3:3">
      <c r="C429" s="28"/>
    </row>
    <row r="430" spans="3:3">
      <c r="C430" s="28"/>
    </row>
    <row r="431" spans="3:3">
      <c r="C431" s="28"/>
    </row>
    <row r="432" spans="3:3">
      <c r="C432" s="28"/>
    </row>
    <row r="433" spans="3:3">
      <c r="C433" s="28"/>
    </row>
    <row r="434" spans="3:3">
      <c r="C434" s="28"/>
    </row>
    <row r="435" spans="3:3">
      <c r="C435" s="28"/>
    </row>
    <row r="436" spans="3:3">
      <c r="C436" s="28"/>
    </row>
    <row r="437" spans="3:3">
      <c r="C437" s="28"/>
    </row>
    <row r="438" spans="3:3">
      <c r="C438" s="28"/>
    </row>
    <row r="439" spans="3:3">
      <c r="C439" s="28"/>
    </row>
    <row r="440" spans="3:3">
      <c r="C440" s="28"/>
    </row>
    <row r="441" spans="3:3">
      <c r="C441" s="28"/>
    </row>
    <row r="442" spans="3:3">
      <c r="C442" s="28"/>
    </row>
  </sheetData>
  <dataValidations count="7">
    <dataValidation type="list" allowBlank="1" showInputMessage="1" showErrorMessage="1" sqref="H4">
      <formula1>$B$17:$B$40</formula1>
    </dataValidation>
    <dataValidation type="list" allowBlank="1" showInputMessage="1" showErrorMessage="1" sqref="I4:J4 K5:K6 I5:I6">
      <formula1>$D$16:$D$75</formula1>
    </dataValidation>
    <dataValidation type="list" allowBlank="1" showInputMessage="1" showErrorMessage="1" sqref="G5:G6">
      <formula1>$A$17:$A$197</formula1>
    </dataValidation>
    <dataValidation type="list" allowBlank="1" showInputMessage="1" showErrorMessage="1" sqref="B5">
      <formula1>$G$16:$G$17</formula1>
    </dataValidation>
    <dataValidation type="list" allowBlank="1" showInputMessage="1" showErrorMessage="1" sqref="B6">
      <formula1>$F$16:$F$17</formula1>
    </dataValidation>
    <dataValidation type="list" allowBlank="1" showInputMessage="1" showErrorMessage="1" sqref="L6">
      <formula1>$G$18:$G$20</formula1>
    </dataValidation>
    <dataValidation type="list" allowBlank="1" showInputMessage="1" showErrorMessage="1" sqref="M6">
      <formula1>$H$18:$H$20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2:W442"/>
  <sheetViews>
    <sheetView topLeftCell="J34" workbookViewId="0">
      <selection activeCell="Q18" sqref="Q18"/>
    </sheetView>
  </sheetViews>
  <sheetFormatPr defaultRowHeight="15" outlineLevelRow="1"/>
  <cols>
    <col min="1" max="1" width="17.42578125" customWidth="1"/>
    <col min="2" max="2" width="5.85546875" customWidth="1"/>
    <col min="3" max="3" width="10.85546875" customWidth="1"/>
    <col min="4" max="4" width="11.5703125" customWidth="1"/>
    <col min="5" max="5" width="3.7109375" customWidth="1"/>
    <col min="6" max="6" width="4" customWidth="1"/>
    <col min="7" max="7" width="6" customWidth="1"/>
    <col min="8" max="8" width="4.5703125" customWidth="1"/>
    <col min="9" max="9" width="5.42578125" customWidth="1"/>
    <col min="10" max="10" width="5.28515625" customWidth="1"/>
    <col min="12" max="12" width="13.42578125" customWidth="1"/>
    <col min="13" max="13" width="11.5703125" customWidth="1"/>
    <col min="14" max="14" width="11" customWidth="1"/>
    <col min="15" max="15" width="8.28515625" customWidth="1"/>
    <col min="16" max="16" width="13.7109375" customWidth="1"/>
    <col min="17" max="17" width="16.7109375" customWidth="1"/>
    <col min="18" max="18" width="13.7109375" customWidth="1"/>
    <col min="19" max="19" width="13.85546875" customWidth="1"/>
    <col min="20" max="20" width="12.140625" customWidth="1"/>
  </cols>
  <sheetData>
    <row r="2" spans="1:23">
      <c r="O2" s="12" t="s">
        <v>230</v>
      </c>
      <c r="S2" s="27" t="s">
        <v>153</v>
      </c>
    </row>
    <row r="3" spans="1:23">
      <c r="A3" s="32"/>
      <c r="B3" s="35"/>
      <c r="C3" s="35"/>
      <c r="D3" s="35" t="s">
        <v>69</v>
      </c>
      <c r="E3" s="35" t="s">
        <v>45</v>
      </c>
      <c r="F3" s="35" t="s">
        <v>44</v>
      </c>
      <c r="G3" s="35" t="s">
        <v>84</v>
      </c>
      <c r="H3" s="35" t="s">
        <v>85</v>
      </c>
      <c r="I3" s="35" t="s">
        <v>139</v>
      </c>
      <c r="J3" s="35" t="s">
        <v>67</v>
      </c>
      <c r="K3" s="35" t="s">
        <v>245</v>
      </c>
      <c r="L3" s="35" t="s">
        <v>103</v>
      </c>
      <c r="M3" s="35" t="s">
        <v>102</v>
      </c>
      <c r="O3" s="40" t="s">
        <v>184</v>
      </c>
      <c r="P3" s="40" t="s">
        <v>211</v>
      </c>
      <c r="Q3" s="40" t="s">
        <v>313</v>
      </c>
      <c r="R3" s="40" t="s">
        <v>314</v>
      </c>
      <c r="T3" s="38"/>
      <c r="U3" s="39" t="s">
        <v>211</v>
      </c>
      <c r="V3" s="39" t="s">
        <v>3</v>
      </c>
      <c r="W3" s="39" t="s">
        <v>4</v>
      </c>
    </row>
    <row r="4" spans="1:23" outlineLevel="1">
      <c r="A4" s="65"/>
      <c r="B4" s="136" t="s">
        <v>246</v>
      </c>
      <c r="C4" s="137" t="s">
        <v>64</v>
      </c>
      <c r="D4" s="138"/>
      <c r="E4" s="175">
        <f>'prediksi saat ijtima&amp;istiqbal'!Y7</f>
        <v>26</v>
      </c>
      <c r="F4" s="175">
        <f>'prediksi saat ijtima&amp;istiqbal'!I5</f>
        <v>5</v>
      </c>
      <c r="G4" s="175">
        <f>'prediksi saat ijtima&amp;istiqbal'!I6</f>
        <v>2017</v>
      </c>
      <c r="H4" s="138">
        <f>'prediksi saat ijtima&amp;istiqbal'!Z21</f>
        <v>17</v>
      </c>
      <c r="I4" s="138">
        <f>'prediksi saat ijtima&amp;istiqbal'!AA21</f>
        <v>29</v>
      </c>
      <c r="J4" s="138">
        <f>'prediksi saat ijtima&amp;istiqbal'!AB21</f>
        <v>46</v>
      </c>
      <c r="K4" s="139">
        <f>H4+I4/60+J4/3600</f>
        <v>17.496111111111112</v>
      </c>
      <c r="L4" s="138">
        <f>INT(G4/100)</f>
        <v>20</v>
      </c>
      <c r="M4" s="138">
        <f>IF(G4&lt;1583,IF(F4&lt;11,IF(E4&lt;4,0,IF(E4&gt;14,2+INT(L4/4)-L4,"TANGGAL SALAH")),2+INT(L4/4)-L4),2+INT(L4/4)-L4)</f>
        <v>-13</v>
      </c>
      <c r="N4" s="12" t="s">
        <v>179</v>
      </c>
      <c r="O4" s="114" t="str">
        <f>L51</f>
        <v>POSITIF</v>
      </c>
      <c r="P4" s="115">
        <f>L52</f>
        <v>17</v>
      </c>
      <c r="Q4" s="115">
        <f>M52</f>
        <v>42</v>
      </c>
      <c r="R4" s="115">
        <f>N52</f>
        <v>10</v>
      </c>
      <c r="S4" s="90" t="s">
        <v>179</v>
      </c>
      <c r="T4" s="116" t="str">
        <f>L58</f>
        <v>POSITIF</v>
      </c>
      <c r="U4" s="116">
        <f>L59</f>
        <v>7</v>
      </c>
      <c r="V4" s="116">
        <f>M59</f>
        <v>55</v>
      </c>
      <c r="W4" s="116">
        <f>N59</f>
        <v>11</v>
      </c>
    </row>
    <row r="5" spans="1:23">
      <c r="A5" s="69" t="s">
        <v>0</v>
      </c>
      <c r="B5" s="140" t="s">
        <v>182</v>
      </c>
      <c r="C5" s="141">
        <f>RADIANS(D5)</f>
        <v>-0.12222152900771403</v>
      </c>
      <c r="D5" s="140">
        <f>IF(B5="N", G5+I5/60+K5/3600, IF(B5="S", -1*(G5+I5/60+K5/3600), "TULIS N ATAU S PADA d5"))</f>
        <v>-7.0027777777777782</v>
      </c>
      <c r="E5" s="140"/>
      <c r="F5" s="140" t="s">
        <v>211</v>
      </c>
      <c r="G5" s="140">
        <f>'posisi sun,mon,arde saat ijtima'!D4</f>
        <v>7</v>
      </c>
      <c r="H5" s="140" t="s">
        <v>3</v>
      </c>
      <c r="I5" s="140">
        <f>'posisi sun,mon,arde saat ijtima'!D5</f>
        <v>0</v>
      </c>
      <c r="J5" s="140" t="s">
        <v>4</v>
      </c>
      <c r="K5" s="140">
        <f>'posisi sun,mon,arde saat ijtima'!D6</f>
        <v>10</v>
      </c>
      <c r="L5" s="60" t="s">
        <v>252</v>
      </c>
      <c r="M5" s="60">
        <f>INT(D6/15)</f>
        <v>7</v>
      </c>
      <c r="N5" s="12" t="s">
        <v>236</v>
      </c>
      <c r="O5" s="114" t="str">
        <f>Q36</f>
        <v>POSITIF</v>
      </c>
      <c r="P5" s="115">
        <f>Q37</f>
        <v>21</v>
      </c>
      <c r="Q5" s="115">
        <f>R37</f>
        <v>11</v>
      </c>
      <c r="R5" s="115">
        <f>S37</f>
        <v>38</v>
      </c>
      <c r="S5" s="90" t="s">
        <v>236</v>
      </c>
      <c r="T5" s="116" t="str">
        <f>Q43</f>
        <v>NEGATIF</v>
      </c>
      <c r="U5" s="116">
        <f>Q44</f>
        <v>2</v>
      </c>
      <c r="V5" s="116">
        <f>R44</f>
        <v>3</v>
      </c>
      <c r="W5" s="116">
        <f>S44</f>
        <v>29</v>
      </c>
    </row>
    <row r="6" spans="1:23">
      <c r="A6" s="69" t="s">
        <v>1</v>
      </c>
      <c r="B6" s="140" t="s">
        <v>42</v>
      </c>
      <c r="C6" s="141">
        <f>RADIANS(D6)</f>
        <v>1.9428326494047323</v>
      </c>
      <c r="D6" s="140">
        <f>IF(B6="E", G6+I6/60+K6/3600, IF(B6="W", -1*(C6+D6/60+E6/3600), "TULIS E ATAU W PADA d5"))</f>
        <v>111.31611111111111</v>
      </c>
      <c r="E6" s="140"/>
      <c r="F6" s="140" t="s">
        <v>211</v>
      </c>
      <c r="G6" s="140">
        <f>'posisi sun,mon,arde saat ijtima'!E4</f>
        <v>111</v>
      </c>
      <c r="H6" s="140" t="s">
        <v>3</v>
      </c>
      <c r="I6" s="140">
        <f>'posisi sun,mon,arde saat ijtima'!E5</f>
        <v>18</v>
      </c>
      <c r="J6" s="140" t="s">
        <v>4</v>
      </c>
      <c r="K6" s="140">
        <f>'posisi sun,mon,arde saat ijtima'!E6</f>
        <v>58</v>
      </c>
      <c r="L6" s="60" t="s">
        <v>48</v>
      </c>
      <c r="M6" s="60">
        <v>7</v>
      </c>
    </row>
    <row r="7" spans="1:23">
      <c r="C7" s="28"/>
      <c r="L7" s="12"/>
      <c r="N7" s="12" t="s">
        <v>206</v>
      </c>
      <c r="O7" s="114" t="s">
        <v>179</v>
      </c>
      <c r="P7" s="115">
        <f>L55</f>
        <v>289</v>
      </c>
      <c r="Q7" s="115">
        <f>M55</f>
        <v>3</v>
      </c>
      <c r="R7" s="115">
        <f>N55</f>
        <v>2</v>
      </c>
    </row>
    <row r="8" spans="1:23">
      <c r="C8" s="28"/>
      <c r="H8" s="27" t="s">
        <v>248</v>
      </c>
      <c r="J8" s="29"/>
      <c r="K8" t="s">
        <v>249</v>
      </c>
      <c r="L8" s="41">
        <f>1720994.5+INT(365.25*G4)+INT(30.60001*(F4+1))+M4+E4+(H4+I4/60+K1/3600)/24 - M6/24</f>
        <v>2457899.9368055556</v>
      </c>
      <c r="M8" s="48" t="s">
        <v>69</v>
      </c>
      <c r="N8" s="31" t="s">
        <v>206</v>
      </c>
      <c r="O8" s="117" t="s">
        <v>236</v>
      </c>
      <c r="P8" s="115">
        <f>Q40</f>
        <v>291</v>
      </c>
      <c r="Q8" s="115">
        <f>R40</f>
        <v>6</v>
      </c>
      <c r="R8" s="115">
        <f>S40</f>
        <v>14</v>
      </c>
      <c r="S8" s="37" t="str">
        <f>'posisi sun,mon,arde saat ijtima'!D2</f>
        <v>ngawen blora jateng</v>
      </c>
      <c r="T8" s="34"/>
    </row>
    <row r="9" spans="1:23">
      <c r="C9" s="28"/>
      <c r="K9" t="s">
        <v>253</v>
      </c>
      <c r="L9" s="41">
        <f>penggarapan!BJ8/86400</f>
        <v>8.1260455577070526E-4</v>
      </c>
      <c r="M9" s="48" t="s">
        <v>69</v>
      </c>
      <c r="N9" s="30"/>
      <c r="O9" s="30"/>
      <c r="P9" s="34"/>
      <c r="Q9" s="34"/>
      <c r="R9" s="34"/>
      <c r="S9" s="34"/>
      <c r="T9" s="34"/>
    </row>
    <row r="10" spans="1:23">
      <c r="C10" s="28"/>
      <c r="G10" t="s">
        <v>254</v>
      </c>
      <c r="L10" s="42">
        <f>SUM(L8:L9)</f>
        <v>2457899.9376181602</v>
      </c>
      <c r="M10" s="48" t="s">
        <v>69</v>
      </c>
      <c r="N10" s="30"/>
      <c r="O10" s="30"/>
      <c r="P10" s="34"/>
      <c r="Q10" s="34"/>
      <c r="R10" s="34"/>
      <c r="S10" s="34"/>
      <c r="T10" s="34"/>
    </row>
    <row r="11" spans="1:23">
      <c r="C11" s="28"/>
      <c r="K11" t="s">
        <v>108</v>
      </c>
      <c r="L11" s="41">
        <f>(L10-2451545)/36525</f>
        <v>0.17398870960055179</v>
      </c>
      <c r="M11" s="48"/>
      <c r="N11" s="30"/>
      <c r="O11" s="30"/>
      <c r="P11" s="34" t="s">
        <v>108</v>
      </c>
      <c r="Q11" s="53">
        <f>(L10-2451545)/36525</f>
        <v>0.17398870960055179</v>
      </c>
      <c r="R11" s="55"/>
      <c r="S11" s="55"/>
      <c r="T11" s="34"/>
    </row>
    <row r="12" spans="1:23">
      <c r="C12" s="28"/>
      <c r="G12" t="s">
        <v>255</v>
      </c>
      <c r="L12" s="41">
        <f xml:space="preserve"> MOD(218.317 + 481267.883*L11, 360)</f>
        <v>73.494935359325609</v>
      </c>
      <c r="M12" s="48" t="s">
        <v>151</v>
      </c>
      <c r="N12" s="46">
        <f>RADIANS(L12)</f>
        <v>1.2827286055606337</v>
      </c>
      <c r="O12" s="30" t="s">
        <v>64</v>
      </c>
      <c r="P12" s="34" t="s">
        <v>294</v>
      </c>
      <c r="Q12" s="54">
        <f>MOD(280.46607+36000.7698*Q11, 360)</f>
        <v>64.193552128515876</v>
      </c>
      <c r="R12" s="55" t="s">
        <v>2</v>
      </c>
      <c r="S12" s="53">
        <f>RADIANS(Q12)</f>
        <v>1.1203888431932161</v>
      </c>
      <c r="T12" s="34" t="s">
        <v>64</v>
      </c>
    </row>
    <row r="13" spans="1:23">
      <c r="C13" s="28"/>
      <c r="G13" t="s">
        <v>256</v>
      </c>
      <c r="L13" s="41">
        <f xml:space="preserve"> MOD(134.954 + 477198.849*L11, 360)</f>
        <v>2.165960378566524</v>
      </c>
      <c r="M13" s="48" t="s">
        <v>151</v>
      </c>
      <c r="N13" s="46">
        <f t="shared" ref="N13:N16" si="0">RADIANS(L13)</f>
        <v>3.7803140073728661E-2</v>
      </c>
      <c r="O13" s="30" t="s">
        <v>64</v>
      </c>
      <c r="P13" s="34" t="s">
        <v>295</v>
      </c>
      <c r="Q13" s="54">
        <f>MOD(357.5291+35999.0503*Q11, 360)</f>
        <v>140.95740854235737</v>
      </c>
      <c r="R13" s="55" t="s">
        <v>2</v>
      </c>
      <c r="S13" s="53">
        <f t="shared" ref="S13:S21" si="1">RADIANS(Q13)</f>
        <v>2.4601708841429173</v>
      </c>
      <c r="T13" s="34" t="s">
        <v>64</v>
      </c>
    </row>
    <row r="14" spans="1:23">
      <c r="C14" s="28"/>
      <c r="I14" t="s">
        <v>257</v>
      </c>
      <c r="L14" s="41">
        <f xml:space="preserve"> MOD(125.041 - 1934.142*L11, 360)</f>
        <v>148.52212923576951</v>
      </c>
      <c r="M14" s="48" t="s">
        <v>151</v>
      </c>
      <c r="N14" s="46">
        <f t="shared" si="0"/>
        <v>2.5922001672367077</v>
      </c>
      <c r="O14" s="30" t="s">
        <v>64</v>
      </c>
      <c r="P14" s="34" t="s">
        <v>296</v>
      </c>
      <c r="Q14" s="53">
        <f xml:space="preserve"> (1.9146 - 0.0048*Q11)*SIN(S13) + (0.02 - 0.0001)*SIN(2*S13) + 0.0003*SIN(3*S13)</f>
        <v>1.1862722263570207</v>
      </c>
      <c r="R14" s="55" t="s">
        <v>2</v>
      </c>
      <c r="S14" s="53"/>
      <c r="T14" s="34"/>
    </row>
    <row r="15" spans="1:23">
      <c r="C15" s="28"/>
      <c r="G15" t="s">
        <v>258</v>
      </c>
      <c r="L15" s="41">
        <f xml:space="preserve"> MOD(280.466 + 36000.769*L11, 360)</f>
        <v>64.193342937547641</v>
      </c>
      <c r="M15" s="48" t="s">
        <v>151</v>
      </c>
      <c r="N15" s="46">
        <f t="shared" si="0"/>
        <v>1.1203851921220551</v>
      </c>
      <c r="O15" s="30" t="s">
        <v>64</v>
      </c>
      <c r="P15" s="34" t="s">
        <v>297</v>
      </c>
      <c r="Q15" s="53">
        <f>0.0167086 - 0.000042*Q11</f>
        <v>1.6701292474196779E-2</v>
      </c>
      <c r="R15" s="55"/>
      <c r="S15" s="53"/>
      <c r="T15" s="34"/>
    </row>
    <row r="16" spans="1:23">
      <c r="C16" s="28"/>
      <c r="D16">
        <v>0</v>
      </c>
      <c r="F16" t="s">
        <v>42</v>
      </c>
      <c r="G16" t="s">
        <v>182</v>
      </c>
      <c r="H16" t="s">
        <v>259</v>
      </c>
      <c r="L16" s="41">
        <f xml:space="preserve"> MOD(357.526 + 35999.05*L11, 360)</f>
        <v>140.9542563457444</v>
      </c>
      <c r="M16" s="48" t="s">
        <v>151</v>
      </c>
      <c r="N16" s="46">
        <f t="shared" si="0"/>
        <v>2.4601158679333506</v>
      </c>
      <c r="O16" s="30" t="s">
        <v>64</v>
      </c>
      <c r="P16" s="34" t="s">
        <v>298</v>
      </c>
      <c r="Q16" s="54">
        <f>Q12+Q14</f>
        <v>65.379824354872895</v>
      </c>
      <c r="R16" s="55" t="s">
        <v>2</v>
      </c>
      <c r="S16" s="53"/>
      <c r="T16" s="34"/>
    </row>
    <row r="17" spans="1:20">
      <c r="A17">
        <v>0</v>
      </c>
      <c r="B17">
        <v>1</v>
      </c>
      <c r="C17" s="28"/>
      <c r="D17">
        <v>1</v>
      </c>
      <c r="F17" s="33" t="s">
        <v>293</v>
      </c>
      <c r="G17" t="s">
        <v>247</v>
      </c>
      <c r="I17" t="s">
        <v>260</v>
      </c>
      <c r="K17" t="s">
        <v>268</v>
      </c>
      <c r="L17" s="41">
        <f xml:space="preserve"> 22640*SIN(N13) + 769*SIN(2*N13) + 36*SIN(3*N13)</f>
        <v>917.81910271537265</v>
      </c>
      <c r="M17" s="48" t="s">
        <v>285</v>
      </c>
      <c r="N17" s="47"/>
      <c r="O17" s="30"/>
      <c r="P17" s="34" t="s">
        <v>299</v>
      </c>
      <c r="Q17" s="54">
        <f>Q13+Q14</f>
        <v>142.1436807687144</v>
      </c>
      <c r="R17" s="55" t="s">
        <v>2</v>
      </c>
      <c r="S17" s="53">
        <f t="shared" si="1"/>
        <v>2.4808752403178107</v>
      </c>
      <c r="T17" s="34" t="s">
        <v>64</v>
      </c>
    </row>
    <row r="18" spans="1:20">
      <c r="A18">
        <v>1</v>
      </c>
      <c r="B18">
        <v>2</v>
      </c>
      <c r="C18" s="28"/>
      <c r="D18">
        <v>2</v>
      </c>
      <c r="G18" t="s">
        <v>48</v>
      </c>
      <c r="H18">
        <v>7</v>
      </c>
      <c r="I18" t="s">
        <v>261</v>
      </c>
      <c r="K18" t="s">
        <v>268</v>
      </c>
      <c r="L18" s="41">
        <f xml:space="preserve"> -125*SIN(N12 - N15)</f>
        <v>-20.203906090616663</v>
      </c>
      <c r="M18" s="48" t="s">
        <v>285</v>
      </c>
      <c r="N18" s="47"/>
      <c r="O18" s="30"/>
      <c r="P18" s="34" t="s">
        <v>14</v>
      </c>
      <c r="Q18" s="54">
        <f>MOD(125.04452-1934.13626*Q11, 360)</f>
        <v>148.52664793096264</v>
      </c>
      <c r="R18" s="55" t="s">
        <v>2</v>
      </c>
      <c r="S18" s="53">
        <f t="shared" si="1"/>
        <v>2.5922790333457217</v>
      </c>
      <c r="T18" s="34" t="s">
        <v>64</v>
      </c>
    </row>
    <row r="19" spans="1:20">
      <c r="A19">
        <v>2</v>
      </c>
      <c r="B19">
        <v>3</v>
      </c>
      <c r="C19" s="28"/>
      <c r="D19">
        <v>3</v>
      </c>
      <c r="G19" t="s">
        <v>250</v>
      </c>
      <c r="H19">
        <v>8</v>
      </c>
      <c r="I19" t="s">
        <v>262</v>
      </c>
      <c r="K19" t="s">
        <v>268</v>
      </c>
      <c r="L19" s="41">
        <f xml:space="preserve"> 2370*SIN(2*(N12 - N15))</f>
        <v>756.05841977443936</v>
      </c>
      <c r="M19" s="48" t="s">
        <v>285</v>
      </c>
      <c r="N19" s="47"/>
      <c r="O19" s="30"/>
      <c r="P19" s="34" t="s">
        <v>300</v>
      </c>
      <c r="Q19" s="54">
        <f>23.43929111 - 0.01300417*Q11</f>
        <v>23.437028531242273</v>
      </c>
      <c r="R19" s="55" t="s">
        <v>2</v>
      </c>
      <c r="S19" s="53"/>
      <c r="T19" s="34"/>
    </row>
    <row r="20" spans="1:20">
      <c r="A20">
        <v>3</v>
      </c>
      <c r="B20">
        <v>4</v>
      </c>
      <c r="C20" s="28"/>
      <c r="D20">
        <v>4</v>
      </c>
      <c r="G20" t="s">
        <v>251</v>
      </c>
      <c r="H20">
        <v>9</v>
      </c>
      <c r="I20" t="s">
        <v>263</v>
      </c>
      <c r="K20" t="s">
        <v>268</v>
      </c>
      <c r="L20" s="41">
        <f xml:space="preserve"> -668*SIN(N16)</f>
        <v>-420.80035164359026</v>
      </c>
      <c r="M20" s="48" t="s">
        <v>285</v>
      </c>
      <c r="N20" s="47"/>
      <c r="O20" s="30"/>
      <c r="P20" s="34" t="s">
        <v>301</v>
      </c>
      <c r="Q20" s="55">
        <f>9.2*COS(S18)/3600 + 0.57*COS(2*S12)/3600</f>
        <v>-2.2779105692632678E-3</v>
      </c>
      <c r="R20" s="55" t="s">
        <v>2</v>
      </c>
      <c r="S20" s="54"/>
      <c r="T20" s="34"/>
    </row>
    <row r="21" spans="1:20">
      <c r="A21">
        <v>4</v>
      </c>
      <c r="B21">
        <v>5</v>
      </c>
      <c r="C21" s="28"/>
      <c r="D21">
        <v>5</v>
      </c>
      <c r="I21" t="s">
        <v>264</v>
      </c>
      <c r="K21" t="s">
        <v>268</v>
      </c>
      <c r="L21" s="41">
        <f xml:space="preserve"> -412*SIN(2*(N12 - N14)) + 212*SIN(2*(N12 - N15 - N13))</f>
        <v>257.92196699809944</v>
      </c>
      <c r="M21" s="48" t="s">
        <v>285</v>
      </c>
      <c r="N21" s="47"/>
      <c r="O21" s="30"/>
      <c r="P21" s="34" t="s">
        <v>131</v>
      </c>
      <c r="Q21" s="56">
        <f>Q19+Q20</f>
        <v>23.434750620673011</v>
      </c>
      <c r="R21" s="55" t="s">
        <v>2</v>
      </c>
      <c r="S21" s="53">
        <f t="shared" si="1"/>
        <v>0.40901355771452874</v>
      </c>
      <c r="T21" s="34" t="s">
        <v>64</v>
      </c>
    </row>
    <row r="22" spans="1:20">
      <c r="A22">
        <v>5</v>
      </c>
      <c r="B22">
        <v>6</v>
      </c>
      <c r="C22" s="28"/>
      <c r="D22">
        <v>6</v>
      </c>
      <c r="I22" t="s">
        <v>265</v>
      </c>
      <c r="K22" t="s">
        <v>268</v>
      </c>
      <c r="L22" s="41">
        <f xml:space="preserve"> 4586*SIN(2*(N12 - N15) - N13) + 206*SIN(2*(N12 - N15) - N13 - N16) + 192*SIN(2*(N12 - N15) + N13) + 165*SIN(2*(N12 - N15) - N16) + 148*SIN(N13 - N16) - 110*SIN(N13 + N16)</f>
        <v>893.1109431643381</v>
      </c>
      <c r="M22" s="48" t="s">
        <v>285</v>
      </c>
      <c r="N22" s="47"/>
      <c r="O22" s="30"/>
      <c r="P22" s="34" t="s">
        <v>302</v>
      </c>
      <c r="Q22" s="55">
        <f>1720994.5+INT(365.25*G4)+INT(30.60001*(F4+1))+M4+E4</f>
        <v>2457899.5</v>
      </c>
      <c r="R22" s="55"/>
      <c r="S22" s="55"/>
      <c r="T22" s="34"/>
    </row>
    <row r="23" spans="1:20">
      <c r="A23">
        <v>6</v>
      </c>
      <c r="B23">
        <v>7</v>
      </c>
      <c r="C23" s="28"/>
      <c r="D23">
        <v>7</v>
      </c>
      <c r="I23" t="s">
        <v>266</v>
      </c>
      <c r="K23" t="s">
        <v>268</v>
      </c>
      <c r="L23" s="41">
        <f xml:space="preserve"> SUM(L17:L22)</f>
        <v>2383.9061749180428</v>
      </c>
      <c r="M23" s="48" t="s">
        <v>285</v>
      </c>
      <c r="N23" s="46">
        <f>L23/3600</f>
        <v>0.66219615969945633</v>
      </c>
      <c r="O23" s="30" t="s">
        <v>151</v>
      </c>
      <c r="P23" s="34" t="s">
        <v>303</v>
      </c>
      <c r="Q23" s="55">
        <f>(Q22-2451545)/36525</f>
        <v>0.17397672826830937</v>
      </c>
      <c r="R23" s="55"/>
      <c r="S23" s="55"/>
      <c r="T23" s="34"/>
    </row>
    <row r="24" spans="1:20">
      <c r="A24">
        <v>7</v>
      </c>
      <c r="B24">
        <v>8</v>
      </c>
      <c r="C24" s="28"/>
      <c r="D24">
        <v>8</v>
      </c>
      <c r="L24" s="41"/>
      <c r="M24" s="48"/>
      <c r="N24" s="47"/>
      <c r="O24" s="30"/>
      <c r="P24" s="34"/>
      <c r="Q24" s="55"/>
      <c r="R24" s="55"/>
      <c r="S24" s="55"/>
      <c r="T24" s="34"/>
    </row>
    <row r="25" spans="1:20">
      <c r="A25">
        <v>8</v>
      </c>
      <c r="B25">
        <v>9</v>
      </c>
      <c r="C25" s="28"/>
      <c r="D25">
        <v>9</v>
      </c>
      <c r="F25" t="s">
        <v>267</v>
      </c>
      <c r="L25" s="41">
        <f>MOD(L12+N23,360)</f>
        <v>74.157131519025071</v>
      </c>
      <c r="M25" s="48"/>
      <c r="N25" s="46">
        <f>RADIANS(L25)</f>
        <v>1.2942861088414515</v>
      </c>
      <c r="O25" s="30" t="s">
        <v>64</v>
      </c>
      <c r="P25" s="34" t="s">
        <v>304</v>
      </c>
      <c r="Q25" s="55">
        <f>MOD(6.6973745583+2400.0513369072*Q23+0.0000258622*Q23*Q23,24)</f>
        <v>16.250454612191106</v>
      </c>
      <c r="R25" s="55"/>
      <c r="S25" s="55"/>
      <c r="T25" s="34"/>
    </row>
    <row r="26" spans="1:20">
      <c r="A26">
        <v>9</v>
      </c>
      <c r="B26">
        <v>10</v>
      </c>
      <c r="C26" s="28"/>
      <c r="D26">
        <v>10</v>
      </c>
      <c r="F26" t="s">
        <v>286</v>
      </c>
      <c r="L26" s="41">
        <f>INT(L25)</f>
        <v>74</v>
      </c>
      <c r="M26" s="45">
        <f>INT(60*(L25-L26))</f>
        <v>9</v>
      </c>
      <c r="N26" s="45">
        <f>INT(3600*(L25-L26)-60*M26)</f>
        <v>25</v>
      </c>
      <c r="O26" s="30"/>
      <c r="P26" s="34" t="s">
        <v>305</v>
      </c>
      <c r="Q26" s="57">
        <f>MOD(Q25+(H4+I4/60+J4/3600-M6)*1.00273790935,24)</f>
        <v>2.7753031240519661</v>
      </c>
      <c r="R26" s="55"/>
      <c r="S26" s="55"/>
      <c r="T26" s="34"/>
    </row>
    <row r="27" spans="1:20">
      <c r="A27">
        <v>10</v>
      </c>
      <c r="B27">
        <v>11</v>
      </c>
      <c r="C27" s="28"/>
      <c r="D27">
        <v>11</v>
      </c>
      <c r="L27" s="43" t="str">
        <f>"°"</f>
        <v>°</v>
      </c>
      <c r="M27" s="49" t="str">
        <f>"'"</f>
        <v>'</v>
      </c>
      <c r="N27" s="48" t="str">
        <f>""""</f>
        <v>"</v>
      </c>
      <c r="O27" s="30"/>
      <c r="P27" s="34" t="s">
        <v>132</v>
      </c>
      <c r="Q27" s="55">
        <f>MOD(Q26+D6/15,24)</f>
        <v>10.19637719812604</v>
      </c>
      <c r="R27" s="55"/>
      <c r="S27" s="55"/>
      <c r="T27" s="34"/>
    </row>
    <row r="28" spans="1:20">
      <c r="A28">
        <v>11</v>
      </c>
      <c r="B28">
        <v>12</v>
      </c>
      <c r="C28" s="28"/>
      <c r="D28">
        <v>12</v>
      </c>
      <c r="G28" t="s">
        <v>315</v>
      </c>
      <c r="L28" s="44">
        <f>(18520*SIN(N25-N14+0.114*SIN(2*(N12-N14))*PI()/180+0.15*SIN(N16)*PI()/180)-526*SIN(2*N15-N12-N14)+44*SIN(2*N15-N12-N14+N13)-31*SIN((2*N15-N12-N14-N13)-23*SIN((2*N15-N12-N14+N16)+11*SIN((2*N15-N12-N14-N16)-25*SIN(N12-N14-2*N13)+21*SIN(N12-N14-N13)))))/3600</f>
        <v>-4.8242473730395794</v>
      </c>
      <c r="M28" s="48"/>
      <c r="N28" s="46">
        <f>RADIANS(L28)</f>
        <v>-8.4199000590227779E-2</v>
      </c>
      <c r="O28" s="30" t="s">
        <v>64</v>
      </c>
      <c r="P28" s="34" t="s">
        <v>306</v>
      </c>
      <c r="Q28" s="58">
        <f>MOD(Q27- S33,24)*15</f>
        <v>89.494612959496948</v>
      </c>
      <c r="R28" s="55" t="s">
        <v>2</v>
      </c>
      <c r="S28" s="55">
        <f>RADIANS(Q28)</f>
        <v>1.5619756589412084</v>
      </c>
      <c r="T28" s="34" t="s">
        <v>64</v>
      </c>
    </row>
    <row r="29" spans="1:20">
      <c r="A29">
        <v>12</v>
      </c>
      <c r="B29">
        <v>13</v>
      </c>
      <c r="C29" s="28"/>
      <c r="D29">
        <v>13</v>
      </c>
      <c r="G29" t="s">
        <v>316</v>
      </c>
      <c r="L29" s="45">
        <f>INT(L28)</f>
        <v>-5</v>
      </c>
      <c r="M29" s="45">
        <f>INT(60*(L28-L29))</f>
        <v>10</v>
      </c>
      <c r="N29" s="45">
        <f>INT(3600*(L28-L29)-60*M29)</f>
        <v>32</v>
      </c>
      <c r="O29" s="30" t="s">
        <v>288</v>
      </c>
      <c r="P29" s="34"/>
      <c r="Q29" s="55"/>
      <c r="R29" s="55"/>
      <c r="S29" s="55"/>
      <c r="T29" s="34"/>
    </row>
    <row r="30" spans="1:20">
      <c r="A30">
        <v>13</v>
      </c>
      <c r="B30">
        <v>14</v>
      </c>
      <c r="C30" s="28"/>
      <c r="D30">
        <v>14</v>
      </c>
      <c r="L30" s="44" t="str">
        <f>IF(L28&lt;0, "NEGATIF", "POSITIF")</f>
        <v>NEGATIF</v>
      </c>
      <c r="M30" s="48"/>
      <c r="N30" s="47"/>
      <c r="O30" s="30"/>
      <c r="P30" s="34" t="s">
        <v>307</v>
      </c>
      <c r="Q30" s="55">
        <f>1.000001018*(1-Q15*Q15)/(1+Q15*COS(Q17))</f>
        <v>1.0118302801636443</v>
      </c>
      <c r="R30" s="55"/>
      <c r="S30" s="61">
        <f>Q30*149598000</f>
        <v>151367786.25192085</v>
      </c>
      <c r="T30" s="34" t="s">
        <v>191</v>
      </c>
    </row>
    <row r="31" spans="1:20">
      <c r="A31">
        <v>14</v>
      </c>
      <c r="B31">
        <v>15</v>
      </c>
      <c r="C31" s="28"/>
      <c r="D31">
        <v>15</v>
      </c>
      <c r="G31" t="s">
        <v>317</v>
      </c>
      <c r="L31" s="44">
        <f>(3423 + 187*COS(N13)+10*COS(2*N13)+34*COS(2*(N12-N15)-N13)+28*COS(2*(N12-N15))+3*COS(2*(N12-N15)+N13))/3600</f>
        <v>1.0227195361250405</v>
      </c>
      <c r="M31" s="48"/>
      <c r="N31" s="44">
        <f>RADIANS(L31)</f>
        <v>1.7849823229851045E-2</v>
      </c>
      <c r="O31" s="30" t="s">
        <v>64</v>
      </c>
      <c r="P31" s="34" t="s">
        <v>308</v>
      </c>
      <c r="Q31" s="59">
        <f>Q16-0.00569-0.00478*SIN(S18)</f>
        <v>65.371638707550559</v>
      </c>
      <c r="R31" s="55" t="s">
        <v>151</v>
      </c>
      <c r="S31" s="55">
        <f>RADIANS(Q31)</f>
        <v>1.1409503328709278</v>
      </c>
      <c r="T31" s="34" t="s">
        <v>64</v>
      </c>
    </row>
    <row r="32" spans="1:20">
      <c r="A32">
        <v>15</v>
      </c>
      <c r="B32">
        <v>16</v>
      </c>
      <c r="C32" s="28"/>
      <c r="D32">
        <v>16</v>
      </c>
      <c r="G32" t="s">
        <v>318</v>
      </c>
      <c r="L32" s="44"/>
      <c r="M32" s="50">
        <f>L31/24</f>
        <v>4.2613314005210019E-2</v>
      </c>
      <c r="N32" s="47"/>
      <c r="O32" s="30"/>
      <c r="P32" s="34" t="s">
        <v>309</v>
      </c>
      <c r="Q32" s="60">
        <f>INT(Q31)</f>
        <v>65</v>
      </c>
      <c r="R32" s="60">
        <f>INT(60*(Q31-Q32))</f>
        <v>22</v>
      </c>
      <c r="S32" s="60">
        <f>INT(3600*(Q31-Q32)-60*R32)</f>
        <v>17</v>
      </c>
      <c r="T32" s="34"/>
    </row>
    <row r="33" spans="1:20">
      <c r="A33">
        <v>16</v>
      </c>
      <c r="B33">
        <v>17</v>
      </c>
      <c r="C33" s="28"/>
      <c r="D33">
        <v>17</v>
      </c>
      <c r="L33" s="44"/>
      <c r="M33" s="45"/>
      <c r="N33" s="47"/>
      <c r="O33" s="30"/>
      <c r="P33" s="34" t="s">
        <v>37</v>
      </c>
      <c r="Q33" s="55">
        <f>MOD(DEGREES(ATAN2(COS(S31),COS(S21)*SIN(S31))),360)</f>
        <v>63.451045012393649</v>
      </c>
      <c r="R33" s="55" t="s">
        <v>2</v>
      </c>
      <c r="S33" s="55">
        <f>Q33/15</f>
        <v>4.2300696674929101</v>
      </c>
      <c r="T33" s="34" t="s">
        <v>2</v>
      </c>
    </row>
    <row r="34" spans="1:20">
      <c r="A34">
        <v>17</v>
      </c>
      <c r="B34">
        <v>18</v>
      </c>
      <c r="C34" s="28"/>
      <c r="D34">
        <v>18</v>
      </c>
      <c r="H34" t="s">
        <v>287</v>
      </c>
      <c r="L34" s="44">
        <f>DEGREES(ASIN(0.272493*SIN(N31)))</f>
        <v>0.2786702146138853</v>
      </c>
      <c r="M34" s="51">
        <f>L34/24</f>
        <v>1.161125894224522E-2</v>
      </c>
      <c r="N34" s="47"/>
      <c r="O34" s="30"/>
      <c r="P34" s="34" t="s">
        <v>310</v>
      </c>
      <c r="Q34" s="55"/>
      <c r="R34" s="62">
        <f>S33/24</f>
        <v>0.1762529028122046</v>
      </c>
      <c r="S34" s="55"/>
      <c r="T34" s="34"/>
    </row>
    <row r="35" spans="1:20">
      <c r="A35">
        <v>18</v>
      </c>
      <c r="B35">
        <v>19</v>
      </c>
      <c r="C35" s="28"/>
      <c r="D35">
        <v>19</v>
      </c>
      <c r="H35" t="s">
        <v>272</v>
      </c>
      <c r="L35" s="44">
        <f>6378/SIN(N31)</f>
        <v>357333.43795431103</v>
      </c>
      <c r="M35" s="48" t="s">
        <v>290</v>
      </c>
      <c r="N35" s="47"/>
      <c r="O35" s="30"/>
      <c r="P35" s="34" t="s">
        <v>204</v>
      </c>
      <c r="Q35" s="61">
        <f>DEGREES(ASIN(SIN(S21)*SIN(S31)))</f>
        <v>21.193896417419371</v>
      </c>
      <c r="R35" s="55" t="s">
        <v>151</v>
      </c>
      <c r="S35" s="55">
        <f>RADIANS(Q35)</f>
        <v>0.36990327381059851</v>
      </c>
      <c r="T35" s="34" t="s">
        <v>64</v>
      </c>
    </row>
    <row r="36" spans="1:20">
      <c r="A36">
        <v>19</v>
      </c>
      <c r="B36">
        <v>20</v>
      </c>
      <c r="C36" s="28"/>
      <c r="D36">
        <v>20</v>
      </c>
      <c r="L36" s="44"/>
      <c r="M36" s="48"/>
      <c r="N36" s="47"/>
      <c r="O36" s="30"/>
      <c r="P36" s="34" t="s">
        <v>311</v>
      </c>
      <c r="Q36" s="60" t="str">
        <f>IF(Q35&lt;0, "NEGATIF", "POSITIF")</f>
        <v>POSITIF</v>
      </c>
      <c r="R36" s="55"/>
      <c r="S36" s="55"/>
      <c r="T36" s="34"/>
    </row>
    <row r="37" spans="1:20">
      <c r="A37">
        <v>20</v>
      </c>
      <c r="B37">
        <v>21</v>
      </c>
      <c r="C37" s="28"/>
      <c r="D37">
        <v>21</v>
      </c>
      <c r="G37" t="s">
        <v>271</v>
      </c>
      <c r="L37" s="44">
        <f>0.0167086 - 0.000042*L11</f>
        <v>1.6701292474196779E-2</v>
      </c>
      <c r="M37" s="48"/>
      <c r="N37" s="44">
        <f>RADIANS(L37)</f>
        <v>2.9149254301328388E-4</v>
      </c>
      <c r="O37" s="30" t="s">
        <v>64</v>
      </c>
      <c r="P37" s="34"/>
      <c r="Q37" s="60">
        <f>INT(ABS(Q35))</f>
        <v>21</v>
      </c>
      <c r="R37" s="60">
        <f>INT(60*(ABS(Q35)-Q37))</f>
        <v>11</v>
      </c>
      <c r="S37" s="60">
        <f>INT(3600*(ABS(Q35)-Q37)-60*R37)</f>
        <v>38</v>
      </c>
      <c r="T37" s="34"/>
    </row>
    <row r="38" spans="1:20">
      <c r="A38">
        <v>21</v>
      </c>
      <c r="B38">
        <v>22</v>
      </c>
      <c r="C38" s="28"/>
      <c r="D38">
        <v>22</v>
      </c>
      <c r="J38" t="s">
        <v>270</v>
      </c>
      <c r="L38" s="44">
        <f>MOD(125.04452-1934.13626*L11, 360)</f>
        <v>148.52664793096264</v>
      </c>
      <c r="M38" s="48" t="s">
        <v>2</v>
      </c>
      <c r="N38" s="47"/>
      <c r="O38" s="30"/>
      <c r="P38" s="34" t="s">
        <v>312</v>
      </c>
      <c r="Q38" s="55">
        <f>ATAN2(COS(S28)*SIN(C5)-TAN(S35)*COS(C5),SIN(S28))</f>
        <v>1.9391320489293327</v>
      </c>
      <c r="R38" s="55" t="s">
        <v>64</v>
      </c>
      <c r="S38" s="55">
        <f>DEGREES(Q38)</f>
        <v>111.10408232220661</v>
      </c>
      <c r="T38" s="34" t="s">
        <v>2</v>
      </c>
    </row>
    <row r="39" spans="1:20">
      <c r="A39">
        <v>22</v>
      </c>
      <c r="B39">
        <v>23</v>
      </c>
      <c r="C39" s="28"/>
      <c r="D39">
        <v>23</v>
      </c>
      <c r="I39" t="s">
        <v>269</v>
      </c>
      <c r="L39" s="44">
        <f>23.43929111 - 0.01300417*L11</f>
        <v>23.437028531242273</v>
      </c>
      <c r="M39" s="48" t="s">
        <v>2</v>
      </c>
      <c r="N39" s="47"/>
      <c r="O39" s="30"/>
      <c r="P39" s="34" t="s">
        <v>206</v>
      </c>
      <c r="Q39" s="55">
        <f>MOD(S38+180,360)</f>
        <v>291.10408232220664</v>
      </c>
      <c r="R39" s="55"/>
      <c r="S39" s="55"/>
      <c r="T39" s="34"/>
    </row>
    <row r="40" spans="1:20">
      <c r="A40">
        <v>23</v>
      </c>
      <c r="B40">
        <v>24</v>
      </c>
      <c r="C40" s="28"/>
      <c r="D40">
        <v>24</v>
      </c>
      <c r="I40" t="s">
        <v>273</v>
      </c>
      <c r="L40" s="44">
        <f>9.2*COS(N14)/3600 + 0.57*COS(2*N15)/3600</f>
        <v>-2.277804428298745E-3</v>
      </c>
      <c r="M40" s="48" t="s">
        <v>2</v>
      </c>
      <c r="N40" s="44"/>
      <c r="O40" s="30"/>
      <c r="P40" s="34" t="s">
        <v>311</v>
      </c>
      <c r="Q40" s="60">
        <f>INT(Q39)</f>
        <v>291</v>
      </c>
      <c r="R40" s="60">
        <f>INT(60*(Q39-Q40))</f>
        <v>6</v>
      </c>
      <c r="S40" s="60">
        <f>INT(3600*(Q39-Q40)-60*R40)</f>
        <v>14</v>
      </c>
      <c r="T40" s="34"/>
    </row>
    <row r="41" spans="1:20">
      <c r="A41">
        <v>24</v>
      </c>
      <c r="B41" s="28"/>
      <c r="D41">
        <v>25</v>
      </c>
      <c r="J41" t="s">
        <v>274</v>
      </c>
      <c r="L41" s="44">
        <f>L39+L40</f>
        <v>23.434750726813974</v>
      </c>
      <c r="M41" s="48" t="s">
        <v>2</v>
      </c>
      <c r="N41" s="44">
        <f>RADIANS(L41)</f>
        <v>0.40901355956703805</v>
      </c>
      <c r="O41" s="30" t="s">
        <v>64</v>
      </c>
      <c r="P41" s="34"/>
      <c r="Q41" s="61"/>
      <c r="R41" s="55"/>
      <c r="S41" s="55"/>
      <c r="T41" s="34"/>
    </row>
    <row r="42" spans="1:20">
      <c r="A42">
        <v>25</v>
      </c>
      <c r="B42" s="28"/>
      <c r="C42" s="17"/>
      <c r="D42">
        <v>26</v>
      </c>
      <c r="L42" s="44"/>
      <c r="M42" s="48"/>
      <c r="N42" s="44"/>
      <c r="O42" s="30"/>
      <c r="P42" s="34" t="s">
        <v>153</v>
      </c>
      <c r="Q42" s="61">
        <f>DEGREES(ASIN(SIN(C5)*SIN(S35)+COS(C5)*COS(S35)*COS(S28)))</f>
        <v>-2.0581424950311935</v>
      </c>
      <c r="R42" s="55" t="s">
        <v>151</v>
      </c>
      <c r="S42" s="55"/>
      <c r="T42" s="34"/>
    </row>
    <row r="43" spans="1:20">
      <c r="A43">
        <v>26</v>
      </c>
      <c r="B43" s="28"/>
      <c r="D43">
        <v>27</v>
      </c>
      <c r="J43" t="s">
        <v>275</v>
      </c>
      <c r="L43" s="44">
        <f>(L8-2451545)/36525</f>
        <v>0.17398868735265152</v>
      </c>
      <c r="M43" s="48"/>
      <c r="N43" s="44"/>
      <c r="O43" s="30"/>
      <c r="P43" s="34"/>
      <c r="Q43" s="60" t="str">
        <f>IF(Q42&lt;0, "NEGATIF", "POSITIF")</f>
        <v>NEGATIF</v>
      </c>
      <c r="R43" s="55"/>
      <c r="S43" s="55"/>
      <c r="T43" s="34"/>
    </row>
    <row r="44" spans="1:20">
      <c r="A44">
        <v>27</v>
      </c>
      <c r="B44" s="28"/>
      <c r="D44">
        <v>28</v>
      </c>
      <c r="K44" t="s">
        <v>289</v>
      </c>
      <c r="L44" s="44">
        <f>MOD(280.46061837+360.98564736629*(L8-2451545)+0.000387933*L43*L43+(-17.2*SIN(N14)-1.32*SIN(2*N15))*COS(N41)/3600, 360)/15</f>
        <v>2.7623201828760404</v>
      </c>
      <c r="M44" s="48"/>
      <c r="N44" s="44"/>
      <c r="O44" s="30"/>
      <c r="P44" s="34" t="s">
        <v>311</v>
      </c>
      <c r="Q44" s="60">
        <f>INT(ABS(Q42))</f>
        <v>2</v>
      </c>
      <c r="R44" s="60">
        <f>INT(60*(ABS(Q42)-Q44))</f>
        <v>3</v>
      </c>
      <c r="S44" s="60">
        <f>INT(3600*(ABS(Q42)-Q44)-60*R44)</f>
        <v>29</v>
      </c>
      <c r="T44" s="34"/>
    </row>
    <row r="45" spans="1:20">
      <c r="A45">
        <v>28</v>
      </c>
      <c r="B45" s="28"/>
      <c r="D45">
        <v>29</v>
      </c>
      <c r="K45" t="s">
        <v>276</v>
      </c>
      <c r="L45" s="44">
        <f>MOD(L44+D6/15,24)</f>
        <v>10.183394256950114</v>
      </c>
      <c r="M45" s="48"/>
      <c r="N45" s="44"/>
      <c r="O45" s="30"/>
      <c r="P45" s="34"/>
      <c r="Q45" s="34"/>
      <c r="R45" s="34"/>
      <c r="S45" s="34"/>
      <c r="T45" s="34"/>
    </row>
    <row r="46" spans="1:20">
      <c r="A46">
        <v>29</v>
      </c>
      <c r="B46" s="28"/>
      <c r="D46">
        <v>30</v>
      </c>
      <c r="I46" t="s">
        <v>277</v>
      </c>
      <c r="L46" s="44">
        <f>MOD(L45-N47,24)*15</f>
        <v>79.342935786052095</v>
      </c>
      <c r="M46" s="48" t="s">
        <v>2</v>
      </c>
      <c r="N46" s="44">
        <f>RADIANS(L46)</f>
        <v>1.3847954676650442</v>
      </c>
      <c r="O46" s="30" t="s">
        <v>64</v>
      </c>
      <c r="P46" s="34"/>
      <c r="Q46" s="34"/>
      <c r="R46" s="34"/>
      <c r="S46" s="34"/>
      <c r="T46" s="34"/>
    </row>
    <row r="47" spans="1:20">
      <c r="A47">
        <v>30</v>
      </c>
      <c r="B47" s="28"/>
      <c r="D47">
        <v>31</v>
      </c>
      <c r="K47" t="s">
        <v>278</v>
      </c>
      <c r="L47" s="44">
        <f>MOD(DEGREES(ATAN2(COS(N25),SIN(N25)*COS(N41)-TAN(N28)*SIN(N41))),360)</f>
        <v>73.407978068199611</v>
      </c>
      <c r="M47" s="48" t="s">
        <v>2</v>
      </c>
      <c r="N47" s="44">
        <f>L47/15</f>
        <v>4.8938652045466409</v>
      </c>
      <c r="O47" s="30" t="s">
        <v>64</v>
      </c>
      <c r="P47" s="34"/>
      <c r="Q47" s="34"/>
      <c r="R47" s="34"/>
      <c r="S47" s="34"/>
      <c r="T47" s="34"/>
    </row>
    <row r="48" spans="1:20">
      <c r="A48">
        <v>31</v>
      </c>
      <c r="B48" s="28"/>
      <c r="D48">
        <v>32</v>
      </c>
      <c r="J48" t="s">
        <v>284</v>
      </c>
      <c r="L48" s="45">
        <f>INT(N47)</f>
        <v>4</v>
      </c>
      <c r="M48" s="41">
        <f>INT(60*(N47-L48))</f>
        <v>53</v>
      </c>
      <c r="N48" s="45">
        <f>INT(3600*(N47-L48)-60*M48)</f>
        <v>37</v>
      </c>
      <c r="O48" s="30"/>
      <c r="P48" s="34"/>
      <c r="Q48" s="34"/>
      <c r="R48" s="34"/>
      <c r="S48" s="34"/>
      <c r="T48" s="34"/>
    </row>
    <row r="49" spans="1:20">
      <c r="A49">
        <v>32</v>
      </c>
      <c r="B49" s="28"/>
      <c r="D49">
        <v>33</v>
      </c>
      <c r="L49" s="44"/>
      <c r="M49" s="48"/>
      <c r="N49" s="47"/>
      <c r="O49" s="30"/>
      <c r="P49" s="34"/>
      <c r="Q49" s="34"/>
      <c r="R49" s="34"/>
      <c r="S49" s="34"/>
      <c r="T49" s="34"/>
    </row>
    <row r="50" spans="1:20">
      <c r="A50">
        <v>33</v>
      </c>
      <c r="B50" s="28"/>
      <c r="D50">
        <v>34</v>
      </c>
      <c r="J50" t="s">
        <v>291</v>
      </c>
      <c r="L50" s="44">
        <f>DEGREES(ASIN(SIN(N28)*COS(N41)+COS(N28)*SIN(N41)*SIN(N25)))</f>
        <v>17.702785019643201</v>
      </c>
      <c r="M50" s="48" t="s">
        <v>2</v>
      </c>
      <c r="N50" s="47">
        <f>RADIANS(L50)</f>
        <v>0.30897188536550291</v>
      </c>
      <c r="O50" s="30" t="s">
        <v>64</v>
      </c>
      <c r="P50" s="34"/>
      <c r="Q50" s="34"/>
      <c r="R50" s="34"/>
      <c r="S50" s="34"/>
      <c r="T50" s="34"/>
    </row>
    <row r="51" spans="1:20">
      <c r="A51">
        <v>34</v>
      </c>
      <c r="B51" s="28"/>
      <c r="D51">
        <v>35</v>
      </c>
      <c r="J51" t="s">
        <v>292</v>
      </c>
      <c r="L51" s="45" t="str">
        <f>IF(L50&lt;0, "NEGATIF", "POSITIF")</f>
        <v>POSITIF</v>
      </c>
      <c r="M51" s="52"/>
      <c r="N51" s="47"/>
      <c r="O51" s="30"/>
      <c r="P51" s="34"/>
      <c r="Q51" s="34"/>
      <c r="R51" s="34"/>
      <c r="S51" s="34"/>
      <c r="T51" s="34"/>
    </row>
    <row r="52" spans="1:20">
      <c r="A52">
        <v>35</v>
      </c>
      <c r="B52" s="28"/>
      <c r="D52">
        <v>36</v>
      </c>
      <c r="L52" s="45">
        <f>INT(ABS(L50))</f>
        <v>17</v>
      </c>
      <c r="M52" s="45">
        <f>INT(60*(ABS(L50)-L52))</f>
        <v>42</v>
      </c>
      <c r="N52" s="45">
        <f>INT(3600*(ABS(L50)-L52)-60*M52)</f>
        <v>10</v>
      </c>
      <c r="O52" s="30"/>
      <c r="P52" s="34"/>
      <c r="Q52" s="36" t="str">
        <f>UPPER(" posisi bulan dan matahariyang diinginkan,,,by ALI MUHSIN")</f>
        <v xml:space="preserve"> POSISI BULAN DAN MATAHARIYANG DIINGINKAN,,,BY ALI MUHSIN</v>
      </c>
      <c r="R52" s="36"/>
      <c r="S52" s="36"/>
      <c r="T52" s="36"/>
    </row>
    <row r="53" spans="1:20">
      <c r="A53">
        <v>36</v>
      </c>
      <c r="B53" s="28"/>
      <c r="D53">
        <v>37</v>
      </c>
      <c r="H53" t="s">
        <v>283</v>
      </c>
      <c r="L53" s="44">
        <f>DEGREES(ATAN2(COS(N46)*SIN(C5)-TAN(N50)*COS(C5),SIN(N46)))</f>
        <v>109.05058694458758</v>
      </c>
      <c r="M53" s="48" t="s">
        <v>2</v>
      </c>
      <c r="N53" s="47"/>
      <c r="O53" s="30"/>
      <c r="P53" s="34"/>
      <c r="Q53" s="34"/>
      <c r="R53" s="34"/>
      <c r="S53" s="34"/>
      <c r="T53" s="34"/>
    </row>
    <row r="54" spans="1:20">
      <c r="A54">
        <v>37</v>
      </c>
      <c r="B54" s="28"/>
      <c r="D54">
        <v>38</v>
      </c>
      <c r="J54" t="s">
        <v>282</v>
      </c>
      <c r="L54" s="46">
        <f>MOD(L53+180,360)</f>
        <v>289.05058694458756</v>
      </c>
      <c r="M54" s="48" t="s">
        <v>2</v>
      </c>
      <c r="N54" s="47"/>
      <c r="O54" s="30"/>
      <c r="P54" s="34"/>
      <c r="Q54" s="34"/>
      <c r="R54" s="34"/>
      <c r="S54" s="34"/>
      <c r="T54" s="34"/>
    </row>
    <row r="55" spans="1:20">
      <c r="A55">
        <v>38</v>
      </c>
      <c r="B55" s="28"/>
      <c r="D55">
        <v>39</v>
      </c>
      <c r="J55" t="s">
        <v>281</v>
      </c>
      <c r="L55" s="41">
        <f>INT(L54)</f>
        <v>289</v>
      </c>
      <c r="M55" s="45">
        <f>INT(60*(L54-L55))</f>
        <v>3</v>
      </c>
      <c r="N55" s="45">
        <f>INT(3600*(L54-L55)-60*M55)</f>
        <v>2</v>
      </c>
      <c r="O55" s="30"/>
      <c r="P55" s="34"/>
      <c r="Q55" s="34"/>
      <c r="R55" s="34"/>
      <c r="S55" s="34"/>
      <c r="T55" s="34"/>
    </row>
    <row r="56" spans="1:20">
      <c r="A56">
        <v>39</v>
      </c>
      <c r="B56" s="28"/>
      <c r="D56">
        <v>40</v>
      </c>
      <c r="L56" s="44"/>
      <c r="M56" s="48"/>
      <c r="N56" s="47"/>
      <c r="O56" s="30"/>
      <c r="P56" s="34"/>
      <c r="Q56" s="34"/>
      <c r="R56" s="34"/>
      <c r="S56" s="34"/>
      <c r="T56" s="34"/>
    </row>
    <row r="57" spans="1:20">
      <c r="A57">
        <v>40</v>
      </c>
      <c r="B57" s="28"/>
      <c r="D57">
        <v>41</v>
      </c>
      <c r="J57" t="s">
        <v>280</v>
      </c>
      <c r="L57" s="44">
        <f>DEGREES(ASIN(SIN(C5)*SIN(N50)+COS(C5)*COS(N50)*COS(N46)))</f>
        <v>7.9197732985679821</v>
      </c>
      <c r="M57" s="48" t="s">
        <v>2</v>
      </c>
      <c r="N57" s="47"/>
      <c r="O57" s="30"/>
      <c r="P57" s="34"/>
      <c r="Q57" s="34"/>
      <c r="R57" s="34"/>
      <c r="S57" s="34"/>
      <c r="T57" s="34"/>
    </row>
    <row r="58" spans="1:20">
      <c r="A58">
        <v>41</v>
      </c>
      <c r="B58" s="28"/>
      <c r="D58">
        <v>42</v>
      </c>
      <c r="J58" t="s">
        <v>279</v>
      </c>
      <c r="L58" s="45" t="str">
        <f>IF(L57&lt;0, "NEGATIF", "POSITIF")</f>
        <v>POSITIF</v>
      </c>
      <c r="M58" s="48"/>
      <c r="N58" s="47"/>
      <c r="O58" s="30"/>
      <c r="P58" s="34"/>
      <c r="Q58" s="34"/>
      <c r="R58" s="34"/>
      <c r="S58" s="34"/>
      <c r="T58" s="34"/>
    </row>
    <row r="59" spans="1:20">
      <c r="A59">
        <v>42</v>
      </c>
      <c r="B59" s="28"/>
      <c r="D59">
        <v>43</v>
      </c>
      <c r="L59" s="45">
        <f>INT(ABS(L57))</f>
        <v>7</v>
      </c>
      <c r="M59" s="45">
        <f>INT(60*(ABS(L57)-L59))</f>
        <v>55</v>
      </c>
      <c r="N59" s="45">
        <f>INT(3600*(ABS(L57)-L59)-60*M59)</f>
        <v>11</v>
      </c>
      <c r="O59" s="30"/>
      <c r="P59" s="34"/>
      <c r="Q59" s="34"/>
      <c r="R59" s="34"/>
      <c r="S59" s="34"/>
      <c r="T59" s="34"/>
    </row>
    <row r="60" spans="1:20">
      <c r="A60">
        <v>43</v>
      </c>
      <c r="B60" s="28"/>
      <c r="D60">
        <v>44</v>
      </c>
    </row>
    <row r="61" spans="1:20">
      <c r="A61">
        <v>44</v>
      </c>
      <c r="B61" s="28"/>
      <c r="D61">
        <v>45</v>
      </c>
    </row>
    <row r="62" spans="1:20">
      <c r="A62">
        <v>45</v>
      </c>
      <c r="B62" s="28"/>
      <c r="D62">
        <v>46</v>
      </c>
    </row>
    <row r="63" spans="1:20">
      <c r="A63">
        <v>46</v>
      </c>
      <c r="B63" s="28"/>
      <c r="D63">
        <v>47</v>
      </c>
    </row>
    <row r="64" spans="1:20">
      <c r="A64">
        <v>47</v>
      </c>
      <c r="B64" s="28"/>
      <c r="D64">
        <v>48</v>
      </c>
    </row>
    <row r="65" spans="1:4">
      <c r="A65">
        <v>48</v>
      </c>
      <c r="B65" s="28"/>
      <c r="D65">
        <v>49</v>
      </c>
    </row>
    <row r="66" spans="1:4">
      <c r="A66">
        <v>49</v>
      </c>
      <c r="B66" s="28"/>
      <c r="D66">
        <v>50</v>
      </c>
    </row>
    <row r="67" spans="1:4">
      <c r="A67">
        <v>50</v>
      </c>
      <c r="B67" s="28"/>
      <c r="D67">
        <v>51</v>
      </c>
    </row>
    <row r="68" spans="1:4">
      <c r="A68">
        <v>51</v>
      </c>
      <c r="B68" s="28"/>
      <c r="D68">
        <v>52</v>
      </c>
    </row>
    <row r="69" spans="1:4">
      <c r="A69">
        <v>52</v>
      </c>
      <c r="B69" s="28"/>
      <c r="D69">
        <v>53</v>
      </c>
    </row>
    <row r="70" spans="1:4">
      <c r="A70">
        <v>53</v>
      </c>
      <c r="B70" s="28"/>
      <c r="D70">
        <v>54</v>
      </c>
    </row>
    <row r="71" spans="1:4">
      <c r="A71">
        <v>54</v>
      </c>
      <c r="B71" s="28"/>
      <c r="D71">
        <v>55</v>
      </c>
    </row>
    <row r="72" spans="1:4">
      <c r="A72">
        <v>55</v>
      </c>
      <c r="B72" s="28"/>
      <c r="D72">
        <v>56</v>
      </c>
    </row>
    <row r="73" spans="1:4">
      <c r="A73">
        <v>56</v>
      </c>
      <c r="B73" s="28"/>
      <c r="D73">
        <v>57</v>
      </c>
    </row>
    <row r="74" spans="1:4">
      <c r="A74">
        <v>57</v>
      </c>
      <c r="B74" s="28"/>
      <c r="D74">
        <v>58</v>
      </c>
    </row>
    <row r="75" spans="1:4">
      <c r="A75">
        <v>58</v>
      </c>
      <c r="B75" s="28"/>
      <c r="D75">
        <v>59</v>
      </c>
    </row>
    <row r="76" spans="1:4">
      <c r="A76">
        <v>59</v>
      </c>
      <c r="B76" s="28"/>
    </row>
    <row r="77" spans="1:4">
      <c r="A77">
        <v>60</v>
      </c>
      <c r="B77" s="28"/>
    </row>
    <row r="78" spans="1:4">
      <c r="A78">
        <v>61</v>
      </c>
      <c r="B78" s="28"/>
    </row>
    <row r="79" spans="1:4">
      <c r="A79">
        <v>62</v>
      </c>
      <c r="B79" s="28"/>
    </row>
    <row r="80" spans="1:4">
      <c r="A80">
        <v>63</v>
      </c>
      <c r="B80" s="28"/>
    </row>
    <row r="81" spans="1:2">
      <c r="A81">
        <v>64</v>
      </c>
      <c r="B81" s="28"/>
    </row>
    <row r="82" spans="1:2">
      <c r="A82">
        <v>65</v>
      </c>
      <c r="B82" s="28"/>
    </row>
    <row r="83" spans="1:2">
      <c r="A83">
        <v>66</v>
      </c>
      <c r="B83" s="28"/>
    </row>
    <row r="84" spans="1:2">
      <c r="A84">
        <v>67</v>
      </c>
      <c r="B84" s="28"/>
    </row>
    <row r="85" spans="1:2">
      <c r="A85">
        <v>68</v>
      </c>
      <c r="B85" s="28"/>
    </row>
    <row r="86" spans="1:2">
      <c r="A86">
        <v>69</v>
      </c>
      <c r="B86" s="28"/>
    </row>
    <row r="87" spans="1:2">
      <c r="A87">
        <v>70</v>
      </c>
      <c r="B87" s="28"/>
    </row>
    <row r="88" spans="1:2">
      <c r="A88">
        <v>71</v>
      </c>
      <c r="B88" s="28"/>
    </row>
    <row r="89" spans="1:2">
      <c r="A89">
        <v>72</v>
      </c>
      <c r="B89" s="28"/>
    </row>
    <row r="90" spans="1:2">
      <c r="A90">
        <v>73</v>
      </c>
      <c r="B90" s="28"/>
    </row>
    <row r="91" spans="1:2">
      <c r="A91">
        <v>74</v>
      </c>
      <c r="B91" s="28"/>
    </row>
    <row r="92" spans="1:2">
      <c r="A92">
        <v>75</v>
      </c>
      <c r="B92" s="28"/>
    </row>
    <row r="93" spans="1:2">
      <c r="A93">
        <v>76</v>
      </c>
      <c r="B93" s="28"/>
    </row>
    <row r="94" spans="1:2">
      <c r="A94">
        <v>77</v>
      </c>
      <c r="B94" s="28"/>
    </row>
    <row r="95" spans="1:2">
      <c r="A95">
        <v>78</v>
      </c>
      <c r="B95" s="28"/>
    </row>
    <row r="96" spans="1:2">
      <c r="A96">
        <v>79</v>
      </c>
      <c r="B96" s="28"/>
    </row>
    <row r="97" spans="1:2">
      <c r="A97">
        <v>80</v>
      </c>
      <c r="B97" s="28"/>
    </row>
    <row r="98" spans="1:2">
      <c r="A98">
        <v>81</v>
      </c>
      <c r="B98" s="28"/>
    </row>
    <row r="99" spans="1:2">
      <c r="A99">
        <v>82</v>
      </c>
      <c r="B99" s="28"/>
    </row>
    <row r="100" spans="1:2">
      <c r="A100">
        <v>83</v>
      </c>
      <c r="B100" s="28"/>
    </row>
    <row r="101" spans="1:2">
      <c r="A101">
        <v>84</v>
      </c>
      <c r="B101" s="28"/>
    </row>
    <row r="102" spans="1:2">
      <c r="A102">
        <v>85</v>
      </c>
      <c r="B102" s="28"/>
    </row>
    <row r="103" spans="1:2">
      <c r="A103">
        <v>86</v>
      </c>
      <c r="B103" s="28"/>
    </row>
    <row r="104" spans="1:2">
      <c r="A104">
        <v>87</v>
      </c>
      <c r="B104" s="28"/>
    </row>
    <row r="105" spans="1:2">
      <c r="A105">
        <v>88</v>
      </c>
      <c r="B105" s="28"/>
    </row>
    <row r="106" spans="1:2">
      <c r="A106">
        <v>89</v>
      </c>
      <c r="B106" s="28"/>
    </row>
    <row r="107" spans="1:2">
      <c r="A107">
        <v>90</v>
      </c>
      <c r="B107" s="28"/>
    </row>
    <row r="108" spans="1:2">
      <c r="A108">
        <v>91</v>
      </c>
      <c r="B108" s="28"/>
    </row>
    <row r="109" spans="1:2">
      <c r="A109">
        <v>92</v>
      </c>
      <c r="B109" s="28"/>
    </row>
    <row r="110" spans="1:2">
      <c r="A110">
        <v>93</v>
      </c>
      <c r="B110" s="28"/>
    </row>
    <row r="111" spans="1:2">
      <c r="A111">
        <v>94</v>
      </c>
      <c r="B111" s="28"/>
    </row>
    <row r="112" spans="1:2">
      <c r="A112">
        <v>95</v>
      </c>
      <c r="B112" s="28"/>
    </row>
    <row r="113" spans="1:2">
      <c r="A113">
        <v>96</v>
      </c>
      <c r="B113" s="28"/>
    </row>
    <row r="114" spans="1:2">
      <c r="A114">
        <v>97</v>
      </c>
      <c r="B114" s="28"/>
    </row>
    <row r="115" spans="1:2">
      <c r="A115">
        <v>98</v>
      </c>
      <c r="B115" s="28"/>
    </row>
    <row r="116" spans="1:2">
      <c r="A116">
        <v>99</v>
      </c>
      <c r="B116" s="28"/>
    </row>
    <row r="117" spans="1:2">
      <c r="A117">
        <v>100</v>
      </c>
      <c r="B117" s="28"/>
    </row>
    <row r="118" spans="1:2">
      <c r="A118">
        <v>101</v>
      </c>
      <c r="B118" s="28"/>
    </row>
    <row r="119" spans="1:2">
      <c r="A119">
        <v>102</v>
      </c>
      <c r="B119" s="28"/>
    </row>
    <row r="120" spans="1:2">
      <c r="A120">
        <v>103</v>
      </c>
      <c r="B120" s="28"/>
    </row>
    <row r="121" spans="1:2">
      <c r="A121">
        <v>104</v>
      </c>
      <c r="B121" s="28"/>
    </row>
    <row r="122" spans="1:2">
      <c r="A122">
        <v>105</v>
      </c>
      <c r="B122" s="28"/>
    </row>
    <row r="123" spans="1:2">
      <c r="A123">
        <v>106</v>
      </c>
      <c r="B123" s="28"/>
    </row>
    <row r="124" spans="1:2">
      <c r="A124">
        <v>107</v>
      </c>
      <c r="B124" s="28"/>
    </row>
    <row r="125" spans="1:2">
      <c r="A125">
        <v>108</v>
      </c>
      <c r="B125" s="28"/>
    </row>
    <row r="126" spans="1:2">
      <c r="A126">
        <v>109</v>
      </c>
      <c r="B126" s="28"/>
    </row>
    <row r="127" spans="1:2">
      <c r="A127">
        <v>110</v>
      </c>
      <c r="B127" s="28"/>
    </row>
    <row r="128" spans="1:2">
      <c r="A128">
        <v>111</v>
      </c>
      <c r="B128" s="28"/>
    </row>
    <row r="129" spans="1:3">
      <c r="A129">
        <v>112</v>
      </c>
      <c r="B129" s="28"/>
    </row>
    <row r="130" spans="1:3">
      <c r="A130">
        <v>113</v>
      </c>
      <c r="B130" s="28"/>
    </row>
    <row r="131" spans="1:3">
      <c r="A131">
        <v>114</v>
      </c>
      <c r="B131" s="28"/>
    </row>
    <row r="132" spans="1:3">
      <c r="A132">
        <v>115</v>
      </c>
      <c r="B132" s="28"/>
    </row>
    <row r="133" spans="1:3">
      <c r="A133">
        <v>116</v>
      </c>
      <c r="B133" s="28"/>
    </row>
    <row r="134" spans="1:3">
      <c r="A134">
        <v>117</v>
      </c>
      <c r="B134" s="28"/>
    </row>
    <row r="135" spans="1:3">
      <c r="A135">
        <v>118</v>
      </c>
      <c r="B135" s="28"/>
    </row>
    <row r="136" spans="1:3">
      <c r="A136">
        <v>119</v>
      </c>
      <c r="C136" s="28"/>
    </row>
    <row r="137" spans="1:3">
      <c r="A137">
        <v>120</v>
      </c>
      <c r="C137" s="28"/>
    </row>
    <row r="138" spans="1:3">
      <c r="A138">
        <v>121</v>
      </c>
      <c r="C138" s="28"/>
    </row>
    <row r="139" spans="1:3">
      <c r="A139">
        <v>122</v>
      </c>
      <c r="C139" s="28"/>
    </row>
    <row r="140" spans="1:3">
      <c r="A140">
        <v>123</v>
      </c>
      <c r="C140" s="28"/>
    </row>
    <row r="141" spans="1:3">
      <c r="A141">
        <v>124</v>
      </c>
      <c r="C141" s="28"/>
    </row>
    <row r="142" spans="1:3">
      <c r="A142">
        <v>125</v>
      </c>
      <c r="C142" s="28"/>
    </row>
    <row r="143" spans="1:3">
      <c r="A143">
        <v>126</v>
      </c>
      <c r="C143" s="28"/>
    </row>
    <row r="144" spans="1:3">
      <c r="A144">
        <v>127</v>
      </c>
      <c r="C144" s="28"/>
    </row>
    <row r="145" spans="1:3">
      <c r="A145">
        <v>128</v>
      </c>
      <c r="C145" s="28"/>
    </row>
    <row r="146" spans="1:3">
      <c r="A146">
        <v>129</v>
      </c>
      <c r="C146" s="28"/>
    </row>
    <row r="147" spans="1:3">
      <c r="A147">
        <v>130</v>
      </c>
      <c r="C147" s="28"/>
    </row>
    <row r="148" spans="1:3">
      <c r="A148">
        <v>131</v>
      </c>
      <c r="C148" s="28"/>
    </row>
    <row r="149" spans="1:3">
      <c r="A149">
        <v>132</v>
      </c>
      <c r="C149" s="28"/>
    </row>
    <row r="150" spans="1:3">
      <c r="A150">
        <v>133</v>
      </c>
      <c r="C150" s="28"/>
    </row>
    <row r="151" spans="1:3">
      <c r="A151">
        <v>134</v>
      </c>
      <c r="C151" s="28"/>
    </row>
    <row r="152" spans="1:3">
      <c r="A152">
        <v>135</v>
      </c>
      <c r="C152" s="28"/>
    </row>
    <row r="153" spans="1:3">
      <c r="A153">
        <v>136</v>
      </c>
      <c r="C153" s="28"/>
    </row>
    <row r="154" spans="1:3">
      <c r="A154">
        <v>137</v>
      </c>
      <c r="C154" s="28"/>
    </row>
    <row r="155" spans="1:3">
      <c r="A155">
        <v>138</v>
      </c>
      <c r="C155" s="28"/>
    </row>
    <row r="156" spans="1:3">
      <c r="A156">
        <v>139</v>
      </c>
      <c r="C156" s="28"/>
    </row>
    <row r="157" spans="1:3">
      <c r="A157">
        <v>140</v>
      </c>
      <c r="C157" s="28"/>
    </row>
    <row r="158" spans="1:3">
      <c r="A158">
        <v>141</v>
      </c>
      <c r="C158" s="28"/>
    </row>
    <row r="159" spans="1:3">
      <c r="A159">
        <v>142</v>
      </c>
      <c r="C159" s="28"/>
    </row>
    <row r="160" spans="1:3">
      <c r="A160">
        <v>143</v>
      </c>
      <c r="C160" s="28"/>
    </row>
    <row r="161" spans="1:3">
      <c r="A161">
        <v>144</v>
      </c>
      <c r="C161" s="28"/>
    </row>
    <row r="162" spans="1:3">
      <c r="A162">
        <v>145</v>
      </c>
      <c r="C162" s="28"/>
    </row>
    <row r="163" spans="1:3">
      <c r="A163">
        <v>146</v>
      </c>
      <c r="C163" s="28"/>
    </row>
    <row r="164" spans="1:3">
      <c r="A164">
        <v>147</v>
      </c>
      <c r="C164" s="28"/>
    </row>
    <row r="165" spans="1:3">
      <c r="A165">
        <v>148</v>
      </c>
      <c r="C165" s="28"/>
    </row>
    <row r="166" spans="1:3">
      <c r="A166">
        <v>149</v>
      </c>
      <c r="C166" s="28"/>
    </row>
    <row r="167" spans="1:3">
      <c r="A167">
        <v>150</v>
      </c>
      <c r="C167" s="28"/>
    </row>
    <row r="168" spans="1:3">
      <c r="A168">
        <v>151</v>
      </c>
      <c r="C168" s="28"/>
    </row>
    <row r="169" spans="1:3">
      <c r="A169">
        <v>152</v>
      </c>
      <c r="C169" s="28"/>
    </row>
    <row r="170" spans="1:3">
      <c r="A170">
        <v>153</v>
      </c>
      <c r="C170" s="28"/>
    </row>
    <row r="171" spans="1:3">
      <c r="A171">
        <v>154</v>
      </c>
      <c r="C171" s="28"/>
    </row>
    <row r="172" spans="1:3">
      <c r="A172">
        <v>155</v>
      </c>
      <c r="C172" s="28"/>
    </row>
    <row r="173" spans="1:3">
      <c r="A173">
        <v>156</v>
      </c>
      <c r="C173" s="28"/>
    </row>
    <row r="174" spans="1:3">
      <c r="A174">
        <v>157</v>
      </c>
      <c r="C174" s="28"/>
    </row>
    <row r="175" spans="1:3">
      <c r="A175">
        <v>158</v>
      </c>
      <c r="C175" s="28"/>
    </row>
    <row r="176" spans="1:3">
      <c r="A176">
        <v>159</v>
      </c>
      <c r="C176" s="28"/>
    </row>
    <row r="177" spans="1:3">
      <c r="A177">
        <v>160</v>
      </c>
      <c r="C177" s="28"/>
    </row>
    <row r="178" spans="1:3">
      <c r="A178">
        <v>161</v>
      </c>
      <c r="C178" s="28"/>
    </row>
    <row r="179" spans="1:3">
      <c r="A179">
        <v>162</v>
      </c>
      <c r="C179" s="28"/>
    </row>
    <row r="180" spans="1:3">
      <c r="A180">
        <v>163</v>
      </c>
      <c r="C180" s="28"/>
    </row>
    <row r="181" spans="1:3">
      <c r="A181">
        <v>164</v>
      </c>
      <c r="C181" s="28"/>
    </row>
    <row r="182" spans="1:3">
      <c r="A182">
        <v>165</v>
      </c>
      <c r="C182" s="28"/>
    </row>
    <row r="183" spans="1:3">
      <c r="A183">
        <v>166</v>
      </c>
      <c r="C183" s="28"/>
    </row>
    <row r="184" spans="1:3">
      <c r="A184">
        <v>167</v>
      </c>
      <c r="C184" s="28"/>
    </row>
    <row r="185" spans="1:3">
      <c r="A185">
        <v>168</v>
      </c>
      <c r="C185" s="28"/>
    </row>
    <row r="186" spans="1:3">
      <c r="A186">
        <v>169</v>
      </c>
      <c r="C186" s="28"/>
    </row>
    <row r="187" spans="1:3">
      <c r="A187">
        <v>170</v>
      </c>
      <c r="C187" s="28"/>
    </row>
    <row r="188" spans="1:3">
      <c r="A188">
        <v>171</v>
      </c>
      <c r="C188" s="28"/>
    </row>
    <row r="189" spans="1:3">
      <c r="A189">
        <v>172</v>
      </c>
      <c r="C189" s="28"/>
    </row>
    <row r="190" spans="1:3">
      <c r="A190">
        <v>173</v>
      </c>
      <c r="C190" s="28"/>
    </row>
    <row r="191" spans="1:3">
      <c r="A191">
        <v>174</v>
      </c>
      <c r="C191" s="28"/>
    </row>
    <row r="192" spans="1:3">
      <c r="A192">
        <v>175</v>
      </c>
      <c r="C192" s="28"/>
    </row>
    <row r="193" spans="1:3">
      <c r="A193">
        <v>176</v>
      </c>
      <c r="C193" s="28"/>
    </row>
    <row r="194" spans="1:3">
      <c r="A194">
        <v>177</v>
      </c>
      <c r="C194" s="28"/>
    </row>
    <row r="195" spans="1:3">
      <c r="A195">
        <v>178</v>
      </c>
      <c r="C195" s="28"/>
    </row>
    <row r="196" spans="1:3">
      <c r="A196">
        <v>179</v>
      </c>
      <c r="C196" s="28"/>
    </row>
    <row r="197" spans="1:3">
      <c r="A197">
        <v>180</v>
      </c>
      <c r="C197" s="28"/>
    </row>
    <row r="198" spans="1:3">
      <c r="B198" s="28"/>
    </row>
    <row r="199" spans="1:3">
      <c r="B199" s="28"/>
    </row>
    <row r="200" spans="1:3">
      <c r="B200" s="28"/>
    </row>
    <row r="201" spans="1:3">
      <c r="B201" s="28"/>
    </row>
    <row r="202" spans="1:3">
      <c r="B202" s="28"/>
    </row>
    <row r="203" spans="1:3">
      <c r="B203" s="28"/>
    </row>
    <row r="204" spans="1:3">
      <c r="B204" s="28"/>
    </row>
    <row r="205" spans="1:3">
      <c r="B205" s="28"/>
    </row>
    <row r="206" spans="1:3">
      <c r="B206" s="28"/>
    </row>
    <row r="207" spans="1:3">
      <c r="B207" s="28"/>
    </row>
    <row r="208" spans="1:3">
      <c r="B208" s="28"/>
    </row>
    <row r="209" spans="2:2">
      <c r="B209" s="28"/>
    </row>
    <row r="210" spans="2:2">
      <c r="B210" s="28"/>
    </row>
    <row r="211" spans="2:2">
      <c r="B211" s="28"/>
    </row>
    <row r="212" spans="2:2">
      <c r="B212" s="28"/>
    </row>
    <row r="213" spans="2:2">
      <c r="B213" s="28"/>
    </row>
    <row r="214" spans="2:2">
      <c r="B214" s="28"/>
    </row>
    <row r="215" spans="2:2">
      <c r="B215" s="28"/>
    </row>
    <row r="216" spans="2:2">
      <c r="B216" s="28"/>
    </row>
    <row r="217" spans="2:2">
      <c r="B217" s="28"/>
    </row>
    <row r="218" spans="2:2">
      <c r="B218" s="28"/>
    </row>
    <row r="219" spans="2:2">
      <c r="B219" s="28"/>
    </row>
    <row r="220" spans="2:2">
      <c r="B220" s="28"/>
    </row>
    <row r="221" spans="2:2">
      <c r="B221" s="28"/>
    </row>
    <row r="222" spans="2:2">
      <c r="B222" s="28"/>
    </row>
    <row r="223" spans="2:2">
      <c r="B223" s="28"/>
    </row>
    <row r="224" spans="2:2">
      <c r="B224" s="28"/>
    </row>
    <row r="225" spans="2:2">
      <c r="B225" s="28"/>
    </row>
    <row r="226" spans="2:2">
      <c r="B226" s="28"/>
    </row>
    <row r="227" spans="2:2">
      <c r="B227" s="28"/>
    </row>
    <row r="228" spans="2:2">
      <c r="B228" s="28"/>
    </row>
    <row r="229" spans="2:2">
      <c r="B229" s="28"/>
    </row>
    <row r="230" spans="2:2">
      <c r="B230" s="28"/>
    </row>
    <row r="231" spans="2:2">
      <c r="B231" s="28"/>
    </row>
    <row r="232" spans="2:2">
      <c r="B232" s="28"/>
    </row>
    <row r="233" spans="2:2">
      <c r="B233" s="28"/>
    </row>
    <row r="234" spans="2:2">
      <c r="B234" s="28"/>
    </row>
    <row r="235" spans="2:2">
      <c r="B235" s="28"/>
    </row>
    <row r="236" spans="2:2">
      <c r="B236" s="28"/>
    </row>
    <row r="237" spans="2:2">
      <c r="B237" s="28"/>
    </row>
    <row r="238" spans="2:2">
      <c r="B238" s="28"/>
    </row>
    <row r="239" spans="2:2">
      <c r="B239" s="28"/>
    </row>
    <row r="240" spans="2:2">
      <c r="B240" s="28"/>
    </row>
    <row r="241" spans="2:2">
      <c r="B241" s="28"/>
    </row>
    <row r="242" spans="2:2">
      <c r="B242" s="28"/>
    </row>
    <row r="243" spans="2:2">
      <c r="B243" s="28"/>
    </row>
    <row r="244" spans="2:2">
      <c r="B244" s="28"/>
    </row>
    <row r="245" spans="2:2">
      <c r="B245" s="28"/>
    </row>
    <row r="246" spans="2:2">
      <c r="B246" s="28"/>
    </row>
    <row r="247" spans="2:2">
      <c r="B247" s="28"/>
    </row>
    <row r="248" spans="2:2">
      <c r="B248" s="28"/>
    </row>
    <row r="249" spans="2:2">
      <c r="B249" s="28"/>
    </row>
    <row r="250" spans="2:2">
      <c r="B250" s="28"/>
    </row>
    <row r="251" spans="2:2">
      <c r="B251" s="28"/>
    </row>
    <row r="252" spans="2:2">
      <c r="B252" s="28"/>
    </row>
    <row r="253" spans="2:2">
      <c r="B253" s="28"/>
    </row>
    <row r="254" spans="2:2">
      <c r="B254" s="28"/>
    </row>
    <row r="255" spans="2:2">
      <c r="B255" s="28"/>
    </row>
    <row r="256" spans="2:2">
      <c r="B256" s="28"/>
    </row>
    <row r="257" spans="2:2">
      <c r="B257" s="28"/>
    </row>
    <row r="258" spans="2:2">
      <c r="B258" s="28"/>
    </row>
    <row r="259" spans="2:2">
      <c r="B259" s="28"/>
    </row>
    <row r="260" spans="2:2">
      <c r="B260" s="28"/>
    </row>
    <row r="261" spans="2:2">
      <c r="B261" s="28"/>
    </row>
    <row r="262" spans="2:2">
      <c r="B262" s="28"/>
    </row>
    <row r="263" spans="2:2">
      <c r="B263" s="28"/>
    </row>
    <row r="264" spans="2:2">
      <c r="B264" s="28"/>
    </row>
    <row r="265" spans="2:2">
      <c r="B265" s="28"/>
    </row>
    <row r="266" spans="2:2">
      <c r="B266" s="28"/>
    </row>
    <row r="267" spans="2:2">
      <c r="B267" s="28"/>
    </row>
    <row r="268" spans="2:2">
      <c r="B268" s="28"/>
    </row>
    <row r="269" spans="2:2">
      <c r="B269" s="28"/>
    </row>
    <row r="270" spans="2:2">
      <c r="B270" s="28"/>
    </row>
    <row r="271" spans="2:2">
      <c r="B271" s="28"/>
    </row>
    <row r="272" spans="2:2">
      <c r="B272" s="28"/>
    </row>
    <row r="273" spans="2:2">
      <c r="B273" s="28"/>
    </row>
    <row r="274" spans="2:2">
      <c r="B274" s="28"/>
    </row>
    <row r="275" spans="2:2">
      <c r="B275" s="28"/>
    </row>
    <row r="276" spans="2:2">
      <c r="B276" s="28"/>
    </row>
    <row r="277" spans="2:2">
      <c r="B277" s="28"/>
    </row>
    <row r="278" spans="2:2">
      <c r="B278" s="28"/>
    </row>
    <row r="279" spans="2:2">
      <c r="B279" s="28"/>
    </row>
    <row r="280" spans="2:2">
      <c r="B280" s="28"/>
    </row>
    <row r="281" spans="2:2">
      <c r="B281" s="28"/>
    </row>
    <row r="282" spans="2:2">
      <c r="B282" s="28"/>
    </row>
    <row r="283" spans="2:2">
      <c r="B283" s="28"/>
    </row>
    <row r="284" spans="2:2">
      <c r="B284" s="28"/>
    </row>
    <row r="285" spans="2:2">
      <c r="B285" s="28"/>
    </row>
    <row r="286" spans="2:2">
      <c r="B286" s="28"/>
    </row>
    <row r="287" spans="2:2">
      <c r="B287" s="28"/>
    </row>
    <row r="288" spans="2:2">
      <c r="B288" s="28"/>
    </row>
    <row r="289" spans="2:2">
      <c r="B289" s="28"/>
    </row>
    <row r="290" spans="2:2">
      <c r="B290" s="28"/>
    </row>
    <row r="291" spans="2:2">
      <c r="B291" s="28"/>
    </row>
    <row r="292" spans="2:2">
      <c r="B292" s="28"/>
    </row>
    <row r="293" spans="2:2">
      <c r="B293" s="28"/>
    </row>
    <row r="294" spans="2:2">
      <c r="B294" s="28"/>
    </row>
    <row r="295" spans="2:2">
      <c r="B295" s="28"/>
    </row>
    <row r="296" spans="2:2">
      <c r="B296" s="28"/>
    </row>
    <row r="297" spans="2:2">
      <c r="B297" s="28"/>
    </row>
    <row r="298" spans="2:2">
      <c r="B298" s="28"/>
    </row>
    <row r="299" spans="2:2">
      <c r="B299" s="28"/>
    </row>
    <row r="300" spans="2:2">
      <c r="B300" s="28"/>
    </row>
    <row r="301" spans="2:2">
      <c r="B301" s="28"/>
    </row>
    <row r="302" spans="2:2">
      <c r="B302" s="28"/>
    </row>
    <row r="303" spans="2:2">
      <c r="B303" s="28"/>
    </row>
    <row r="304" spans="2:2">
      <c r="B304" s="28"/>
    </row>
    <row r="305" spans="2:2">
      <c r="B305" s="28"/>
    </row>
    <row r="306" spans="2:2">
      <c r="B306" s="28"/>
    </row>
    <row r="307" spans="2:2">
      <c r="B307" s="28"/>
    </row>
    <row r="308" spans="2:2">
      <c r="B308" s="28"/>
    </row>
    <row r="309" spans="2:2">
      <c r="B309" s="28"/>
    </row>
    <row r="310" spans="2:2">
      <c r="B310" s="28"/>
    </row>
    <row r="311" spans="2:2">
      <c r="B311" s="28"/>
    </row>
    <row r="312" spans="2:2">
      <c r="B312" s="28"/>
    </row>
    <row r="313" spans="2:2">
      <c r="B313" s="28"/>
    </row>
    <row r="314" spans="2:2">
      <c r="B314" s="28"/>
    </row>
    <row r="315" spans="2:2">
      <c r="B315" s="28"/>
    </row>
    <row r="316" spans="2:2">
      <c r="B316" s="28"/>
    </row>
    <row r="317" spans="2:2">
      <c r="B317" s="28"/>
    </row>
    <row r="318" spans="2:2">
      <c r="B318" s="28"/>
    </row>
    <row r="319" spans="2:2">
      <c r="B319" s="28"/>
    </row>
    <row r="320" spans="2:2">
      <c r="B320" s="28"/>
    </row>
    <row r="321" spans="2:2">
      <c r="B321" s="28"/>
    </row>
    <row r="322" spans="2:2">
      <c r="B322" s="28"/>
    </row>
    <row r="323" spans="2:2">
      <c r="B323" s="28"/>
    </row>
    <row r="324" spans="2:2">
      <c r="B324" s="28"/>
    </row>
    <row r="325" spans="2:2">
      <c r="B325" s="28"/>
    </row>
    <row r="326" spans="2:2">
      <c r="B326" s="28"/>
    </row>
    <row r="327" spans="2:2">
      <c r="B327" s="28"/>
    </row>
    <row r="328" spans="2:2">
      <c r="B328" s="28"/>
    </row>
    <row r="329" spans="2:2">
      <c r="B329" s="28"/>
    </row>
    <row r="330" spans="2:2">
      <c r="B330" s="28"/>
    </row>
    <row r="331" spans="2:2">
      <c r="B331" s="28"/>
    </row>
    <row r="332" spans="2:2">
      <c r="B332" s="28"/>
    </row>
    <row r="333" spans="2:2">
      <c r="B333" s="28"/>
    </row>
    <row r="334" spans="2:2">
      <c r="B334" s="28"/>
    </row>
    <row r="335" spans="2:2">
      <c r="B335" s="28"/>
    </row>
    <row r="336" spans="2:2">
      <c r="B336" s="28"/>
    </row>
    <row r="337" spans="2:2">
      <c r="B337" s="28"/>
    </row>
    <row r="338" spans="2:2">
      <c r="B338" s="28"/>
    </row>
    <row r="339" spans="2:2">
      <c r="B339" s="28"/>
    </row>
    <row r="340" spans="2:2">
      <c r="B340" s="28"/>
    </row>
    <row r="341" spans="2:2">
      <c r="B341" s="28"/>
    </row>
    <row r="342" spans="2:2">
      <c r="B342" s="28"/>
    </row>
    <row r="343" spans="2:2">
      <c r="B343" s="28"/>
    </row>
    <row r="344" spans="2:2">
      <c r="B344" s="28"/>
    </row>
    <row r="345" spans="2:2">
      <c r="B345" s="28"/>
    </row>
    <row r="346" spans="2:2">
      <c r="B346" s="28"/>
    </row>
    <row r="347" spans="2:2">
      <c r="B347" s="28"/>
    </row>
    <row r="348" spans="2:2">
      <c r="B348" s="28"/>
    </row>
    <row r="349" spans="2:2">
      <c r="B349" s="28"/>
    </row>
    <row r="350" spans="2:2">
      <c r="B350" s="28"/>
    </row>
    <row r="351" spans="2:2">
      <c r="B351" s="28"/>
    </row>
    <row r="352" spans="2:2">
      <c r="B352" s="28"/>
    </row>
    <row r="353" spans="2:3">
      <c r="B353" s="28"/>
    </row>
    <row r="354" spans="2:3">
      <c r="B354" s="28"/>
    </row>
    <row r="355" spans="2:3">
      <c r="B355" s="28"/>
    </row>
    <row r="356" spans="2:3">
      <c r="B356" s="28"/>
    </row>
    <row r="357" spans="2:3">
      <c r="B357" s="28"/>
    </row>
    <row r="358" spans="2:3">
      <c r="B358" s="28"/>
    </row>
    <row r="359" spans="2:3">
      <c r="B359" s="28"/>
    </row>
    <row r="360" spans="2:3">
      <c r="B360" s="28"/>
    </row>
    <row r="361" spans="2:3">
      <c r="B361" s="28"/>
    </row>
    <row r="362" spans="2:3">
      <c r="B362" s="28"/>
    </row>
    <row r="363" spans="2:3">
      <c r="C363" s="28"/>
    </row>
    <row r="364" spans="2:3">
      <c r="C364" s="28"/>
    </row>
    <row r="365" spans="2:3">
      <c r="C365" s="28"/>
    </row>
    <row r="366" spans="2:3">
      <c r="C366" s="28"/>
    </row>
    <row r="367" spans="2:3">
      <c r="C367" s="28"/>
    </row>
    <row r="368" spans="2:3">
      <c r="C368" s="28"/>
    </row>
    <row r="369" spans="3:3">
      <c r="C369" s="28"/>
    </row>
    <row r="370" spans="3:3">
      <c r="C370" s="28"/>
    </row>
    <row r="371" spans="3:3">
      <c r="C371" s="28"/>
    </row>
    <row r="372" spans="3:3">
      <c r="C372" s="28"/>
    </row>
    <row r="373" spans="3:3">
      <c r="C373" s="28"/>
    </row>
    <row r="374" spans="3:3">
      <c r="C374" s="28"/>
    </row>
    <row r="375" spans="3:3">
      <c r="C375" s="28"/>
    </row>
    <row r="376" spans="3:3">
      <c r="C376" s="28"/>
    </row>
    <row r="377" spans="3:3">
      <c r="C377" s="28"/>
    </row>
    <row r="378" spans="3:3">
      <c r="C378" s="28"/>
    </row>
    <row r="379" spans="3:3">
      <c r="C379" s="28"/>
    </row>
    <row r="380" spans="3:3">
      <c r="C380" s="28"/>
    </row>
    <row r="381" spans="3:3">
      <c r="C381" s="28"/>
    </row>
    <row r="382" spans="3:3">
      <c r="C382" s="28"/>
    </row>
    <row r="383" spans="3:3">
      <c r="C383" s="28"/>
    </row>
    <row r="384" spans="3:3">
      <c r="C384" s="28"/>
    </row>
    <row r="385" spans="3:3">
      <c r="C385" s="28"/>
    </row>
    <row r="386" spans="3:3">
      <c r="C386" s="28"/>
    </row>
    <row r="387" spans="3:3">
      <c r="C387" s="28"/>
    </row>
    <row r="388" spans="3:3">
      <c r="C388" s="28"/>
    </row>
    <row r="389" spans="3:3">
      <c r="C389" s="28"/>
    </row>
    <row r="390" spans="3:3">
      <c r="C390" s="28"/>
    </row>
    <row r="391" spans="3:3">
      <c r="C391" s="28"/>
    </row>
    <row r="392" spans="3:3">
      <c r="C392" s="28"/>
    </row>
    <row r="393" spans="3:3">
      <c r="C393" s="28"/>
    </row>
    <row r="394" spans="3:3">
      <c r="C394" s="28"/>
    </row>
    <row r="395" spans="3:3">
      <c r="C395" s="28"/>
    </row>
    <row r="396" spans="3:3">
      <c r="C396" s="28"/>
    </row>
    <row r="397" spans="3:3">
      <c r="C397" s="28"/>
    </row>
    <row r="398" spans="3:3">
      <c r="C398" s="28"/>
    </row>
    <row r="399" spans="3:3">
      <c r="C399" s="28"/>
    </row>
    <row r="400" spans="3:3">
      <c r="C400" s="28"/>
    </row>
    <row r="401" spans="3:3">
      <c r="C401" s="28"/>
    </row>
    <row r="402" spans="3:3">
      <c r="C402" s="28"/>
    </row>
    <row r="403" spans="3:3">
      <c r="C403" s="28"/>
    </row>
    <row r="404" spans="3:3">
      <c r="C404" s="28"/>
    </row>
    <row r="405" spans="3:3">
      <c r="C405" s="28"/>
    </row>
    <row r="406" spans="3:3">
      <c r="C406" s="28"/>
    </row>
    <row r="407" spans="3:3">
      <c r="C407" s="28"/>
    </row>
    <row r="408" spans="3:3">
      <c r="C408" s="28"/>
    </row>
    <row r="409" spans="3:3">
      <c r="C409" s="28"/>
    </row>
    <row r="410" spans="3:3">
      <c r="C410" s="28"/>
    </row>
    <row r="411" spans="3:3">
      <c r="C411" s="28"/>
    </row>
    <row r="412" spans="3:3">
      <c r="C412" s="28"/>
    </row>
    <row r="413" spans="3:3">
      <c r="C413" s="28"/>
    </row>
    <row r="414" spans="3:3">
      <c r="C414" s="28"/>
    </row>
    <row r="415" spans="3:3">
      <c r="C415" s="28"/>
    </row>
    <row r="416" spans="3:3">
      <c r="C416" s="28"/>
    </row>
    <row r="417" spans="3:3">
      <c r="C417" s="28"/>
    </row>
    <row r="418" spans="3:3">
      <c r="C418" s="28"/>
    </row>
    <row r="419" spans="3:3">
      <c r="C419" s="28"/>
    </row>
    <row r="420" spans="3:3">
      <c r="C420" s="28"/>
    </row>
    <row r="421" spans="3:3">
      <c r="C421" s="28"/>
    </row>
    <row r="422" spans="3:3">
      <c r="C422" s="28"/>
    </row>
    <row r="423" spans="3:3">
      <c r="C423" s="28"/>
    </row>
    <row r="424" spans="3:3">
      <c r="C424" s="28"/>
    </row>
    <row r="425" spans="3:3">
      <c r="C425" s="28"/>
    </row>
    <row r="426" spans="3:3">
      <c r="C426" s="28"/>
    </row>
    <row r="427" spans="3:3">
      <c r="C427" s="28"/>
    </row>
    <row r="428" spans="3:3">
      <c r="C428" s="28"/>
    </row>
    <row r="429" spans="3:3">
      <c r="C429" s="28"/>
    </row>
    <row r="430" spans="3:3">
      <c r="C430" s="28"/>
    </row>
    <row r="431" spans="3:3">
      <c r="C431" s="28"/>
    </row>
    <row r="432" spans="3:3">
      <c r="C432" s="28"/>
    </row>
    <row r="433" spans="3:3">
      <c r="C433" s="28"/>
    </row>
    <row r="434" spans="3:3">
      <c r="C434" s="28"/>
    </row>
    <row r="435" spans="3:3">
      <c r="C435" s="28"/>
    </row>
    <row r="436" spans="3:3">
      <c r="C436" s="28"/>
    </row>
    <row r="437" spans="3:3">
      <c r="C437" s="28"/>
    </row>
    <row r="438" spans="3:3">
      <c r="C438" s="28"/>
    </row>
    <row r="439" spans="3:3">
      <c r="C439" s="28"/>
    </row>
    <row r="440" spans="3:3">
      <c r="C440" s="28"/>
    </row>
    <row r="441" spans="3:3">
      <c r="C441" s="28"/>
    </row>
    <row r="442" spans="3:3">
      <c r="C442" s="28"/>
    </row>
  </sheetData>
  <dataValidations count="7">
    <dataValidation type="list" allowBlank="1" showInputMessage="1" showErrorMessage="1" sqref="M6">
      <formula1>$H$18:$H$20</formula1>
    </dataValidation>
    <dataValidation type="list" allowBlank="1" showInputMessage="1" showErrorMessage="1" sqref="L6">
      <formula1>$G$18:$G$20</formula1>
    </dataValidation>
    <dataValidation type="list" allowBlank="1" showInputMessage="1" showErrorMessage="1" sqref="B6">
      <formula1>$F$16:$F$17</formula1>
    </dataValidation>
    <dataValidation type="list" allowBlank="1" showInputMessage="1" showErrorMessage="1" sqref="B5">
      <formula1>$G$16:$G$17</formula1>
    </dataValidation>
    <dataValidation type="list" allowBlank="1" showInputMessage="1" showErrorMessage="1" sqref="G5:G6">
      <formula1>$A$17:$A$197</formula1>
    </dataValidation>
    <dataValidation type="list" allowBlank="1" showInputMessage="1" showErrorMessage="1" sqref="I4:J4 K5:K6 I5:I6">
      <formula1>$D$16:$D$75</formula1>
    </dataValidation>
    <dataValidation type="list" allowBlank="1" showInputMessage="1" showErrorMessage="1" sqref="H4">
      <formula1>$B$17:$B$40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2:W442"/>
  <sheetViews>
    <sheetView topLeftCell="J36" workbookViewId="0">
      <selection activeCell="O5" sqref="O5"/>
    </sheetView>
  </sheetViews>
  <sheetFormatPr defaultRowHeight="15" outlineLevelRow="1"/>
  <cols>
    <col min="1" max="1" width="17.42578125" customWidth="1"/>
    <col min="2" max="2" width="5.85546875" customWidth="1"/>
    <col min="3" max="3" width="10.85546875" customWidth="1"/>
    <col min="4" max="4" width="11.5703125" customWidth="1"/>
    <col min="5" max="5" width="3.7109375" customWidth="1"/>
    <col min="6" max="6" width="4" customWidth="1"/>
    <col min="7" max="7" width="6" customWidth="1"/>
    <col min="8" max="8" width="4.5703125" customWidth="1"/>
    <col min="9" max="9" width="5.42578125" customWidth="1"/>
    <col min="10" max="10" width="5.28515625" customWidth="1"/>
    <col min="12" max="12" width="13.42578125" customWidth="1"/>
    <col min="13" max="13" width="11.5703125" customWidth="1"/>
    <col min="14" max="14" width="11" customWidth="1"/>
    <col min="15" max="15" width="8.28515625" customWidth="1"/>
    <col min="16" max="16" width="13.7109375" customWidth="1"/>
    <col min="17" max="17" width="16.7109375" customWidth="1"/>
    <col min="18" max="18" width="13.7109375" customWidth="1"/>
    <col min="19" max="19" width="13.85546875" customWidth="1"/>
    <col min="20" max="20" width="12.140625" customWidth="1"/>
  </cols>
  <sheetData>
    <row r="2" spans="1:23">
      <c r="O2" s="12" t="s">
        <v>230</v>
      </c>
      <c r="S2" s="27" t="s">
        <v>153</v>
      </c>
    </row>
    <row r="3" spans="1:23">
      <c r="A3" s="32"/>
      <c r="B3" s="35"/>
      <c r="C3" s="35"/>
      <c r="D3" s="35" t="s">
        <v>69</v>
      </c>
      <c r="E3" s="35" t="s">
        <v>45</v>
      </c>
      <c r="F3" s="35" t="s">
        <v>44</v>
      </c>
      <c r="G3" s="35" t="s">
        <v>84</v>
      </c>
      <c r="H3" s="35" t="s">
        <v>85</v>
      </c>
      <c r="I3" s="35" t="s">
        <v>139</v>
      </c>
      <c r="J3" s="35" t="s">
        <v>67</v>
      </c>
      <c r="K3" s="35" t="s">
        <v>245</v>
      </c>
      <c r="L3" s="35" t="s">
        <v>103</v>
      </c>
      <c r="M3" s="35" t="s">
        <v>102</v>
      </c>
      <c r="O3" s="40" t="s">
        <v>184</v>
      </c>
      <c r="P3" s="40" t="s">
        <v>211</v>
      </c>
      <c r="Q3" s="40" t="s">
        <v>313</v>
      </c>
      <c r="R3" s="40" t="s">
        <v>314</v>
      </c>
      <c r="T3" s="38"/>
      <c r="U3" s="39" t="s">
        <v>211</v>
      </c>
      <c r="V3" s="39" t="s">
        <v>3</v>
      </c>
      <c r="W3" s="39" t="s">
        <v>4</v>
      </c>
    </row>
    <row r="4" spans="1:23" outlineLevel="1">
      <c r="A4" s="65"/>
      <c r="B4" s="136" t="s">
        <v>246</v>
      </c>
      <c r="C4" s="137" t="s">
        <v>64</v>
      </c>
      <c r="D4" s="138"/>
      <c r="E4" s="175">
        <f>'prediksi saat ijtima&amp;istiqbal'!K4</f>
        <v>9</v>
      </c>
      <c r="F4" s="175">
        <f>'prediksi saat ijtima&amp;istiqbal'!K5</f>
        <v>6</v>
      </c>
      <c r="G4" s="175">
        <f>'prediksi saat ijtima&amp;istiqbal'!K6</f>
        <v>2017</v>
      </c>
      <c r="H4" s="138">
        <f>HOUR('prediksi saat ijtima&amp;istiqbal'!K8)</f>
        <v>20</v>
      </c>
      <c r="I4" s="138">
        <f>MINUTE('prediksi saat ijtima&amp;istiqbal'!K8)</f>
        <v>9</v>
      </c>
      <c r="J4" s="138">
        <f>SECOND('prediksi saat ijtima&amp;istiqbal'!K8)</f>
        <v>32</v>
      </c>
      <c r="K4" s="139">
        <f>H4+I4/60+J4/3600</f>
        <v>20.158888888888889</v>
      </c>
      <c r="L4" s="138">
        <f>INT(G4/100)</f>
        <v>20</v>
      </c>
      <c r="M4" s="138">
        <f>IF(G4&lt;1583,IF(F4&lt;11,IF(E4&lt;4,0,IF(E4&gt;14,2+INT(L4/4)-L4,"TANGGAL SALAH")),2+INT(L4/4)-L4),2+INT(L4/4)-L4)</f>
        <v>-13</v>
      </c>
      <c r="N4" s="12" t="s">
        <v>179</v>
      </c>
      <c r="O4" s="114" t="str">
        <f>L51</f>
        <v>NEGATIF</v>
      </c>
      <c r="P4" s="115">
        <f>L52</f>
        <v>18</v>
      </c>
      <c r="Q4" s="115">
        <f>M52</f>
        <v>20</v>
      </c>
      <c r="R4" s="115">
        <f>N52</f>
        <v>16</v>
      </c>
      <c r="S4" s="90" t="s">
        <v>179</v>
      </c>
      <c r="T4" s="116" t="str">
        <f>L58</f>
        <v>POSITIF</v>
      </c>
      <c r="U4" s="116">
        <f>L59</f>
        <v>38</v>
      </c>
      <c r="V4" s="116">
        <f>M59</f>
        <v>30</v>
      </c>
      <c r="W4" s="116">
        <f>N59</f>
        <v>59</v>
      </c>
    </row>
    <row r="5" spans="1:23">
      <c r="A5" s="69" t="s">
        <v>0</v>
      </c>
      <c r="B5" s="140" t="s">
        <v>182</v>
      </c>
      <c r="C5" s="141">
        <f>RADIANS(D5)</f>
        <v>-0.12222152900771403</v>
      </c>
      <c r="D5" s="140">
        <f>IF(B5="N", G5+I5/60+K5/3600, IF(B5="S", -1*(G5+I5/60+K5/3600), "TULIS N ATAU S PADA d5"))</f>
        <v>-7.0027777777777782</v>
      </c>
      <c r="E5" s="140"/>
      <c r="F5" s="140" t="s">
        <v>211</v>
      </c>
      <c r="G5" s="140">
        <f>'posisi sun,mon,arde saat ijtima'!D4</f>
        <v>7</v>
      </c>
      <c r="H5" s="140" t="s">
        <v>3</v>
      </c>
      <c r="I5" s="140">
        <f>'posisi sun,mon,arde saat ijtima'!D5</f>
        <v>0</v>
      </c>
      <c r="J5" s="140" t="s">
        <v>4</v>
      </c>
      <c r="K5" s="140">
        <f>'posisi sun,mon,arde saat ijtima'!D6</f>
        <v>10</v>
      </c>
      <c r="L5" s="60" t="s">
        <v>252</v>
      </c>
      <c r="M5" s="60">
        <f>INT(D6/15)</f>
        <v>7</v>
      </c>
      <c r="N5" s="12" t="s">
        <v>236</v>
      </c>
      <c r="O5" s="114" t="str">
        <f>Q36</f>
        <v>POSITIF</v>
      </c>
      <c r="P5" s="115">
        <f>Q37</f>
        <v>22</v>
      </c>
      <c r="Q5" s="115">
        <f>R37</f>
        <v>58</v>
      </c>
      <c r="R5" s="115">
        <f>S37</f>
        <v>12</v>
      </c>
      <c r="S5" s="90" t="s">
        <v>236</v>
      </c>
      <c r="T5" s="116" t="str">
        <f>Q43</f>
        <v>NEGATIF</v>
      </c>
      <c r="U5" s="116">
        <f>Q44</f>
        <v>38</v>
      </c>
      <c r="V5" s="116">
        <f>R44</f>
        <v>23</v>
      </c>
      <c r="W5" s="116">
        <f>S44</f>
        <v>52</v>
      </c>
    </row>
    <row r="6" spans="1:23">
      <c r="A6" s="69" t="s">
        <v>1</v>
      </c>
      <c r="B6" s="140" t="s">
        <v>42</v>
      </c>
      <c r="C6" s="141">
        <f>RADIANS(D6)</f>
        <v>1.9428326494047323</v>
      </c>
      <c r="D6" s="140">
        <f>IF(B6="E", G6+I6/60+K6/3600, IF(B6="W", -1*(C6+D6/60+E6/3600), "TULIS E ATAU W PADA d5"))</f>
        <v>111.31611111111111</v>
      </c>
      <c r="E6" s="140"/>
      <c r="F6" s="140" t="s">
        <v>211</v>
      </c>
      <c r="G6" s="140">
        <f>'posisi sun,mon,arde saat ijtima'!E4</f>
        <v>111</v>
      </c>
      <c r="H6" s="140" t="s">
        <v>3</v>
      </c>
      <c r="I6" s="140">
        <f>'posisi sun,mon,arde saat ijtima'!E5</f>
        <v>18</v>
      </c>
      <c r="J6" s="140" t="s">
        <v>4</v>
      </c>
      <c r="K6" s="140">
        <f>'posisi sun,mon,arde saat ijtima'!E6</f>
        <v>58</v>
      </c>
      <c r="L6" s="60" t="s">
        <v>48</v>
      </c>
      <c r="M6" s="60">
        <v>7</v>
      </c>
    </row>
    <row r="7" spans="1:23">
      <c r="C7" s="28"/>
      <c r="L7" s="12"/>
      <c r="N7" s="12" t="s">
        <v>206</v>
      </c>
      <c r="O7" s="114" t="s">
        <v>179</v>
      </c>
      <c r="P7" s="115">
        <f>L55</f>
        <v>107</v>
      </c>
      <c r="Q7" s="115">
        <f>M55</f>
        <v>54</v>
      </c>
      <c r="R7" s="115">
        <f>N55</f>
        <v>2</v>
      </c>
    </row>
    <row r="8" spans="1:23">
      <c r="C8" s="28"/>
      <c r="H8" s="27" t="s">
        <v>248</v>
      </c>
      <c r="J8" s="29"/>
      <c r="K8" t="s">
        <v>249</v>
      </c>
      <c r="L8" s="41">
        <f>1720994.5+INT(365.25*G4)+INT(30.60001*(F4+1))+M4+E4+(H4+I4/60+K1/3600)/24 - M6/24</f>
        <v>2457914.0479166666</v>
      </c>
      <c r="M8" s="48" t="s">
        <v>69</v>
      </c>
      <c r="N8" s="31" t="s">
        <v>206</v>
      </c>
      <c r="O8" s="117" t="s">
        <v>236</v>
      </c>
      <c r="P8" s="115">
        <f>Q40</f>
        <v>293</v>
      </c>
      <c r="Q8" s="115">
        <f>R40</f>
        <v>51</v>
      </c>
      <c r="R8" s="115">
        <f>S40</f>
        <v>0</v>
      </c>
      <c r="S8" s="37" t="str">
        <f>'posisi sun,mon,arde saat ijtima'!D2</f>
        <v>ngawen blora jateng</v>
      </c>
      <c r="T8" s="34"/>
    </row>
    <row r="9" spans="1:23">
      <c r="C9" s="28"/>
      <c r="K9" t="s">
        <v>253</v>
      </c>
      <c r="L9" s="41">
        <f>penggarapan!BJ8/86400</f>
        <v>8.1260455577070526E-4</v>
      </c>
      <c r="M9" s="48" t="s">
        <v>69</v>
      </c>
      <c r="N9" s="30"/>
      <c r="O9" s="30"/>
      <c r="P9" s="34"/>
      <c r="Q9" s="34"/>
      <c r="R9" s="34"/>
      <c r="S9" s="34"/>
      <c r="T9" s="34"/>
    </row>
    <row r="10" spans="1:23">
      <c r="C10" s="28"/>
      <c r="G10" t="s">
        <v>254</v>
      </c>
      <c r="L10" s="42">
        <f>SUM(L8:L9)</f>
        <v>2457914.0487292712</v>
      </c>
      <c r="M10" s="48" t="s">
        <v>69</v>
      </c>
      <c r="N10" s="30"/>
      <c r="O10" s="30"/>
      <c r="P10" s="34"/>
      <c r="Q10" s="34"/>
      <c r="R10" s="34"/>
      <c r="S10" s="34"/>
      <c r="T10" s="34"/>
    </row>
    <row r="11" spans="1:23">
      <c r="C11" s="28"/>
      <c r="K11" t="s">
        <v>108</v>
      </c>
      <c r="L11" s="41">
        <f>(L10-2451545)/36525</f>
        <v>0.1743750507671776</v>
      </c>
      <c r="M11" s="48"/>
      <c r="N11" s="30"/>
      <c r="O11" s="30"/>
      <c r="P11" s="34" t="s">
        <v>108</v>
      </c>
      <c r="Q11" s="53">
        <f>(L10-2451545)/36525</f>
        <v>0.1743750507671776</v>
      </c>
      <c r="R11" s="55"/>
      <c r="S11" s="55"/>
      <c r="T11" s="34"/>
    </row>
    <row r="12" spans="1:23">
      <c r="C12" s="28"/>
      <c r="G12" t="s">
        <v>255</v>
      </c>
      <c r="L12" s="41">
        <f xml:space="preserve"> MOD(218.317 + 481267.883*L11, 360)</f>
        <v>259.42853073708829</v>
      </c>
      <c r="M12" s="48" t="s">
        <v>151</v>
      </c>
      <c r="N12" s="46">
        <f>RADIANS(L12)</f>
        <v>4.5278820349735023</v>
      </c>
      <c r="O12" s="30" t="s">
        <v>64</v>
      </c>
      <c r="P12" s="34" t="s">
        <v>294</v>
      </c>
      <c r="Q12" s="54">
        <f>MOD(280.46607+36000.7698*Q11, 360)</f>
        <v>78.102131532475141</v>
      </c>
      <c r="R12" s="55" t="s">
        <v>2</v>
      </c>
      <c r="S12" s="53">
        <f>RADIANS(Q12)</f>
        <v>1.3631393480673757</v>
      </c>
      <c r="T12" s="34" t="s">
        <v>64</v>
      </c>
    </row>
    <row r="13" spans="1:23">
      <c r="C13" s="28"/>
      <c r="G13" t="s">
        <v>256</v>
      </c>
      <c r="L13" s="41">
        <f xml:space="preserve"> MOD(134.954 + 477198.849*L11, 360)</f>
        <v>186.52752041371423</v>
      </c>
      <c r="M13" s="48" t="s">
        <v>151</v>
      </c>
      <c r="N13" s="46">
        <f t="shared" ref="N13:N16" si="0">RADIANS(L13)</f>
        <v>3.2555193768002488</v>
      </c>
      <c r="O13" s="30" t="s">
        <v>64</v>
      </c>
      <c r="P13" s="34" t="s">
        <v>295</v>
      </c>
      <c r="Q13" s="54">
        <f>MOD(357.5291+35999.0503*Q11, 360)</f>
        <v>154.86532363267997</v>
      </c>
      <c r="R13" s="55" t="s">
        <v>2</v>
      </c>
      <c r="S13" s="53">
        <f t="shared" ref="S13:S21" si="1">RADIANS(Q13)</f>
        <v>2.702909794556851</v>
      </c>
      <c r="T13" s="34" t="s">
        <v>64</v>
      </c>
    </row>
    <row r="14" spans="1:23">
      <c r="C14" s="28"/>
      <c r="I14" t="s">
        <v>257</v>
      </c>
      <c r="L14" s="41">
        <f xml:space="preserve"> MOD(125.041 - 1934.142*L11, 360)</f>
        <v>147.77489055906955</v>
      </c>
      <c r="M14" s="48" t="s">
        <v>151</v>
      </c>
      <c r="N14" s="46">
        <f t="shared" si="0"/>
        <v>2.5791583920300476</v>
      </c>
      <c r="O14" s="30" t="s">
        <v>64</v>
      </c>
      <c r="P14" s="34" t="s">
        <v>296</v>
      </c>
      <c r="Q14" s="53">
        <f xml:space="preserve"> (1.9146 - 0.0048*Q11)*SIN(S13) + (0.02 - 0.0001)*SIN(2*S13) + 0.0003*SIN(3*S13)</f>
        <v>0.79785194680373217</v>
      </c>
      <c r="R14" s="55" t="s">
        <v>2</v>
      </c>
      <c r="S14" s="53"/>
      <c r="T14" s="34"/>
    </row>
    <row r="15" spans="1:23">
      <c r="C15" s="28"/>
      <c r="G15" t="s">
        <v>258</v>
      </c>
      <c r="L15" s="41">
        <f xml:space="preserve"> MOD(280.466 + 36000.769*L11, 360)</f>
        <v>78.101922032434231</v>
      </c>
      <c r="M15" s="48" t="s">
        <v>151</v>
      </c>
      <c r="N15" s="46">
        <f t="shared" si="0"/>
        <v>1.3631356916018789</v>
      </c>
      <c r="O15" s="30" t="s">
        <v>64</v>
      </c>
      <c r="P15" s="34" t="s">
        <v>297</v>
      </c>
      <c r="Q15" s="53">
        <f>0.0167086 - 0.000042*Q11</f>
        <v>1.6701276247867779E-2</v>
      </c>
      <c r="R15" s="55"/>
      <c r="S15" s="53"/>
      <c r="T15" s="34"/>
    </row>
    <row r="16" spans="1:23">
      <c r="C16" s="28"/>
      <c r="D16">
        <v>0</v>
      </c>
      <c r="F16" t="s">
        <v>42</v>
      </c>
      <c r="G16" t="s">
        <v>182</v>
      </c>
      <c r="H16" t="s">
        <v>259</v>
      </c>
      <c r="L16" s="41">
        <f xml:space="preserve"> MOD(357.526 + 35999.05*L11, 360)</f>
        <v>154.86217132016554</v>
      </c>
      <c r="M16" s="48" t="s">
        <v>151</v>
      </c>
      <c r="N16" s="46">
        <f t="shared" si="0"/>
        <v>2.7028547763244224</v>
      </c>
      <c r="O16" s="30" t="s">
        <v>64</v>
      </c>
      <c r="P16" s="34" t="s">
        <v>298</v>
      </c>
      <c r="Q16" s="54">
        <f>Q12+Q14</f>
        <v>78.899983479278873</v>
      </c>
      <c r="R16" s="55" t="s">
        <v>2</v>
      </c>
      <c r="S16" s="53"/>
      <c r="T16" s="34"/>
    </row>
    <row r="17" spans="1:20">
      <c r="A17">
        <v>0</v>
      </c>
      <c r="B17">
        <v>1</v>
      </c>
      <c r="C17" s="28"/>
      <c r="D17">
        <v>1</v>
      </c>
      <c r="F17" s="33" t="s">
        <v>293</v>
      </c>
      <c r="G17" t="s">
        <v>247</v>
      </c>
      <c r="I17" t="s">
        <v>260</v>
      </c>
      <c r="K17" t="s">
        <v>268</v>
      </c>
      <c r="L17" s="41">
        <f xml:space="preserve"> 22640*SIN(N13) + 769*SIN(2*N13) + 36*SIN(3*N13)</f>
        <v>-2412.0838987602642</v>
      </c>
      <c r="M17" s="48" t="s">
        <v>285</v>
      </c>
      <c r="N17" s="47"/>
      <c r="O17" s="30"/>
      <c r="P17" s="34" t="s">
        <v>299</v>
      </c>
      <c r="Q17" s="54">
        <f>Q13+Q14</f>
        <v>155.66317557948372</v>
      </c>
      <c r="R17" s="55" t="s">
        <v>2</v>
      </c>
      <c r="S17" s="53">
        <f t="shared" si="1"/>
        <v>2.7168349379720231</v>
      </c>
      <c r="T17" s="34" t="s">
        <v>64</v>
      </c>
    </row>
    <row r="18" spans="1:20">
      <c r="A18">
        <v>1</v>
      </c>
      <c r="B18">
        <v>2</v>
      </c>
      <c r="C18" s="28"/>
      <c r="D18">
        <v>2</v>
      </c>
      <c r="G18" t="s">
        <v>48</v>
      </c>
      <c r="H18">
        <v>7</v>
      </c>
      <c r="I18" t="s">
        <v>261</v>
      </c>
      <c r="K18" t="s">
        <v>268</v>
      </c>
      <c r="L18" s="41">
        <f xml:space="preserve"> -125*SIN(N12 - N15)</f>
        <v>2.8939526350950051</v>
      </c>
      <c r="M18" s="48" t="s">
        <v>285</v>
      </c>
      <c r="N18" s="47"/>
      <c r="O18" s="30"/>
      <c r="P18" s="34" t="s">
        <v>14</v>
      </c>
      <c r="Q18" s="54">
        <f>MOD(125.04452-1934.13626*Q11, 360)</f>
        <v>147.77941147186098</v>
      </c>
      <c r="R18" s="55" t="s">
        <v>2</v>
      </c>
      <c r="S18" s="53">
        <f t="shared" si="1"/>
        <v>2.5792372968434538</v>
      </c>
      <c r="T18" s="34" t="s">
        <v>64</v>
      </c>
    </row>
    <row r="19" spans="1:20">
      <c r="A19">
        <v>2</v>
      </c>
      <c r="B19">
        <v>3</v>
      </c>
      <c r="C19" s="28"/>
      <c r="D19">
        <v>3</v>
      </c>
      <c r="G19" t="s">
        <v>250</v>
      </c>
      <c r="H19">
        <v>8</v>
      </c>
      <c r="I19" t="s">
        <v>262</v>
      </c>
      <c r="K19" t="s">
        <v>268</v>
      </c>
      <c r="L19" s="41">
        <f xml:space="preserve"> 2370*SIN(2*(N12 - N15))</f>
        <v>109.70927014750939</v>
      </c>
      <c r="M19" s="48" t="s">
        <v>285</v>
      </c>
      <c r="N19" s="47"/>
      <c r="O19" s="30"/>
      <c r="P19" s="34" t="s">
        <v>300</v>
      </c>
      <c r="Q19" s="54">
        <f>23.43929111 - 0.01300417*Q11</f>
        <v>23.437023507196063</v>
      </c>
      <c r="R19" s="55" t="s">
        <v>2</v>
      </c>
      <c r="S19" s="53"/>
      <c r="T19" s="34"/>
    </row>
    <row r="20" spans="1:20">
      <c r="A20">
        <v>3</v>
      </c>
      <c r="B20">
        <v>4</v>
      </c>
      <c r="C20" s="28"/>
      <c r="D20">
        <v>4</v>
      </c>
      <c r="G20" t="s">
        <v>251</v>
      </c>
      <c r="H20">
        <v>9</v>
      </c>
      <c r="I20" t="s">
        <v>263</v>
      </c>
      <c r="K20" t="s">
        <v>268</v>
      </c>
      <c r="L20" s="41">
        <f xml:space="preserve"> -668*SIN(N16)</f>
        <v>-283.76454194124972</v>
      </c>
      <c r="M20" s="48" t="s">
        <v>285</v>
      </c>
      <c r="N20" s="47"/>
      <c r="O20" s="30"/>
      <c r="P20" s="34" t="s">
        <v>301</v>
      </c>
      <c r="Q20" s="55">
        <f>9.2*COS(S18)/3600 + 0.57*COS(2*S12)/3600</f>
        <v>-2.3068775307674766E-3</v>
      </c>
      <c r="R20" s="55" t="s">
        <v>2</v>
      </c>
      <c r="S20" s="54"/>
      <c r="T20" s="34"/>
    </row>
    <row r="21" spans="1:20">
      <c r="A21">
        <v>4</v>
      </c>
      <c r="B21">
        <v>5</v>
      </c>
      <c r="C21" s="28"/>
      <c r="D21">
        <v>5</v>
      </c>
      <c r="I21" t="s">
        <v>264</v>
      </c>
      <c r="K21" t="s">
        <v>268</v>
      </c>
      <c r="L21" s="41">
        <f xml:space="preserve"> -412*SIN(2*(N12 - N14)) + 212*SIN(2*(N12 - N15 - N13))</f>
        <v>244.31856419225008</v>
      </c>
      <c r="M21" s="48" t="s">
        <v>285</v>
      </c>
      <c r="N21" s="47"/>
      <c r="O21" s="30"/>
      <c r="P21" s="34" t="s">
        <v>131</v>
      </c>
      <c r="Q21" s="56">
        <f>Q19+Q20</f>
        <v>23.434716629665296</v>
      </c>
      <c r="R21" s="55" t="s">
        <v>2</v>
      </c>
      <c r="S21" s="53">
        <f t="shared" si="1"/>
        <v>0.40901296445952806</v>
      </c>
      <c r="T21" s="34" t="s">
        <v>64</v>
      </c>
    </row>
    <row r="22" spans="1:20">
      <c r="A22">
        <v>5</v>
      </c>
      <c r="B22">
        <v>6</v>
      </c>
      <c r="C22" s="28"/>
      <c r="D22">
        <v>6</v>
      </c>
      <c r="I22" t="s">
        <v>265</v>
      </c>
      <c r="K22" t="s">
        <v>268</v>
      </c>
      <c r="L22" s="41">
        <f xml:space="preserve"> 4586*SIN(2*(N12 - N15) - N13) + 206*SIN(2*(N12 - N15) - N13 - N16) + 192*SIN(2*(N12 - N15) + N13) + 165*SIN(2*(N12 - N15) - N16) + 148*SIN(N13 - N16) - 110*SIN(N13 + N16)</f>
        <v>389.80706738439443</v>
      </c>
      <c r="M22" s="48" t="s">
        <v>285</v>
      </c>
      <c r="N22" s="47"/>
      <c r="O22" s="30"/>
      <c r="P22" s="34" t="s">
        <v>302</v>
      </c>
      <c r="Q22" s="55">
        <f>1720994.5+INT(365.25*G4)+INT(30.60001*(F4+1))+M4+E4</f>
        <v>2457913.5</v>
      </c>
      <c r="R22" s="55"/>
      <c r="S22" s="55"/>
      <c r="T22" s="34"/>
    </row>
    <row r="23" spans="1:20">
      <c r="A23">
        <v>6</v>
      </c>
      <c r="B23">
        <v>7</v>
      </c>
      <c r="C23" s="28"/>
      <c r="D23">
        <v>7</v>
      </c>
      <c r="I23" t="s">
        <v>266</v>
      </c>
      <c r="K23" t="s">
        <v>268</v>
      </c>
      <c r="L23" s="41">
        <f xml:space="preserve"> SUM(L17:L22)</f>
        <v>-1949.1195863422649</v>
      </c>
      <c r="M23" s="48" t="s">
        <v>285</v>
      </c>
      <c r="N23" s="46">
        <f>L23/3600</f>
        <v>-0.54142210731729579</v>
      </c>
      <c r="O23" s="30" t="s">
        <v>151</v>
      </c>
      <c r="P23" s="34" t="s">
        <v>303</v>
      </c>
      <c r="Q23" s="55">
        <f>(Q22-2451545)/36525</f>
        <v>0.17436002737850786</v>
      </c>
      <c r="R23" s="55"/>
      <c r="S23" s="55"/>
      <c r="T23" s="34"/>
    </row>
    <row r="24" spans="1:20">
      <c r="A24">
        <v>7</v>
      </c>
      <c r="B24">
        <v>8</v>
      </c>
      <c r="C24" s="28"/>
      <c r="D24">
        <v>8</v>
      </c>
      <c r="L24" s="41"/>
      <c r="M24" s="48"/>
      <c r="N24" s="47"/>
      <c r="O24" s="30"/>
      <c r="P24" s="34"/>
      <c r="Q24" s="55"/>
      <c r="R24" s="55"/>
      <c r="S24" s="55"/>
      <c r="T24" s="34"/>
    </row>
    <row r="25" spans="1:20">
      <c r="A25">
        <v>8</v>
      </c>
      <c r="B25">
        <v>9</v>
      </c>
      <c r="C25" s="28"/>
      <c r="D25">
        <v>9</v>
      </c>
      <c r="F25" t="s">
        <v>267</v>
      </c>
      <c r="L25" s="41">
        <f>MOD(L12+N23,360)</f>
        <v>258.88710862977098</v>
      </c>
      <c r="M25" s="48"/>
      <c r="N25" s="46">
        <f>RADIANS(L25)</f>
        <v>4.5184324365577293</v>
      </c>
      <c r="O25" s="30" t="s">
        <v>64</v>
      </c>
      <c r="P25" s="34" t="s">
        <v>304</v>
      </c>
      <c r="Q25" s="55">
        <f>MOD(6.6973745583+2400.0513369072*Q23+0.0000258622*Q23*Q23,24)</f>
        <v>17.170392157511401</v>
      </c>
      <c r="R25" s="55"/>
      <c r="S25" s="55"/>
      <c r="T25" s="34"/>
    </row>
    <row r="26" spans="1:20">
      <c r="A26">
        <v>9</v>
      </c>
      <c r="B26">
        <v>10</v>
      </c>
      <c r="C26" s="28"/>
      <c r="D26">
        <v>10</v>
      </c>
      <c r="F26" t="s">
        <v>286</v>
      </c>
      <c r="L26" s="41">
        <f>INT(L25)</f>
        <v>258</v>
      </c>
      <c r="M26" s="45">
        <f>INT(60*(L25-L26))</f>
        <v>53</v>
      </c>
      <c r="N26" s="45">
        <f>INT(3600*(L25-L26)-60*M26)</f>
        <v>13</v>
      </c>
      <c r="O26" s="30"/>
      <c r="P26" s="34" t="s">
        <v>305</v>
      </c>
      <c r="Q26" s="57">
        <f>MOD(Q25+(H4+I4/60+J4/3600-M6)*1.00273790935,24)</f>
        <v>6.3653088913247871</v>
      </c>
      <c r="R26" s="55"/>
      <c r="S26" s="55"/>
      <c r="T26" s="34"/>
    </row>
    <row r="27" spans="1:20">
      <c r="A27">
        <v>10</v>
      </c>
      <c r="B27">
        <v>11</v>
      </c>
      <c r="C27" s="28"/>
      <c r="D27">
        <v>11</v>
      </c>
      <c r="L27" s="43" t="str">
        <f>"°"</f>
        <v>°</v>
      </c>
      <c r="M27" s="49" t="str">
        <f>"'"</f>
        <v>'</v>
      </c>
      <c r="N27" s="48" t="str">
        <f>""""</f>
        <v>"</v>
      </c>
      <c r="O27" s="30"/>
      <c r="P27" s="34" t="s">
        <v>132</v>
      </c>
      <c r="Q27" s="55">
        <f>MOD(Q26+D6/15,24)</f>
        <v>13.786382965398861</v>
      </c>
      <c r="R27" s="55"/>
      <c r="S27" s="55"/>
      <c r="T27" s="34"/>
    </row>
    <row r="28" spans="1:20">
      <c r="A28">
        <v>11</v>
      </c>
      <c r="B28">
        <v>12</v>
      </c>
      <c r="C28" s="28"/>
      <c r="D28">
        <v>12</v>
      </c>
      <c r="G28" t="s">
        <v>315</v>
      </c>
      <c r="L28" s="44">
        <f>(18520*SIN(N25-N14+0.114*SIN(2*(N12-N14))*PI()/180+0.15*SIN(N16)*PI()/180)-526*SIN(2*N15-N12-N14)+44*SIN(2*N15-N12-N14+N13)-31*SIN((2*N15-N12-N14-N13)-23*SIN((2*N15-N12-N14+N16)+11*SIN((2*N15-N12-N14-N16)-25*SIN(N12-N14-2*N13)+21*SIN(N12-N14-N13)))))/3600</f>
        <v>4.6474811193257004</v>
      </c>
      <c r="M28" s="48"/>
      <c r="N28" s="46">
        <f>RADIANS(L28)</f>
        <v>8.1113847456504948E-2</v>
      </c>
      <c r="O28" s="30" t="s">
        <v>64</v>
      </c>
      <c r="P28" s="34" t="s">
        <v>306</v>
      </c>
      <c r="Q28" s="58">
        <f>MOD(Q27- S33,24)*15</f>
        <v>128.87448319963318</v>
      </c>
      <c r="R28" s="55" t="s">
        <v>2</v>
      </c>
      <c r="S28" s="55">
        <f>RADIANS(Q28)</f>
        <v>2.2492840536397156</v>
      </c>
      <c r="T28" s="34" t="s">
        <v>64</v>
      </c>
    </row>
    <row r="29" spans="1:20">
      <c r="A29">
        <v>12</v>
      </c>
      <c r="B29">
        <v>13</v>
      </c>
      <c r="C29" s="28"/>
      <c r="D29">
        <v>13</v>
      </c>
      <c r="G29" t="s">
        <v>316</v>
      </c>
      <c r="L29" s="45">
        <f>INT(L28)</f>
        <v>4</v>
      </c>
      <c r="M29" s="45">
        <f>INT(60*(L28-L29))</f>
        <v>38</v>
      </c>
      <c r="N29" s="45">
        <f>INT(3600*(L28-L29)-60*M29)</f>
        <v>50</v>
      </c>
      <c r="O29" s="30" t="s">
        <v>288</v>
      </c>
      <c r="P29" s="34"/>
      <c r="Q29" s="55"/>
      <c r="R29" s="55"/>
      <c r="S29" s="55"/>
      <c r="T29" s="34"/>
    </row>
    <row r="30" spans="1:20">
      <c r="A30">
        <v>13</v>
      </c>
      <c r="B30">
        <v>14</v>
      </c>
      <c r="C30" s="28"/>
      <c r="D30">
        <v>14</v>
      </c>
      <c r="L30" s="44" t="str">
        <f>IF(L28&lt;0, "NEGATIF", "POSITIF")</f>
        <v>POSITIF</v>
      </c>
      <c r="M30" s="48"/>
      <c r="N30" s="47"/>
      <c r="O30" s="30"/>
      <c r="P30" s="34" t="s">
        <v>307</v>
      </c>
      <c r="Q30" s="55">
        <f>1.000001018*(1-Q15*Q15)/(1+Q15*COS(Q17))</f>
        <v>0.997161930992298</v>
      </c>
      <c r="R30" s="55"/>
      <c r="S30" s="61">
        <f>Q30*149598000</f>
        <v>149173430.55258581</v>
      </c>
      <c r="T30" s="34" t="s">
        <v>191</v>
      </c>
    </row>
    <row r="31" spans="1:20">
      <c r="A31">
        <v>14</v>
      </c>
      <c r="B31">
        <v>15</v>
      </c>
      <c r="C31" s="28"/>
      <c r="D31">
        <v>15</v>
      </c>
      <c r="G31" t="s">
        <v>317</v>
      </c>
      <c r="L31" s="44">
        <f>(3423 + 187*COS(N13)+10*COS(2*N13)+34*COS(2*(N12-N15)-N13)+28*COS(2*(N12-N15))+3*COS(2*(N12-N15)+N13))/3600</f>
        <v>0.89945552848863697</v>
      </c>
      <c r="M31" s="48"/>
      <c r="N31" s="44">
        <f>RADIANS(L31)</f>
        <v>1.5698460447392371E-2</v>
      </c>
      <c r="O31" s="30" t="s">
        <v>64</v>
      </c>
      <c r="P31" s="34" t="s">
        <v>308</v>
      </c>
      <c r="Q31" s="59">
        <f>Q16-0.00569-0.00478*SIN(S18)</f>
        <v>78.891744877393791</v>
      </c>
      <c r="R31" s="55" t="s">
        <v>151</v>
      </c>
      <c r="S31" s="55">
        <f>RADIANS(Q31)</f>
        <v>1.3769207007538919</v>
      </c>
      <c r="T31" s="34" t="s">
        <v>64</v>
      </c>
    </row>
    <row r="32" spans="1:20">
      <c r="A32">
        <v>15</v>
      </c>
      <c r="B32">
        <v>16</v>
      </c>
      <c r="C32" s="28"/>
      <c r="D32">
        <v>16</v>
      </c>
      <c r="G32" t="s">
        <v>318</v>
      </c>
      <c r="L32" s="44"/>
      <c r="M32" s="50">
        <f>L31/24</f>
        <v>3.7477313687026538E-2</v>
      </c>
      <c r="N32" s="47"/>
      <c r="O32" s="30"/>
      <c r="P32" s="34" t="s">
        <v>309</v>
      </c>
      <c r="Q32" s="60">
        <f>INT(Q31)</f>
        <v>78</v>
      </c>
      <c r="R32" s="60">
        <f>INT(60*(Q31-Q32))</f>
        <v>53</v>
      </c>
      <c r="S32" s="60">
        <f>INT(3600*(Q31-Q32)-60*R32)</f>
        <v>30</v>
      </c>
      <c r="T32" s="34"/>
    </row>
    <row r="33" spans="1:20">
      <c r="A33">
        <v>16</v>
      </c>
      <c r="B33">
        <v>17</v>
      </c>
      <c r="C33" s="28"/>
      <c r="D33">
        <v>17</v>
      </c>
      <c r="L33" s="44"/>
      <c r="M33" s="45"/>
      <c r="N33" s="47"/>
      <c r="O33" s="30"/>
      <c r="P33" s="34" t="s">
        <v>37</v>
      </c>
      <c r="Q33" s="55">
        <f>MOD(DEGREES(ATAN2(COS(S31),COS(S21)*SIN(S31))),360)</f>
        <v>77.921261281349729</v>
      </c>
      <c r="R33" s="55" t="s">
        <v>2</v>
      </c>
      <c r="S33" s="55">
        <f>Q33/15</f>
        <v>5.1947507520899823</v>
      </c>
      <c r="T33" s="34" t="s">
        <v>2</v>
      </c>
    </row>
    <row r="34" spans="1:20">
      <c r="A34">
        <v>17</v>
      </c>
      <c r="B34">
        <v>18</v>
      </c>
      <c r="C34" s="28"/>
      <c r="D34">
        <v>18</v>
      </c>
      <c r="H34" t="s">
        <v>287</v>
      </c>
      <c r="L34" s="44">
        <f>DEGREES(ASIN(0.272493*SIN(N31)))</f>
        <v>0.24508601590788648</v>
      </c>
      <c r="M34" s="51">
        <f>L34/24</f>
        <v>1.0211917329495271E-2</v>
      </c>
      <c r="N34" s="47"/>
      <c r="O34" s="30"/>
      <c r="P34" s="34" t="s">
        <v>310</v>
      </c>
      <c r="Q34" s="55"/>
      <c r="R34" s="62">
        <f>S33/24</f>
        <v>0.21644794800374925</v>
      </c>
      <c r="S34" s="55"/>
      <c r="T34" s="34"/>
    </row>
    <row r="35" spans="1:20">
      <c r="A35">
        <v>18</v>
      </c>
      <c r="B35">
        <v>19</v>
      </c>
      <c r="C35" s="28"/>
      <c r="D35">
        <v>19</v>
      </c>
      <c r="H35" t="s">
        <v>272</v>
      </c>
      <c r="L35" s="44">
        <f>6378/SIN(N31)</f>
        <v>406298.56643532595</v>
      </c>
      <c r="M35" s="48" t="s">
        <v>290</v>
      </c>
      <c r="N35" s="47"/>
      <c r="O35" s="30"/>
      <c r="P35" s="34" t="s">
        <v>204</v>
      </c>
      <c r="Q35" s="61">
        <f>DEGREES(ASIN(SIN(S21)*SIN(S31)))</f>
        <v>22.970235672553844</v>
      </c>
      <c r="R35" s="55" t="s">
        <v>151</v>
      </c>
      <c r="S35" s="55">
        <f>RADIANS(Q35)</f>
        <v>0.40090624244511869</v>
      </c>
      <c r="T35" s="34" t="s">
        <v>64</v>
      </c>
    </row>
    <row r="36" spans="1:20">
      <c r="A36">
        <v>19</v>
      </c>
      <c r="B36">
        <v>20</v>
      </c>
      <c r="C36" s="28"/>
      <c r="D36">
        <v>20</v>
      </c>
      <c r="L36" s="44"/>
      <c r="M36" s="48"/>
      <c r="N36" s="47"/>
      <c r="O36" s="30"/>
      <c r="P36" s="34" t="s">
        <v>311</v>
      </c>
      <c r="Q36" s="60" t="str">
        <f>IF(Q35&lt;0, "NEGATIF", "POSITIF")</f>
        <v>POSITIF</v>
      </c>
      <c r="R36" s="55"/>
      <c r="S36" s="55"/>
      <c r="T36" s="34"/>
    </row>
    <row r="37" spans="1:20">
      <c r="A37">
        <v>20</v>
      </c>
      <c r="B37">
        <v>21</v>
      </c>
      <c r="C37" s="28"/>
      <c r="D37">
        <v>21</v>
      </c>
      <c r="G37" t="s">
        <v>271</v>
      </c>
      <c r="L37" s="44">
        <f>0.0167086 - 0.000042*L11</f>
        <v>1.6701276247867779E-2</v>
      </c>
      <c r="M37" s="48"/>
      <c r="N37" s="44">
        <f>RADIANS(L37)</f>
        <v>2.9149225981041734E-4</v>
      </c>
      <c r="O37" s="30" t="s">
        <v>64</v>
      </c>
      <c r="P37" s="34"/>
      <c r="Q37" s="60">
        <f>INT(ABS(Q35))</f>
        <v>22</v>
      </c>
      <c r="R37" s="60">
        <f>INT(60*(ABS(Q35)-Q37))</f>
        <v>58</v>
      </c>
      <c r="S37" s="60">
        <f>INT(3600*(ABS(Q35)-Q37)-60*R37)</f>
        <v>12</v>
      </c>
      <c r="T37" s="34"/>
    </row>
    <row r="38" spans="1:20">
      <c r="A38">
        <v>21</v>
      </c>
      <c r="B38">
        <v>22</v>
      </c>
      <c r="C38" s="28"/>
      <c r="D38">
        <v>22</v>
      </c>
      <c r="J38" t="s">
        <v>270</v>
      </c>
      <c r="L38" s="44">
        <f>MOD(125.04452-1934.13626*L11, 360)</f>
        <v>147.77941147186098</v>
      </c>
      <c r="M38" s="48" t="s">
        <v>2</v>
      </c>
      <c r="N38" s="47"/>
      <c r="O38" s="30"/>
      <c r="P38" s="34" t="s">
        <v>312</v>
      </c>
      <c r="Q38" s="55">
        <f>ATAN2(COS(S28)*SIN(C5)-TAN(S35)*COS(C5),SIN(S28))</f>
        <v>1.9870587047347734</v>
      </c>
      <c r="R38" s="55" t="s">
        <v>64</v>
      </c>
      <c r="S38" s="55">
        <f>DEGREES(Q38)</f>
        <v>113.85007742603453</v>
      </c>
      <c r="T38" s="34" t="s">
        <v>2</v>
      </c>
    </row>
    <row r="39" spans="1:20">
      <c r="A39">
        <v>22</v>
      </c>
      <c r="B39">
        <v>23</v>
      </c>
      <c r="C39" s="28"/>
      <c r="D39">
        <v>23</v>
      </c>
      <c r="I39" t="s">
        <v>269</v>
      </c>
      <c r="L39" s="44">
        <f>23.43929111 - 0.01300417*L11</f>
        <v>23.437023507196063</v>
      </c>
      <c r="M39" s="48" t="s">
        <v>2</v>
      </c>
      <c r="N39" s="47"/>
      <c r="O39" s="30"/>
      <c r="P39" s="34" t="s">
        <v>206</v>
      </c>
      <c r="Q39" s="55">
        <f>MOD(S38+180,360)</f>
        <v>293.85007742603455</v>
      </c>
      <c r="R39" s="55"/>
      <c r="S39" s="55"/>
      <c r="T39" s="34"/>
    </row>
    <row r="40" spans="1:20">
      <c r="A40">
        <v>23</v>
      </c>
      <c r="B40">
        <v>24</v>
      </c>
      <c r="C40" s="28"/>
      <c r="D40">
        <v>24</v>
      </c>
      <c r="I40" t="s">
        <v>273</v>
      </c>
      <c r="L40" s="44">
        <f>9.2*COS(N14)/3600 + 0.57*COS(2*N15)/3600</f>
        <v>-2.3067695433730048E-3</v>
      </c>
      <c r="M40" s="48" t="s">
        <v>2</v>
      </c>
      <c r="N40" s="44"/>
      <c r="O40" s="30"/>
      <c r="P40" s="34" t="s">
        <v>311</v>
      </c>
      <c r="Q40" s="60">
        <f>INT(Q39)</f>
        <v>293</v>
      </c>
      <c r="R40" s="60">
        <f>INT(60*(Q39-Q40))</f>
        <v>51</v>
      </c>
      <c r="S40" s="60">
        <f>INT(3600*(Q39-Q40)-60*R40)</f>
        <v>0</v>
      </c>
      <c r="T40" s="34"/>
    </row>
    <row r="41" spans="1:20">
      <c r="A41">
        <v>24</v>
      </c>
      <c r="B41" s="28"/>
      <c r="D41">
        <v>25</v>
      </c>
      <c r="J41" t="s">
        <v>274</v>
      </c>
      <c r="L41" s="44">
        <f>L39+L40</f>
        <v>23.434716737652689</v>
      </c>
      <c r="M41" s="48" t="s">
        <v>2</v>
      </c>
      <c r="N41" s="44">
        <f>RADIANS(L41)</f>
        <v>0.40901296634426365</v>
      </c>
      <c r="O41" s="30" t="s">
        <v>64</v>
      </c>
      <c r="P41" s="34"/>
      <c r="Q41" s="61"/>
      <c r="R41" s="55"/>
      <c r="S41" s="55"/>
      <c r="T41" s="34"/>
    </row>
    <row r="42" spans="1:20">
      <c r="A42">
        <v>25</v>
      </c>
      <c r="B42" s="28"/>
      <c r="C42" s="17"/>
      <c r="D42">
        <v>26</v>
      </c>
      <c r="L42" s="44"/>
      <c r="M42" s="48"/>
      <c r="N42" s="44"/>
      <c r="O42" s="30"/>
      <c r="P42" s="34" t="s">
        <v>153</v>
      </c>
      <c r="Q42" s="61">
        <f>DEGREES(ASIN(SIN(C5)*SIN(S35)+COS(C5)*COS(S35)*COS(S28)))</f>
        <v>-38.397915772130887</v>
      </c>
      <c r="R42" s="55" t="s">
        <v>151</v>
      </c>
      <c r="S42" s="55"/>
      <c r="T42" s="34"/>
    </row>
    <row r="43" spans="1:20">
      <c r="A43">
        <v>26</v>
      </c>
      <c r="B43" s="28"/>
      <c r="D43">
        <v>27</v>
      </c>
      <c r="J43" t="s">
        <v>275</v>
      </c>
      <c r="L43" s="44">
        <f>(L8-2451545)/36525</f>
        <v>0.17437502851927733</v>
      </c>
      <c r="M43" s="48"/>
      <c r="N43" s="44"/>
      <c r="O43" s="30"/>
      <c r="P43" s="34"/>
      <c r="Q43" s="60" t="str">
        <f>IF(Q42&lt;0, "NEGATIF", "POSITIF")</f>
        <v>NEGATIF</v>
      </c>
      <c r="R43" s="55"/>
      <c r="S43" s="55"/>
      <c r="T43" s="34"/>
    </row>
    <row r="44" spans="1:20">
      <c r="A44">
        <v>27</v>
      </c>
      <c r="B44" s="28"/>
      <c r="D44">
        <v>28</v>
      </c>
      <c r="K44" t="s">
        <v>289</v>
      </c>
      <c r="L44" s="44">
        <f>MOD(280.46061837+360.98564736629*(L8-2451545)+0.000387933*L43*L43+(-17.2*SIN(N14)-1.32*SIN(2*N15))*COS(N41)/3600, 360)/15</f>
        <v>6.3562307771295306</v>
      </c>
      <c r="M44" s="48"/>
      <c r="N44" s="44"/>
      <c r="O44" s="30"/>
      <c r="P44" s="34" t="s">
        <v>311</v>
      </c>
      <c r="Q44" s="60">
        <f>INT(ABS(Q42))</f>
        <v>38</v>
      </c>
      <c r="R44" s="60">
        <f>INT(60*(ABS(Q42)-Q44))</f>
        <v>23</v>
      </c>
      <c r="S44" s="60">
        <f>INT(3600*(ABS(Q42)-Q44)-60*R44)</f>
        <v>52</v>
      </c>
      <c r="T44" s="34"/>
    </row>
    <row r="45" spans="1:20">
      <c r="A45">
        <v>28</v>
      </c>
      <c r="B45" s="28"/>
      <c r="D45">
        <v>29</v>
      </c>
      <c r="K45" t="s">
        <v>276</v>
      </c>
      <c r="L45" s="44">
        <f>MOD(L44+D6/15,24)</f>
        <v>13.777304851203604</v>
      </c>
      <c r="M45" s="48"/>
      <c r="N45" s="44"/>
      <c r="O45" s="30"/>
      <c r="P45" s="34"/>
      <c r="Q45" s="34"/>
      <c r="R45" s="34"/>
      <c r="S45" s="34"/>
      <c r="T45" s="34"/>
    </row>
    <row r="46" spans="1:20">
      <c r="A46">
        <v>29</v>
      </c>
      <c r="B46" s="28"/>
      <c r="D46">
        <v>30</v>
      </c>
      <c r="I46" t="s">
        <v>277</v>
      </c>
      <c r="L46" s="44">
        <f>MOD(L45-N47,24)*15</f>
        <v>308.33614214921352</v>
      </c>
      <c r="M46" s="48" t="s">
        <v>2</v>
      </c>
      <c r="N46" s="44">
        <f>RADIANS(L46)</f>
        <v>5.381480883401041</v>
      </c>
      <c r="O46" s="30" t="s">
        <v>64</v>
      </c>
      <c r="P46" s="34"/>
      <c r="Q46" s="34"/>
      <c r="R46" s="34"/>
      <c r="S46" s="34"/>
      <c r="T46" s="34"/>
    </row>
    <row r="47" spans="1:20">
      <c r="A47">
        <v>30</v>
      </c>
      <c r="B47" s="28"/>
      <c r="D47">
        <v>31</v>
      </c>
      <c r="K47" t="s">
        <v>278</v>
      </c>
      <c r="L47" s="44">
        <f>MOD(DEGREES(ATAN2(COS(N25),SIN(N25)*COS(N41)-TAN(N28)*SIN(N41))),360)</f>
        <v>258.32343061884058</v>
      </c>
      <c r="M47" s="48" t="s">
        <v>2</v>
      </c>
      <c r="N47" s="44">
        <f>L47/15</f>
        <v>17.221562041256039</v>
      </c>
      <c r="O47" s="30" t="s">
        <v>64</v>
      </c>
      <c r="P47" s="34"/>
      <c r="Q47" s="34"/>
      <c r="R47" s="34"/>
      <c r="S47" s="34"/>
      <c r="T47" s="34"/>
    </row>
    <row r="48" spans="1:20">
      <c r="A48">
        <v>31</v>
      </c>
      <c r="B48" s="28"/>
      <c r="D48">
        <v>32</v>
      </c>
      <c r="J48" t="s">
        <v>284</v>
      </c>
      <c r="L48" s="45">
        <f>INT(N47)</f>
        <v>17</v>
      </c>
      <c r="M48" s="41">
        <f>INT(60*(N47-L48))</f>
        <v>13</v>
      </c>
      <c r="N48" s="45">
        <f>INT(3600*(N47-L48)-60*M48)</f>
        <v>17</v>
      </c>
      <c r="O48" s="30"/>
      <c r="P48" s="34"/>
      <c r="Q48" s="34"/>
      <c r="R48" s="34"/>
      <c r="S48" s="34"/>
      <c r="T48" s="34"/>
    </row>
    <row r="49" spans="1:20">
      <c r="A49">
        <v>32</v>
      </c>
      <c r="B49" s="28"/>
      <c r="D49">
        <v>33</v>
      </c>
      <c r="L49" s="44"/>
      <c r="M49" s="48"/>
      <c r="N49" s="47"/>
      <c r="O49" s="30"/>
      <c r="P49" s="34"/>
      <c r="Q49" s="34"/>
      <c r="R49" s="34"/>
      <c r="S49" s="34"/>
      <c r="T49" s="34"/>
    </row>
    <row r="50" spans="1:20">
      <c r="A50">
        <v>33</v>
      </c>
      <c r="B50" s="28"/>
      <c r="D50">
        <v>34</v>
      </c>
      <c r="J50" t="s">
        <v>291</v>
      </c>
      <c r="L50" s="44">
        <f>DEGREES(ASIN(SIN(N28)*COS(N41)+COS(N28)*SIN(N41)*SIN(N25)))</f>
        <v>-18.338001424758875</v>
      </c>
      <c r="M50" s="48" t="s">
        <v>2</v>
      </c>
      <c r="N50" s="47">
        <f>RADIANS(L50)</f>
        <v>-0.32005850309745359</v>
      </c>
      <c r="O50" s="30" t="s">
        <v>64</v>
      </c>
      <c r="P50" s="34"/>
      <c r="Q50" s="34"/>
      <c r="R50" s="34"/>
      <c r="S50" s="34"/>
      <c r="T50" s="34"/>
    </row>
    <row r="51" spans="1:20">
      <c r="A51">
        <v>34</v>
      </c>
      <c r="B51" s="28"/>
      <c r="D51">
        <v>35</v>
      </c>
      <c r="J51" t="s">
        <v>292</v>
      </c>
      <c r="L51" s="45" t="str">
        <f>IF(L50&lt;0, "NEGATIF", "POSITIF")</f>
        <v>NEGATIF</v>
      </c>
      <c r="M51" s="52"/>
      <c r="N51" s="47"/>
      <c r="O51" s="30"/>
      <c r="P51" s="34"/>
      <c r="Q51" s="34"/>
      <c r="R51" s="34"/>
      <c r="S51" s="34"/>
      <c r="T51" s="34"/>
    </row>
    <row r="52" spans="1:20">
      <c r="A52">
        <v>35</v>
      </c>
      <c r="B52" s="28"/>
      <c r="D52">
        <v>36</v>
      </c>
      <c r="L52" s="45">
        <f>INT(ABS(L50))</f>
        <v>18</v>
      </c>
      <c r="M52" s="45">
        <f>INT(60*(ABS(L50)-L52))</f>
        <v>20</v>
      </c>
      <c r="N52" s="45">
        <f>INT(3600*(ABS(L50)-L52)-60*M52)</f>
        <v>16</v>
      </c>
      <c r="O52" s="30"/>
      <c r="P52" s="34"/>
      <c r="Q52" s="36" t="str">
        <f>UPPER(" posisi bulan dan matahariyang diinginkan,,,by ALI MUHSIN")</f>
        <v xml:space="preserve"> POSISI BULAN DAN MATAHARIYANG DIINGINKAN,,,BY ALI MUHSIN</v>
      </c>
      <c r="R52" s="36"/>
      <c r="S52" s="36"/>
      <c r="T52" s="36"/>
    </row>
    <row r="53" spans="1:20">
      <c r="A53">
        <v>36</v>
      </c>
      <c r="B53" s="28"/>
      <c r="D53">
        <v>37</v>
      </c>
      <c r="H53" t="s">
        <v>283</v>
      </c>
      <c r="L53" s="44">
        <f>DEGREES(ATAN2(COS(N46)*SIN(C5)-TAN(N50)*COS(C5),SIN(N46)))</f>
        <v>-72.099338283626579</v>
      </c>
      <c r="M53" s="48" t="s">
        <v>2</v>
      </c>
      <c r="N53" s="47"/>
      <c r="O53" s="30"/>
      <c r="P53" s="34"/>
      <c r="Q53" s="34"/>
      <c r="R53" s="34"/>
      <c r="S53" s="34"/>
      <c r="T53" s="34"/>
    </row>
    <row r="54" spans="1:20">
      <c r="A54">
        <v>37</v>
      </c>
      <c r="B54" s="28"/>
      <c r="D54">
        <v>38</v>
      </c>
      <c r="J54" t="s">
        <v>282</v>
      </c>
      <c r="L54" s="46">
        <f>MOD(L53+180,360)</f>
        <v>107.90066171637342</v>
      </c>
      <c r="M54" s="48" t="s">
        <v>2</v>
      </c>
      <c r="N54" s="47"/>
      <c r="O54" s="30"/>
      <c r="P54" s="34"/>
      <c r="Q54" s="34"/>
      <c r="R54" s="34"/>
      <c r="S54" s="34"/>
      <c r="T54" s="34"/>
    </row>
    <row r="55" spans="1:20">
      <c r="A55">
        <v>38</v>
      </c>
      <c r="B55" s="28"/>
      <c r="D55">
        <v>39</v>
      </c>
      <c r="J55" t="s">
        <v>281</v>
      </c>
      <c r="L55" s="41">
        <f>INT(L54)</f>
        <v>107</v>
      </c>
      <c r="M55" s="45">
        <f>INT(60*(L54-L55))</f>
        <v>54</v>
      </c>
      <c r="N55" s="45">
        <f>INT(3600*(L54-L55)-60*M55)</f>
        <v>2</v>
      </c>
      <c r="O55" s="30"/>
      <c r="P55" s="34"/>
      <c r="Q55" s="34"/>
      <c r="R55" s="34"/>
      <c r="S55" s="34"/>
      <c r="T55" s="34"/>
    </row>
    <row r="56" spans="1:20">
      <c r="A56">
        <v>39</v>
      </c>
      <c r="B56" s="28"/>
      <c r="D56">
        <v>40</v>
      </c>
      <c r="L56" s="44"/>
      <c r="M56" s="48"/>
      <c r="N56" s="47"/>
      <c r="O56" s="30"/>
      <c r="P56" s="34"/>
      <c r="Q56" s="34"/>
      <c r="R56" s="34"/>
      <c r="S56" s="34"/>
      <c r="T56" s="34"/>
    </row>
    <row r="57" spans="1:20">
      <c r="A57">
        <v>40</v>
      </c>
      <c r="B57" s="28"/>
      <c r="D57">
        <v>41</v>
      </c>
      <c r="J57" t="s">
        <v>280</v>
      </c>
      <c r="L57" s="44">
        <f>DEGREES(ASIN(SIN(C5)*SIN(N50)+COS(C5)*COS(N50)*COS(N46)))</f>
        <v>38.516529832073317</v>
      </c>
      <c r="M57" s="48" t="s">
        <v>2</v>
      </c>
      <c r="N57" s="47"/>
      <c r="O57" s="30"/>
      <c r="P57" s="34"/>
      <c r="Q57" s="34"/>
      <c r="R57" s="34"/>
      <c r="S57" s="34"/>
      <c r="T57" s="34"/>
    </row>
    <row r="58" spans="1:20">
      <c r="A58">
        <v>41</v>
      </c>
      <c r="B58" s="28"/>
      <c r="D58">
        <v>42</v>
      </c>
      <c r="J58" t="s">
        <v>279</v>
      </c>
      <c r="L58" s="45" t="str">
        <f>IF(L57&lt;0, "NEGATIF", "POSITIF")</f>
        <v>POSITIF</v>
      </c>
      <c r="M58" s="48"/>
      <c r="N58" s="47"/>
      <c r="O58" s="30"/>
      <c r="P58" s="34"/>
      <c r="Q58" s="34"/>
      <c r="R58" s="34"/>
      <c r="S58" s="34"/>
      <c r="T58" s="34"/>
    </row>
    <row r="59" spans="1:20">
      <c r="A59">
        <v>42</v>
      </c>
      <c r="B59" s="28"/>
      <c r="D59">
        <v>43</v>
      </c>
      <c r="L59" s="45">
        <f>INT(ABS(L57))</f>
        <v>38</v>
      </c>
      <c r="M59" s="45">
        <f>INT(60*(ABS(L57)-L59))</f>
        <v>30</v>
      </c>
      <c r="N59" s="45">
        <f>INT(3600*(ABS(L57)-L59)-60*M59)</f>
        <v>59</v>
      </c>
      <c r="O59" s="30"/>
      <c r="P59" s="34"/>
      <c r="Q59" s="34"/>
      <c r="R59" s="34"/>
      <c r="S59" s="34"/>
      <c r="T59" s="34"/>
    </row>
    <row r="60" spans="1:20">
      <c r="A60">
        <v>43</v>
      </c>
      <c r="B60" s="28"/>
      <c r="D60">
        <v>44</v>
      </c>
    </row>
    <row r="61" spans="1:20">
      <c r="A61">
        <v>44</v>
      </c>
      <c r="B61" s="28"/>
      <c r="D61">
        <v>45</v>
      </c>
    </row>
    <row r="62" spans="1:20">
      <c r="A62">
        <v>45</v>
      </c>
      <c r="B62" s="28"/>
      <c r="D62">
        <v>46</v>
      </c>
    </row>
    <row r="63" spans="1:20">
      <c r="A63">
        <v>46</v>
      </c>
      <c r="B63" s="28"/>
      <c r="D63">
        <v>47</v>
      </c>
    </row>
    <row r="64" spans="1:20">
      <c r="A64">
        <v>47</v>
      </c>
      <c r="B64" s="28"/>
      <c r="D64">
        <v>48</v>
      </c>
    </row>
    <row r="65" spans="1:4">
      <c r="A65">
        <v>48</v>
      </c>
      <c r="B65" s="28"/>
      <c r="D65">
        <v>49</v>
      </c>
    </row>
    <row r="66" spans="1:4">
      <c r="A66">
        <v>49</v>
      </c>
      <c r="B66" s="28"/>
      <c r="D66">
        <v>50</v>
      </c>
    </row>
    <row r="67" spans="1:4">
      <c r="A67">
        <v>50</v>
      </c>
      <c r="B67" s="28"/>
      <c r="D67">
        <v>51</v>
      </c>
    </row>
    <row r="68" spans="1:4">
      <c r="A68">
        <v>51</v>
      </c>
      <c r="B68" s="28"/>
      <c r="D68">
        <v>52</v>
      </c>
    </row>
    <row r="69" spans="1:4">
      <c r="A69">
        <v>52</v>
      </c>
      <c r="B69" s="28"/>
      <c r="D69">
        <v>53</v>
      </c>
    </row>
    <row r="70" spans="1:4">
      <c r="A70">
        <v>53</v>
      </c>
      <c r="B70" s="28"/>
      <c r="D70">
        <v>54</v>
      </c>
    </row>
    <row r="71" spans="1:4">
      <c r="A71">
        <v>54</v>
      </c>
      <c r="B71" s="28"/>
      <c r="D71">
        <v>55</v>
      </c>
    </row>
    <row r="72" spans="1:4">
      <c r="A72">
        <v>55</v>
      </c>
      <c r="B72" s="28"/>
      <c r="D72">
        <v>56</v>
      </c>
    </row>
    <row r="73" spans="1:4">
      <c r="A73">
        <v>56</v>
      </c>
      <c r="B73" s="28"/>
      <c r="D73">
        <v>57</v>
      </c>
    </row>
    <row r="74" spans="1:4">
      <c r="A74">
        <v>57</v>
      </c>
      <c r="B74" s="28"/>
      <c r="D74">
        <v>58</v>
      </c>
    </row>
    <row r="75" spans="1:4">
      <c r="A75">
        <v>58</v>
      </c>
      <c r="B75" s="28"/>
      <c r="D75">
        <v>59</v>
      </c>
    </row>
    <row r="76" spans="1:4">
      <c r="A76">
        <v>59</v>
      </c>
      <c r="B76" s="28"/>
    </row>
    <row r="77" spans="1:4">
      <c r="A77">
        <v>60</v>
      </c>
      <c r="B77" s="28"/>
    </row>
    <row r="78" spans="1:4">
      <c r="A78">
        <v>61</v>
      </c>
      <c r="B78" s="28"/>
    </row>
    <row r="79" spans="1:4">
      <c r="A79">
        <v>62</v>
      </c>
      <c r="B79" s="28"/>
    </row>
    <row r="80" spans="1:4">
      <c r="A80">
        <v>63</v>
      </c>
      <c r="B80" s="28"/>
    </row>
    <row r="81" spans="1:2">
      <c r="A81">
        <v>64</v>
      </c>
      <c r="B81" s="28"/>
    </row>
    <row r="82" spans="1:2">
      <c r="A82">
        <v>65</v>
      </c>
      <c r="B82" s="28"/>
    </row>
    <row r="83" spans="1:2">
      <c r="A83">
        <v>66</v>
      </c>
      <c r="B83" s="28"/>
    </row>
    <row r="84" spans="1:2">
      <c r="A84">
        <v>67</v>
      </c>
      <c r="B84" s="28"/>
    </row>
    <row r="85" spans="1:2">
      <c r="A85">
        <v>68</v>
      </c>
      <c r="B85" s="28"/>
    </row>
    <row r="86" spans="1:2">
      <c r="A86">
        <v>69</v>
      </c>
      <c r="B86" s="28"/>
    </row>
    <row r="87" spans="1:2">
      <c r="A87">
        <v>70</v>
      </c>
      <c r="B87" s="28"/>
    </row>
    <row r="88" spans="1:2">
      <c r="A88">
        <v>71</v>
      </c>
      <c r="B88" s="28"/>
    </row>
    <row r="89" spans="1:2">
      <c r="A89">
        <v>72</v>
      </c>
      <c r="B89" s="28"/>
    </row>
    <row r="90" spans="1:2">
      <c r="A90">
        <v>73</v>
      </c>
      <c r="B90" s="28"/>
    </row>
    <row r="91" spans="1:2">
      <c r="A91">
        <v>74</v>
      </c>
      <c r="B91" s="28"/>
    </row>
    <row r="92" spans="1:2">
      <c r="A92">
        <v>75</v>
      </c>
      <c r="B92" s="28"/>
    </row>
    <row r="93" spans="1:2">
      <c r="A93">
        <v>76</v>
      </c>
      <c r="B93" s="28"/>
    </row>
    <row r="94" spans="1:2">
      <c r="A94">
        <v>77</v>
      </c>
      <c r="B94" s="28"/>
    </row>
    <row r="95" spans="1:2">
      <c r="A95">
        <v>78</v>
      </c>
      <c r="B95" s="28"/>
    </row>
    <row r="96" spans="1:2">
      <c r="A96">
        <v>79</v>
      </c>
      <c r="B96" s="28"/>
    </row>
    <row r="97" spans="1:2">
      <c r="A97">
        <v>80</v>
      </c>
      <c r="B97" s="28"/>
    </row>
    <row r="98" spans="1:2">
      <c r="A98">
        <v>81</v>
      </c>
      <c r="B98" s="28"/>
    </row>
    <row r="99" spans="1:2">
      <c r="A99">
        <v>82</v>
      </c>
      <c r="B99" s="28"/>
    </row>
    <row r="100" spans="1:2">
      <c r="A100">
        <v>83</v>
      </c>
      <c r="B100" s="28"/>
    </row>
    <row r="101" spans="1:2">
      <c r="A101">
        <v>84</v>
      </c>
      <c r="B101" s="28"/>
    </row>
    <row r="102" spans="1:2">
      <c r="A102">
        <v>85</v>
      </c>
      <c r="B102" s="28"/>
    </row>
    <row r="103" spans="1:2">
      <c r="A103">
        <v>86</v>
      </c>
      <c r="B103" s="28"/>
    </row>
    <row r="104" spans="1:2">
      <c r="A104">
        <v>87</v>
      </c>
      <c r="B104" s="28"/>
    </row>
    <row r="105" spans="1:2">
      <c r="A105">
        <v>88</v>
      </c>
      <c r="B105" s="28"/>
    </row>
    <row r="106" spans="1:2">
      <c r="A106">
        <v>89</v>
      </c>
      <c r="B106" s="28"/>
    </row>
    <row r="107" spans="1:2">
      <c r="A107">
        <v>90</v>
      </c>
      <c r="B107" s="28"/>
    </row>
    <row r="108" spans="1:2">
      <c r="A108">
        <v>91</v>
      </c>
      <c r="B108" s="28"/>
    </row>
    <row r="109" spans="1:2">
      <c r="A109">
        <v>92</v>
      </c>
      <c r="B109" s="28"/>
    </row>
    <row r="110" spans="1:2">
      <c r="A110">
        <v>93</v>
      </c>
      <c r="B110" s="28"/>
    </row>
    <row r="111" spans="1:2">
      <c r="A111">
        <v>94</v>
      </c>
      <c r="B111" s="28"/>
    </row>
    <row r="112" spans="1:2">
      <c r="A112">
        <v>95</v>
      </c>
      <c r="B112" s="28"/>
    </row>
    <row r="113" spans="1:2">
      <c r="A113">
        <v>96</v>
      </c>
      <c r="B113" s="28"/>
    </row>
    <row r="114" spans="1:2">
      <c r="A114">
        <v>97</v>
      </c>
      <c r="B114" s="28"/>
    </row>
    <row r="115" spans="1:2">
      <c r="A115">
        <v>98</v>
      </c>
      <c r="B115" s="28"/>
    </row>
    <row r="116" spans="1:2">
      <c r="A116">
        <v>99</v>
      </c>
      <c r="B116" s="28"/>
    </row>
    <row r="117" spans="1:2">
      <c r="A117">
        <v>100</v>
      </c>
      <c r="B117" s="28"/>
    </row>
    <row r="118" spans="1:2">
      <c r="A118">
        <v>101</v>
      </c>
      <c r="B118" s="28"/>
    </row>
    <row r="119" spans="1:2">
      <c r="A119">
        <v>102</v>
      </c>
      <c r="B119" s="28"/>
    </row>
    <row r="120" spans="1:2">
      <c r="A120">
        <v>103</v>
      </c>
      <c r="B120" s="28"/>
    </row>
    <row r="121" spans="1:2">
      <c r="A121">
        <v>104</v>
      </c>
      <c r="B121" s="28"/>
    </row>
    <row r="122" spans="1:2">
      <c r="A122">
        <v>105</v>
      </c>
      <c r="B122" s="28"/>
    </row>
    <row r="123" spans="1:2">
      <c r="A123">
        <v>106</v>
      </c>
      <c r="B123" s="28"/>
    </row>
    <row r="124" spans="1:2">
      <c r="A124">
        <v>107</v>
      </c>
      <c r="B124" s="28"/>
    </row>
    <row r="125" spans="1:2">
      <c r="A125">
        <v>108</v>
      </c>
      <c r="B125" s="28"/>
    </row>
    <row r="126" spans="1:2">
      <c r="A126">
        <v>109</v>
      </c>
      <c r="B126" s="28"/>
    </row>
    <row r="127" spans="1:2">
      <c r="A127">
        <v>110</v>
      </c>
      <c r="B127" s="28"/>
    </row>
    <row r="128" spans="1:2">
      <c r="A128">
        <v>111</v>
      </c>
      <c r="B128" s="28"/>
    </row>
    <row r="129" spans="1:3">
      <c r="A129">
        <v>112</v>
      </c>
      <c r="B129" s="28"/>
    </row>
    <row r="130" spans="1:3">
      <c r="A130">
        <v>113</v>
      </c>
      <c r="B130" s="28"/>
    </row>
    <row r="131" spans="1:3">
      <c r="A131">
        <v>114</v>
      </c>
      <c r="B131" s="28"/>
    </row>
    <row r="132" spans="1:3">
      <c r="A132">
        <v>115</v>
      </c>
      <c r="B132" s="28"/>
    </row>
    <row r="133" spans="1:3">
      <c r="A133">
        <v>116</v>
      </c>
      <c r="B133" s="28"/>
    </row>
    <row r="134" spans="1:3">
      <c r="A134">
        <v>117</v>
      </c>
      <c r="B134" s="28"/>
    </row>
    <row r="135" spans="1:3">
      <c r="A135">
        <v>118</v>
      </c>
      <c r="B135" s="28"/>
    </row>
    <row r="136" spans="1:3">
      <c r="A136">
        <v>119</v>
      </c>
      <c r="C136" s="28"/>
    </row>
    <row r="137" spans="1:3">
      <c r="A137">
        <v>120</v>
      </c>
      <c r="C137" s="28"/>
    </row>
    <row r="138" spans="1:3">
      <c r="A138">
        <v>121</v>
      </c>
      <c r="C138" s="28"/>
    </row>
    <row r="139" spans="1:3">
      <c r="A139">
        <v>122</v>
      </c>
      <c r="C139" s="28"/>
    </row>
    <row r="140" spans="1:3">
      <c r="A140">
        <v>123</v>
      </c>
      <c r="C140" s="28"/>
    </row>
    <row r="141" spans="1:3">
      <c r="A141">
        <v>124</v>
      </c>
      <c r="C141" s="28"/>
    </row>
    <row r="142" spans="1:3">
      <c r="A142">
        <v>125</v>
      </c>
      <c r="C142" s="28"/>
    </row>
    <row r="143" spans="1:3">
      <c r="A143">
        <v>126</v>
      </c>
      <c r="C143" s="28"/>
    </row>
    <row r="144" spans="1:3">
      <c r="A144">
        <v>127</v>
      </c>
      <c r="C144" s="28"/>
    </row>
    <row r="145" spans="1:3">
      <c r="A145">
        <v>128</v>
      </c>
      <c r="C145" s="28"/>
    </row>
    <row r="146" spans="1:3">
      <c r="A146">
        <v>129</v>
      </c>
      <c r="C146" s="28"/>
    </row>
    <row r="147" spans="1:3">
      <c r="A147">
        <v>130</v>
      </c>
      <c r="C147" s="28"/>
    </row>
    <row r="148" spans="1:3">
      <c r="A148">
        <v>131</v>
      </c>
      <c r="C148" s="28"/>
    </row>
    <row r="149" spans="1:3">
      <c r="A149">
        <v>132</v>
      </c>
      <c r="C149" s="28"/>
    </row>
    <row r="150" spans="1:3">
      <c r="A150">
        <v>133</v>
      </c>
      <c r="C150" s="28"/>
    </row>
    <row r="151" spans="1:3">
      <c r="A151">
        <v>134</v>
      </c>
      <c r="C151" s="28"/>
    </row>
    <row r="152" spans="1:3">
      <c r="A152">
        <v>135</v>
      </c>
      <c r="C152" s="28"/>
    </row>
    <row r="153" spans="1:3">
      <c r="A153">
        <v>136</v>
      </c>
      <c r="C153" s="28"/>
    </row>
    <row r="154" spans="1:3">
      <c r="A154">
        <v>137</v>
      </c>
      <c r="C154" s="28"/>
    </row>
    <row r="155" spans="1:3">
      <c r="A155">
        <v>138</v>
      </c>
      <c r="C155" s="28"/>
    </row>
    <row r="156" spans="1:3">
      <c r="A156">
        <v>139</v>
      </c>
      <c r="C156" s="28"/>
    </row>
    <row r="157" spans="1:3">
      <c r="A157">
        <v>140</v>
      </c>
      <c r="C157" s="28"/>
    </row>
    <row r="158" spans="1:3">
      <c r="A158">
        <v>141</v>
      </c>
      <c r="C158" s="28"/>
    </row>
    <row r="159" spans="1:3">
      <c r="A159">
        <v>142</v>
      </c>
      <c r="C159" s="28"/>
    </row>
    <row r="160" spans="1:3">
      <c r="A160">
        <v>143</v>
      </c>
      <c r="C160" s="28"/>
    </row>
    <row r="161" spans="1:3">
      <c r="A161">
        <v>144</v>
      </c>
      <c r="C161" s="28"/>
    </row>
    <row r="162" spans="1:3">
      <c r="A162">
        <v>145</v>
      </c>
      <c r="C162" s="28"/>
    </row>
    <row r="163" spans="1:3">
      <c r="A163">
        <v>146</v>
      </c>
      <c r="C163" s="28"/>
    </row>
    <row r="164" spans="1:3">
      <c r="A164">
        <v>147</v>
      </c>
      <c r="C164" s="28"/>
    </row>
    <row r="165" spans="1:3">
      <c r="A165">
        <v>148</v>
      </c>
      <c r="C165" s="28"/>
    </row>
    <row r="166" spans="1:3">
      <c r="A166">
        <v>149</v>
      </c>
      <c r="C166" s="28"/>
    </row>
    <row r="167" spans="1:3">
      <c r="A167">
        <v>150</v>
      </c>
      <c r="C167" s="28"/>
    </row>
    <row r="168" spans="1:3">
      <c r="A168">
        <v>151</v>
      </c>
      <c r="C168" s="28"/>
    </row>
    <row r="169" spans="1:3">
      <c r="A169">
        <v>152</v>
      </c>
      <c r="C169" s="28"/>
    </row>
    <row r="170" spans="1:3">
      <c r="A170">
        <v>153</v>
      </c>
      <c r="C170" s="28"/>
    </row>
    <row r="171" spans="1:3">
      <c r="A171">
        <v>154</v>
      </c>
      <c r="C171" s="28"/>
    </row>
    <row r="172" spans="1:3">
      <c r="A172">
        <v>155</v>
      </c>
      <c r="C172" s="28"/>
    </row>
    <row r="173" spans="1:3">
      <c r="A173">
        <v>156</v>
      </c>
      <c r="C173" s="28"/>
    </row>
    <row r="174" spans="1:3">
      <c r="A174">
        <v>157</v>
      </c>
      <c r="C174" s="28"/>
    </row>
    <row r="175" spans="1:3">
      <c r="A175">
        <v>158</v>
      </c>
      <c r="C175" s="28"/>
    </row>
    <row r="176" spans="1:3">
      <c r="A176">
        <v>159</v>
      </c>
      <c r="C176" s="28"/>
    </row>
    <row r="177" spans="1:3">
      <c r="A177">
        <v>160</v>
      </c>
      <c r="C177" s="28"/>
    </row>
    <row r="178" spans="1:3">
      <c r="A178">
        <v>161</v>
      </c>
      <c r="C178" s="28"/>
    </row>
    <row r="179" spans="1:3">
      <c r="A179">
        <v>162</v>
      </c>
      <c r="C179" s="28"/>
    </row>
    <row r="180" spans="1:3">
      <c r="A180">
        <v>163</v>
      </c>
      <c r="C180" s="28"/>
    </row>
    <row r="181" spans="1:3">
      <c r="A181">
        <v>164</v>
      </c>
      <c r="C181" s="28"/>
    </row>
    <row r="182" spans="1:3">
      <c r="A182">
        <v>165</v>
      </c>
      <c r="C182" s="28"/>
    </row>
    <row r="183" spans="1:3">
      <c r="A183">
        <v>166</v>
      </c>
      <c r="C183" s="28"/>
    </row>
    <row r="184" spans="1:3">
      <c r="A184">
        <v>167</v>
      </c>
      <c r="C184" s="28"/>
    </row>
    <row r="185" spans="1:3">
      <c r="A185">
        <v>168</v>
      </c>
      <c r="C185" s="28"/>
    </row>
    <row r="186" spans="1:3">
      <c r="A186">
        <v>169</v>
      </c>
      <c r="C186" s="28"/>
    </row>
    <row r="187" spans="1:3">
      <c r="A187">
        <v>170</v>
      </c>
      <c r="C187" s="28"/>
    </row>
    <row r="188" spans="1:3">
      <c r="A188">
        <v>171</v>
      </c>
      <c r="C188" s="28"/>
    </row>
    <row r="189" spans="1:3">
      <c r="A189">
        <v>172</v>
      </c>
      <c r="C189" s="28"/>
    </row>
    <row r="190" spans="1:3">
      <c r="A190">
        <v>173</v>
      </c>
      <c r="C190" s="28"/>
    </row>
    <row r="191" spans="1:3">
      <c r="A191">
        <v>174</v>
      </c>
      <c r="C191" s="28"/>
    </row>
    <row r="192" spans="1:3">
      <c r="A192">
        <v>175</v>
      </c>
      <c r="C192" s="28"/>
    </row>
    <row r="193" spans="1:3">
      <c r="A193">
        <v>176</v>
      </c>
      <c r="C193" s="28"/>
    </row>
    <row r="194" spans="1:3">
      <c r="A194">
        <v>177</v>
      </c>
      <c r="C194" s="28"/>
    </row>
    <row r="195" spans="1:3">
      <c r="A195">
        <v>178</v>
      </c>
      <c r="C195" s="28"/>
    </row>
    <row r="196" spans="1:3">
      <c r="A196">
        <v>179</v>
      </c>
      <c r="C196" s="28"/>
    </row>
    <row r="197" spans="1:3">
      <c r="A197">
        <v>180</v>
      </c>
      <c r="C197" s="28"/>
    </row>
    <row r="198" spans="1:3">
      <c r="B198" s="28"/>
    </row>
    <row r="199" spans="1:3">
      <c r="B199" s="28"/>
    </row>
    <row r="200" spans="1:3">
      <c r="B200" s="28"/>
    </row>
    <row r="201" spans="1:3">
      <c r="B201" s="28"/>
    </row>
    <row r="202" spans="1:3">
      <c r="B202" s="28"/>
    </row>
    <row r="203" spans="1:3">
      <c r="B203" s="28"/>
    </row>
    <row r="204" spans="1:3">
      <c r="B204" s="28"/>
    </row>
    <row r="205" spans="1:3">
      <c r="B205" s="28"/>
    </row>
    <row r="206" spans="1:3">
      <c r="B206" s="28"/>
    </row>
    <row r="207" spans="1:3">
      <c r="B207" s="28"/>
    </row>
    <row r="208" spans="1:3">
      <c r="B208" s="28"/>
    </row>
    <row r="209" spans="2:2">
      <c r="B209" s="28"/>
    </row>
    <row r="210" spans="2:2">
      <c r="B210" s="28"/>
    </row>
    <row r="211" spans="2:2">
      <c r="B211" s="28"/>
    </row>
    <row r="212" spans="2:2">
      <c r="B212" s="28"/>
    </row>
    <row r="213" spans="2:2">
      <c r="B213" s="28"/>
    </row>
    <row r="214" spans="2:2">
      <c r="B214" s="28"/>
    </row>
    <row r="215" spans="2:2">
      <c r="B215" s="28"/>
    </row>
    <row r="216" spans="2:2">
      <c r="B216" s="28"/>
    </row>
    <row r="217" spans="2:2">
      <c r="B217" s="28"/>
    </row>
    <row r="218" spans="2:2">
      <c r="B218" s="28"/>
    </row>
    <row r="219" spans="2:2">
      <c r="B219" s="28"/>
    </row>
    <row r="220" spans="2:2">
      <c r="B220" s="28"/>
    </row>
    <row r="221" spans="2:2">
      <c r="B221" s="28"/>
    </row>
    <row r="222" spans="2:2">
      <c r="B222" s="28"/>
    </row>
    <row r="223" spans="2:2">
      <c r="B223" s="28"/>
    </row>
    <row r="224" spans="2:2">
      <c r="B224" s="28"/>
    </row>
    <row r="225" spans="2:2">
      <c r="B225" s="28"/>
    </row>
    <row r="226" spans="2:2">
      <c r="B226" s="28"/>
    </row>
    <row r="227" spans="2:2">
      <c r="B227" s="28"/>
    </row>
    <row r="228" spans="2:2">
      <c r="B228" s="28"/>
    </row>
    <row r="229" spans="2:2">
      <c r="B229" s="28"/>
    </row>
    <row r="230" spans="2:2">
      <c r="B230" s="28"/>
    </row>
    <row r="231" spans="2:2">
      <c r="B231" s="28"/>
    </row>
    <row r="232" spans="2:2">
      <c r="B232" s="28"/>
    </row>
    <row r="233" spans="2:2">
      <c r="B233" s="28"/>
    </row>
    <row r="234" spans="2:2">
      <c r="B234" s="28"/>
    </row>
    <row r="235" spans="2:2">
      <c r="B235" s="28"/>
    </row>
    <row r="236" spans="2:2">
      <c r="B236" s="28"/>
    </row>
    <row r="237" spans="2:2">
      <c r="B237" s="28"/>
    </row>
    <row r="238" spans="2:2">
      <c r="B238" s="28"/>
    </row>
    <row r="239" spans="2:2">
      <c r="B239" s="28"/>
    </row>
    <row r="240" spans="2:2">
      <c r="B240" s="28"/>
    </row>
    <row r="241" spans="2:2">
      <c r="B241" s="28"/>
    </row>
    <row r="242" spans="2:2">
      <c r="B242" s="28"/>
    </row>
    <row r="243" spans="2:2">
      <c r="B243" s="28"/>
    </row>
    <row r="244" spans="2:2">
      <c r="B244" s="28"/>
    </row>
    <row r="245" spans="2:2">
      <c r="B245" s="28"/>
    </row>
    <row r="246" spans="2:2">
      <c r="B246" s="28"/>
    </row>
    <row r="247" spans="2:2">
      <c r="B247" s="28"/>
    </row>
    <row r="248" spans="2:2">
      <c r="B248" s="28"/>
    </row>
    <row r="249" spans="2:2">
      <c r="B249" s="28"/>
    </row>
    <row r="250" spans="2:2">
      <c r="B250" s="28"/>
    </row>
    <row r="251" spans="2:2">
      <c r="B251" s="28"/>
    </row>
    <row r="252" spans="2:2">
      <c r="B252" s="28"/>
    </row>
    <row r="253" spans="2:2">
      <c r="B253" s="28"/>
    </row>
    <row r="254" spans="2:2">
      <c r="B254" s="28"/>
    </row>
    <row r="255" spans="2:2">
      <c r="B255" s="28"/>
    </row>
    <row r="256" spans="2:2">
      <c r="B256" s="28"/>
    </row>
    <row r="257" spans="2:2">
      <c r="B257" s="28"/>
    </row>
    <row r="258" spans="2:2">
      <c r="B258" s="28"/>
    </row>
    <row r="259" spans="2:2">
      <c r="B259" s="28"/>
    </row>
    <row r="260" spans="2:2">
      <c r="B260" s="28"/>
    </row>
    <row r="261" spans="2:2">
      <c r="B261" s="28"/>
    </row>
    <row r="262" spans="2:2">
      <c r="B262" s="28"/>
    </row>
    <row r="263" spans="2:2">
      <c r="B263" s="28"/>
    </row>
    <row r="264" spans="2:2">
      <c r="B264" s="28"/>
    </row>
    <row r="265" spans="2:2">
      <c r="B265" s="28"/>
    </row>
    <row r="266" spans="2:2">
      <c r="B266" s="28"/>
    </row>
    <row r="267" spans="2:2">
      <c r="B267" s="28"/>
    </row>
    <row r="268" spans="2:2">
      <c r="B268" s="28"/>
    </row>
    <row r="269" spans="2:2">
      <c r="B269" s="28"/>
    </row>
    <row r="270" spans="2:2">
      <c r="B270" s="28"/>
    </row>
    <row r="271" spans="2:2">
      <c r="B271" s="28"/>
    </row>
    <row r="272" spans="2:2">
      <c r="B272" s="28"/>
    </row>
    <row r="273" spans="2:2">
      <c r="B273" s="28"/>
    </row>
    <row r="274" spans="2:2">
      <c r="B274" s="28"/>
    </row>
    <row r="275" spans="2:2">
      <c r="B275" s="28"/>
    </row>
    <row r="276" spans="2:2">
      <c r="B276" s="28"/>
    </row>
    <row r="277" spans="2:2">
      <c r="B277" s="28"/>
    </row>
    <row r="278" spans="2:2">
      <c r="B278" s="28"/>
    </row>
    <row r="279" spans="2:2">
      <c r="B279" s="28"/>
    </row>
    <row r="280" spans="2:2">
      <c r="B280" s="28"/>
    </row>
    <row r="281" spans="2:2">
      <c r="B281" s="28"/>
    </row>
    <row r="282" spans="2:2">
      <c r="B282" s="28"/>
    </row>
    <row r="283" spans="2:2">
      <c r="B283" s="28"/>
    </row>
    <row r="284" spans="2:2">
      <c r="B284" s="28"/>
    </row>
    <row r="285" spans="2:2">
      <c r="B285" s="28"/>
    </row>
    <row r="286" spans="2:2">
      <c r="B286" s="28"/>
    </row>
    <row r="287" spans="2:2">
      <c r="B287" s="28"/>
    </row>
    <row r="288" spans="2:2">
      <c r="B288" s="28"/>
    </row>
    <row r="289" spans="2:2">
      <c r="B289" s="28"/>
    </row>
    <row r="290" spans="2:2">
      <c r="B290" s="28"/>
    </row>
    <row r="291" spans="2:2">
      <c r="B291" s="28"/>
    </row>
    <row r="292" spans="2:2">
      <c r="B292" s="28"/>
    </row>
    <row r="293" spans="2:2">
      <c r="B293" s="28"/>
    </row>
    <row r="294" spans="2:2">
      <c r="B294" s="28"/>
    </row>
    <row r="295" spans="2:2">
      <c r="B295" s="28"/>
    </row>
    <row r="296" spans="2:2">
      <c r="B296" s="28"/>
    </row>
    <row r="297" spans="2:2">
      <c r="B297" s="28"/>
    </row>
    <row r="298" spans="2:2">
      <c r="B298" s="28"/>
    </row>
    <row r="299" spans="2:2">
      <c r="B299" s="28"/>
    </row>
    <row r="300" spans="2:2">
      <c r="B300" s="28"/>
    </row>
    <row r="301" spans="2:2">
      <c r="B301" s="28"/>
    </row>
    <row r="302" spans="2:2">
      <c r="B302" s="28"/>
    </row>
    <row r="303" spans="2:2">
      <c r="B303" s="28"/>
    </row>
    <row r="304" spans="2:2">
      <c r="B304" s="28"/>
    </row>
    <row r="305" spans="2:2">
      <c r="B305" s="28"/>
    </row>
    <row r="306" spans="2:2">
      <c r="B306" s="28"/>
    </row>
    <row r="307" spans="2:2">
      <c r="B307" s="28"/>
    </row>
    <row r="308" spans="2:2">
      <c r="B308" s="28"/>
    </row>
    <row r="309" spans="2:2">
      <c r="B309" s="28"/>
    </row>
    <row r="310" spans="2:2">
      <c r="B310" s="28"/>
    </row>
    <row r="311" spans="2:2">
      <c r="B311" s="28"/>
    </row>
    <row r="312" spans="2:2">
      <c r="B312" s="28"/>
    </row>
    <row r="313" spans="2:2">
      <c r="B313" s="28"/>
    </row>
    <row r="314" spans="2:2">
      <c r="B314" s="28"/>
    </row>
    <row r="315" spans="2:2">
      <c r="B315" s="28"/>
    </row>
    <row r="316" spans="2:2">
      <c r="B316" s="28"/>
    </row>
    <row r="317" spans="2:2">
      <c r="B317" s="28"/>
    </row>
    <row r="318" spans="2:2">
      <c r="B318" s="28"/>
    </row>
    <row r="319" spans="2:2">
      <c r="B319" s="28"/>
    </row>
    <row r="320" spans="2:2">
      <c r="B320" s="28"/>
    </row>
    <row r="321" spans="2:2">
      <c r="B321" s="28"/>
    </row>
    <row r="322" spans="2:2">
      <c r="B322" s="28"/>
    </row>
    <row r="323" spans="2:2">
      <c r="B323" s="28"/>
    </row>
    <row r="324" spans="2:2">
      <c r="B324" s="28"/>
    </row>
    <row r="325" spans="2:2">
      <c r="B325" s="28"/>
    </row>
    <row r="326" spans="2:2">
      <c r="B326" s="28"/>
    </row>
    <row r="327" spans="2:2">
      <c r="B327" s="28"/>
    </row>
    <row r="328" spans="2:2">
      <c r="B328" s="28"/>
    </row>
    <row r="329" spans="2:2">
      <c r="B329" s="28"/>
    </row>
    <row r="330" spans="2:2">
      <c r="B330" s="28"/>
    </row>
    <row r="331" spans="2:2">
      <c r="B331" s="28"/>
    </row>
    <row r="332" spans="2:2">
      <c r="B332" s="28"/>
    </row>
    <row r="333" spans="2:2">
      <c r="B333" s="28"/>
    </row>
    <row r="334" spans="2:2">
      <c r="B334" s="28"/>
    </row>
    <row r="335" spans="2:2">
      <c r="B335" s="28"/>
    </row>
    <row r="336" spans="2:2">
      <c r="B336" s="28"/>
    </row>
    <row r="337" spans="2:2">
      <c r="B337" s="28"/>
    </row>
    <row r="338" spans="2:2">
      <c r="B338" s="28"/>
    </row>
    <row r="339" spans="2:2">
      <c r="B339" s="28"/>
    </row>
    <row r="340" spans="2:2">
      <c r="B340" s="28"/>
    </row>
    <row r="341" spans="2:2">
      <c r="B341" s="28"/>
    </row>
    <row r="342" spans="2:2">
      <c r="B342" s="28"/>
    </row>
    <row r="343" spans="2:2">
      <c r="B343" s="28"/>
    </row>
    <row r="344" spans="2:2">
      <c r="B344" s="28"/>
    </row>
    <row r="345" spans="2:2">
      <c r="B345" s="28"/>
    </row>
    <row r="346" spans="2:2">
      <c r="B346" s="28"/>
    </row>
    <row r="347" spans="2:2">
      <c r="B347" s="28"/>
    </row>
    <row r="348" spans="2:2">
      <c r="B348" s="28"/>
    </row>
    <row r="349" spans="2:2">
      <c r="B349" s="28"/>
    </row>
    <row r="350" spans="2:2">
      <c r="B350" s="28"/>
    </row>
    <row r="351" spans="2:2">
      <c r="B351" s="28"/>
    </row>
    <row r="352" spans="2:2">
      <c r="B352" s="28"/>
    </row>
    <row r="353" spans="2:3">
      <c r="B353" s="28"/>
    </row>
    <row r="354" spans="2:3">
      <c r="B354" s="28"/>
    </row>
    <row r="355" spans="2:3">
      <c r="B355" s="28"/>
    </row>
    <row r="356" spans="2:3">
      <c r="B356" s="28"/>
    </row>
    <row r="357" spans="2:3">
      <c r="B357" s="28"/>
    </row>
    <row r="358" spans="2:3">
      <c r="B358" s="28"/>
    </row>
    <row r="359" spans="2:3">
      <c r="B359" s="28"/>
    </row>
    <row r="360" spans="2:3">
      <c r="B360" s="28"/>
    </row>
    <row r="361" spans="2:3">
      <c r="B361" s="28"/>
    </row>
    <row r="362" spans="2:3">
      <c r="B362" s="28"/>
    </row>
    <row r="363" spans="2:3">
      <c r="C363" s="28"/>
    </row>
    <row r="364" spans="2:3">
      <c r="C364" s="28"/>
    </row>
    <row r="365" spans="2:3">
      <c r="C365" s="28"/>
    </row>
    <row r="366" spans="2:3">
      <c r="C366" s="28"/>
    </row>
    <row r="367" spans="2:3">
      <c r="C367" s="28"/>
    </row>
    <row r="368" spans="2:3">
      <c r="C368" s="28"/>
    </row>
    <row r="369" spans="3:3">
      <c r="C369" s="28"/>
    </row>
    <row r="370" spans="3:3">
      <c r="C370" s="28"/>
    </row>
    <row r="371" spans="3:3">
      <c r="C371" s="28"/>
    </row>
    <row r="372" spans="3:3">
      <c r="C372" s="28"/>
    </row>
    <row r="373" spans="3:3">
      <c r="C373" s="28"/>
    </row>
    <row r="374" spans="3:3">
      <c r="C374" s="28"/>
    </row>
    <row r="375" spans="3:3">
      <c r="C375" s="28"/>
    </row>
    <row r="376" spans="3:3">
      <c r="C376" s="28"/>
    </row>
    <row r="377" spans="3:3">
      <c r="C377" s="28"/>
    </row>
    <row r="378" spans="3:3">
      <c r="C378" s="28"/>
    </row>
    <row r="379" spans="3:3">
      <c r="C379" s="28"/>
    </row>
    <row r="380" spans="3:3">
      <c r="C380" s="28"/>
    </row>
    <row r="381" spans="3:3">
      <c r="C381" s="28"/>
    </row>
    <row r="382" spans="3:3">
      <c r="C382" s="28"/>
    </row>
    <row r="383" spans="3:3">
      <c r="C383" s="28"/>
    </row>
    <row r="384" spans="3:3">
      <c r="C384" s="28"/>
    </row>
    <row r="385" spans="3:3">
      <c r="C385" s="28"/>
    </row>
    <row r="386" spans="3:3">
      <c r="C386" s="28"/>
    </row>
    <row r="387" spans="3:3">
      <c r="C387" s="28"/>
    </row>
    <row r="388" spans="3:3">
      <c r="C388" s="28"/>
    </row>
    <row r="389" spans="3:3">
      <c r="C389" s="28"/>
    </row>
    <row r="390" spans="3:3">
      <c r="C390" s="28"/>
    </row>
    <row r="391" spans="3:3">
      <c r="C391" s="28"/>
    </row>
    <row r="392" spans="3:3">
      <c r="C392" s="28"/>
    </row>
    <row r="393" spans="3:3">
      <c r="C393" s="28"/>
    </row>
    <row r="394" spans="3:3">
      <c r="C394" s="28"/>
    </row>
    <row r="395" spans="3:3">
      <c r="C395" s="28"/>
    </row>
    <row r="396" spans="3:3">
      <c r="C396" s="28"/>
    </row>
    <row r="397" spans="3:3">
      <c r="C397" s="28"/>
    </row>
    <row r="398" spans="3:3">
      <c r="C398" s="28"/>
    </row>
    <row r="399" spans="3:3">
      <c r="C399" s="28"/>
    </row>
    <row r="400" spans="3:3">
      <c r="C400" s="28"/>
    </row>
    <row r="401" spans="3:3">
      <c r="C401" s="28"/>
    </row>
    <row r="402" spans="3:3">
      <c r="C402" s="28"/>
    </row>
    <row r="403" spans="3:3">
      <c r="C403" s="28"/>
    </row>
    <row r="404" spans="3:3">
      <c r="C404" s="28"/>
    </row>
    <row r="405" spans="3:3">
      <c r="C405" s="28"/>
    </row>
    <row r="406" spans="3:3">
      <c r="C406" s="28"/>
    </row>
    <row r="407" spans="3:3">
      <c r="C407" s="28"/>
    </row>
    <row r="408" spans="3:3">
      <c r="C408" s="28"/>
    </row>
    <row r="409" spans="3:3">
      <c r="C409" s="28"/>
    </row>
    <row r="410" spans="3:3">
      <c r="C410" s="28"/>
    </row>
    <row r="411" spans="3:3">
      <c r="C411" s="28"/>
    </row>
    <row r="412" spans="3:3">
      <c r="C412" s="28"/>
    </row>
    <row r="413" spans="3:3">
      <c r="C413" s="28"/>
    </row>
    <row r="414" spans="3:3">
      <c r="C414" s="28"/>
    </row>
    <row r="415" spans="3:3">
      <c r="C415" s="28"/>
    </row>
    <row r="416" spans="3:3">
      <c r="C416" s="28"/>
    </row>
    <row r="417" spans="3:3">
      <c r="C417" s="28"/>
    </row>
    <row r="418" spans="3:3">
      <c r="C418" s="28"/>
    </row>
    <row r="419" spans="3:3">
      <c r="C419" s="28"/>
    </row>
    <row r="420" spans="3:3">
      <c r="C420" s="28"/>
    </row>
    <row r="421" spans="3:3">
      <c r="C421" s="28"/>
    </row>
    <row r="422" spans="3:3">
      <c r="C422" s="28"/>
    </row>
    <row r="423" spans="3:3">
      <c r="C423" s="28"/>
    </row>
    <row r="424" spans="3:3">
      <c r="C424" s="28"/>
    </row>
    <row r="425" spans="3:3">
      <c r="C425" s="28"/>
    </row>
    <row r="426" spans="3:3">
      <c r="C426" s="28"/>
    </row>
    <row r="427" spans="3:3">
      <c r="C427" s="28"/>
    </row>
    <row r="428" spans="3:3">
      <c r="C428" s="28"/>
    </row>
    <row r="429" spans="3:3">
      <c r="C429" s="28"/>
    </row>
    <row r="430" spans="3:3">
      <c r="C430" s="28"/>
    </row>
    <row r="431" spans="3:3">
      <c r="C431" s="28"/>
    </row>
    <row r="432" spans="3:3">
      <c r="C432" s="28"/>
    </row>
    <row r="433" spans="3:3">
      <c r="C433" s="28"/>
    </row>
    <row r="434" spans="3:3">
      <c r="C434" s="28"/>
    </row>
    <row r="435" spans="3:3">
      <c r="C435" s="28"/>
    </row>
    <row r="436" spans="3:3">
      <c r="C436" s="28"/>
    </row>
    <row r="437" spans="3:3">
      <c r="C437" s="28"/>
    </row>
    <row r="438" spans="3:3">
      <c r="C438" s="28"/>
    </row>
    <row r="439" spans="3:3">
      <c r="C439" s="28"/>
    </row>
    <row r="440" spans="3:3">
      <c r="C440" s="28"/>
    </row>
    <row r="441" spans="3:3">
      <c r="C441" s="28"/>
    </row>
    <row r="442" spans="3:3">
      <c r="C442" s="28"/>
    </row>
  </sheetData>
  <dataValidations count="7">
    <dataValidation type="list" allowBlank="1" showInputMessage="1" showErrorMessage="1" sqref="M6">
      <formula1>$H$18:$H$20</formula1>
    </dataValidation>
    <dataValidation type="list" allowBlank="1" showInputMessage="1" showErrorMessage="1" sqref="L6">
      <formula1>$G$18:$G$20</formula1>
    </dataValidation>
    <dataValidation type="list" allowBlank="1" showInputMessage="1" showErrorMessage="1" sqref="B6">
      <formula1>$F$16:$F$17</formula1>
    </dataValidation>
    <dataValidation type="list" allowBlank="1" showInputMessage="1" showErrorMessage="1" sqref="B5">
      <formula1>$G$16:$G$17</formula1>
    </dataValidation>
    <dataValidation type="list" allowBlank="1" showInputMessage="1" showErrorMessage="1" sqref="G5:G6">
      <formula1>$A$17:$A$197</formula1>
    </dataValidation>
    <dataValidation type="list" allowBlank="1" showInputMessage="1" showErrorMessage="1" sqref="I4:J4 K5:K6 I5:I6">
      <formula1>$D$16:$D$75</formula1>
    </dataValidation>
    <dataValidation type="list" allowBlank="1" showInputMessage="1" showErrorMessage="1" sqref="H4">
      <formula1>$B$17:$B$40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5"/>
  <dimension ref="A2:Z442"/>
  <sheetViews>
    <sheetView topLeftCell="I33" zoomScale="90" zoomScaleNormal="90" workbookViewId="0">
      <selection activeCell="W20" sqref="W20"/>
    </sheetView>
  </sheetViews>
  <sheetFormatPr defaultRowHeight="15" outlineLevelRow="1"/>
  <cols>
    <col min="1" max="1" width="17.42578125" customWidth="1"/>
    <col min="2" max="2" width="5.85546875" customWidth="1"/>
    <col min="3" max="3" width="10.85546875" customWidth="1"/>
    <col min="4" max="4" width="11.5703125" customWidth="1"/>
    <col min="5" max="5" width="3.7109375" customWidth="1"/>
    <col min="6" max="6" width="4" customWidth="1"/>
    <col min="7" max="7" width="6" customWidth="1"/>
    <col min="8" max="8" width="4.5703125" customWidth="1"/>
    <col min="9" max="9" width="5.42578125" customWidth="1"/>
    <col min="10" max="10" width="5.28515625" customWidth="1"/>
    <col min="12" max="12" width="13.42578125" customWidth="1"/>
    <col min="13" max="13" width="11.5703125" customWidth="1"/>
    <col min="14" max="14" width="11" customWidth="1"/>
    <col min="15" max="15" width="8.28515625" customWidth="1"/>
    <col min="16" max="16" width="13.7109375" customWidth="1"/>
    <col min="17" max="17" width="16.7109375" customWidth="1"/>
    <col min="18" max="18" width="13.7109375" customWidth="1"/>
    <col min="19" max="19" width="13.85546875" customWidth="1"/>
    <col min="20" max="20" width="12.140625" customWidth="1"/>
  </cols>
  <sheetData>
    <row r="2" spans="1:23">
      <c r="O2" s="12" t="s">
        <v>230</v>
      </c>
      <c r="S2" s="27" t="s">
        <v>153</v>
      </c>
    </row>
    <row r="3" spans="1:23">
      <c r="A3" s="32"/>
      <c r="B3" s="35"/>
      <c r="C3" s="35"/>
      <c r="D3" s="35" t="s">
        <v>69</v>
      </c>
      <c r="E3" s="35" t="s">
        <v>45</v>
      </c>
      <c r="F3" s="35" t="s">
        <v>44</v>
      </c>
      <c r="G3" s="35" t="s">
        <v>84</v>
      </c>
      <c r="H3" s="35" t="s">
        <v>85</v>
      </c>
      <c r="I3" s="35" t="s">
        <v>139</v>
      </c>
      <c r="J3" s="35" t="s">
        <v>67</v>
      </c>
      <c r="K3" s="35" t="s">
        <v>245</v>
      </c>
      <c r="L3" s="35" t="s">
        <v>103</v>
      </c>
      <c r="M3" s="35" t="s">
        <v>102</v>
      </c>
      <c r="O3" s="40" t="s">
        <v>184</v>
      </c>
      <c r="P3" s="40" t="s">
        <v>211</v>
      </c>
      <c r="Q3" s="40" t="s">
        <v>313</v>
      </c>
      <c r="R3" s="40" t="s">
        <v>314</v>
      </c>
      <c r="T3" s="38"/>
      <c r="U3" s="39" t="s">
        <v>211</v>
      </c>
      <c r="V3" s="39" t="s">
        <v>3</v>
      </c>
      <c r="W3" s="39" t="s">
        <v>4</v>
      </c>
    </row>
    <row r="4" spans="1:23" outlineLevel="1">
      <c r="A4" s="65"/>
      <c r="B4" s="136" t="s">
        <v>246</v>
      </c>
      <c r="C4" s="137" t="s">
        <v>64</v>
      </c>
      <c r="D4" s="138"/>
      <c r="E4" s="138">
        <f>'posisi sun,mon,arde saat ijtima'!D8</f>
        <v>25</v>
      </c>
      <c r="F4" s="138">
        <f>'posisi sun,mon,arde saat ijtima'!D9</f>
        <v>5</v>
      </c>
      <c r="G4" s="138">
        <f>'posisi sun,mon,arde saat ijtima'!D10</f>
        <v>2017</v>
      </c>
      <c r="H4" s="138">
        <f>'posisi sun,mon,arde saat ijtima'!D11</f>
        <v>2</v>
      </c>
      <c r="I4" s="138">
        <f>'posisi sun,mon,arde saat ijtima'!D12</f>
        <v>44</v>
      </c>
      <c r="J4" s="138">
        <f>'posisi sun,mon,arde saat ijtima'!D13</f>
        <v>25</v>
      </c>
      <c r="K4" s="139">
        <f>H4+I4/60+J4/3600</f>
        <v>2.740277777777778</v>
      </c>
      <c r="L4" s="138">
        <f>INT(G4/100)</f>
        <v>20</v>
      </c>
      <c r="M4" s="138">
        <f>IF(G4&lt;1583,IF(F4&lt;11,IF(E4&lt;4,0,IF(E4&gt;14,2+INT(L4/4)-L4,"TANGGAL SALAH")),2+INT(L4/4)-L4),2+INT(L4/4)-L4)</f>
        <v>-13</v>
      </c>
      <c r="N4" s="12" t="s">
        <v>179</v>
      </c>
      <c r="O4" s="114" t="str">
        <f>L51</f>
        <v>POSITIF</v>
      </c>
      <c r="P4" s="115">
        <f>L52</f>
        <v>12</v>
      </c>
      <c r="Q4" s="115">
        <f>M52</f>
        <v>49</v>
      </c>
      <c r="R4" s="115">
        <f>N52</f>
        <v>40</v>
      </c>
      <c r="S4" s="90" t="s">
        <v>179</v>
      </c>
      <c r="T4" s="116" t="str">
        <f>L58</f>
        <v>NEGATIF</v>
      </c>
      <c r="U4" s="116">
        <f>L59</f>
        <v>29</v>
      </c>
      <c r="V4" s="116">
        <f>M59</f>
        <v>17</v>
      </c>
      <c r="W4" s="116">
        <f>N59</f>
        <v>56</v>
      </c>
    </row>
    <row r="5" spans="1:23">
      <c r="A5" s="69" t="s">
        <v>0</v>
      </c>
      <c r="B5" s="140" t="s">
        <v>182</v>
      </c>
      <c r="C5" s="141">
        <f>RADIANS(D5)</f>
        <v>-0.12222152900771403</v>
      </c>
      <c r="D5" s="140">
        <f>IF(B5="N", G5+I5/60+K5/3600, IF(B5="S", -1*(G5+I5/60+K5/3600), "TULIS N ATAU S PADA d5"))</f>
        <v>-7.0027777777777782</v>
      </c>
      <c r="E5" s="140"/>
      <c r="F5" s="140" t="s">
        <v>211</v>
      </c>
      <c r="G5" s="140">
        <f>'posisi sun,mon,arde saat ijtima'!D4</f>
        <v>7</v>
      </c>
      <c r="H5" s="140" t="s">
        <v>3</v>
      </c>
      <c r="I5" s="140">
        <f>'posisi sun,mon,arde saat ijtima'!D5</f>
        <v>0</v>
      </c>
      <c r="J5" s="140" t="s">
        <v>4</v>
      </c>
      <c r="K5" s="140">
        <f>'posisi sun,mon,arde saat ijtima'!D6</f>
        <v>10</v>
      </c>
      <c r="L5" s="60" t="s">
        <v>252</v>
      </c>
      <c r="M5" s="60">
        <f>INT(D6/15)</f>
        <v>7</v>
      </c>
      <c r="N5" s="12" t="s">
        <v>236</v>
      </c>
      <c r="O5" s="114" t="str">
        <f>Q36</f>
        <v>POSITIF</v>
      </c>
      <c r="P5" s="115">
        <f>Q37</f>
        <v>20</v>
      </c>
      <c r="Q5" s="115">
        <f>R37</f>
        <v>54</v>
      </c>
      <c r="R5" s="115">
        <f>S37</f>
        <v>37</v>
      </c>
      <c r="S5" s="90" t="s">
        <v>236</v>
      </c>
      <c r="T5" s="116" t="str">
        <f>Q43</f>
        <v>NEGATIF</v>
      </c>
      <c r="U5" s="116">
        <f>Q44</f>
        <v>41</v>
      </c>
      <c r="V5" s="116">
        <f>R44</f>
        <v>24</v>
      </c>
      <c r="W5" s="116">
        <f>S44</f>
        <v>55</v>
      </c>
    </row>
    <row r="6" spans="1:23">
      <c r="A6" s="69" t="s">
        <v>1</v>
      </c>
      <c r="B6" s="140" t="s">
        <v>42</v>
      </c>
      <c r="C6" s="141">
        <f>RADIANS(D6)</f>
        <v>1.9428326494047323</v>
      </c>
      <c r="D6" s="140">
        <f>IF(B6="E", G6+I6/60+K6/3600, IF(B6="W", -1*(C6+D6/60+E6/3600), "TULIS E ATAU W PADA d5"))</f>
        <v>111.31611111111111</v>
      </c>
      <c r="E6" s="140"/>
      <c r="F6" s="140" t="s">
        <v>211</v>
      </c>
      <c r="G6" s="140">
        <f>'posisi sun,mon,arde saat ijtima'!E4</f>
        <v>111</v>
      </c>
      <c r="H6" s="140" t="s">
        <v>3</v>
      </c>
      <c r="I6" s="140">
        <f>'posisi sun,mon,arde saat ijtima'!E5</f>
        <v>18</v>
      </c>
      <c r="J6" s="140" t="s">
        <v>4</v>
      </c>
      <c r="K6" s="140">
        <f>'posisi sun,mon,arde saat ijtima'!E6</f>
        <v>58</v>
      </c>
      <c r="L6" s="60" t="s">
        <v>48</v>
      </c>
      <c r="M6" s="60">
        <v>7</v>
      </c>
    </row>
    <row r="7" spans="1:23">
      <c r="A7" t="s">
        <v>362</v>
      </c>
      <c r="C7" s="195">
        <v>77</v>
      </c>
      <c r="L7" s="12"/>
      <c r="N7" s="12" t="s">
        <v>206</v>
      </c>
      <c r="O7" s="114" t="s">
        <v>179</v>
      </c>
      <c r="P7" s="115">
        <f>L55</f>
        <v>79</v>
      </c>
      <c r="Q7" s="115">
        <f>M55</f>
        <v>11</v>
      </c>
      <c r="R7" s="115">
        <f>N55</f>
        <v>19</v>
      </c>
    </row>
    <row r="8" spans="1:23">
      <c r="C8" s="28"/>
      <c r="H8" s="27" t="s">
        <v>248</v>
      </c>
      <c r="J8" s="29"/>
      <c r="K8" t="s">
        <v>249</v>
      </c>
      <c r="L8" s="41">
        <f>1720994.5+INT(365.25*G4)+INT(30.60001*(F4+1))+M4+E4+(H4+I4/60+K1/3600)/24 - M6/24</f>
        <v>2457898.3222222226</v>
      </c>
      <c r="M8" s="48" t="s">
        <v>69</v>
      </c>
      <c r="N8" s="31" t="s">
        <v>206</v>
      </c>
      <c r="O8" s="117" t="s">
        <v>236</v>
      </c>
      <c r="P8" s="115">
        <f>Q40</f>
        <v>68</v>
      </c>
      <c r="Q8" s="115">
        <f>R40</f>
        <v>12</v>
      </c>
      <c r="R8" s="115">
        <f>S40</f>
        <v>49</v>
      </c>
      <c r="S8" s="37" t="str">
        <f>'posisi sun,mon,arde saat ijtima'!D2</f>
        <v>ngawen blora jateng</v>
      </c>
      <c r="T8" s="34"/>
    </row>
    <row r="9" spans="1:23">
      <c r="C9" s="28"/>
      <c r="K9" t="s">
        <v>253</v>
      </c>
      <c r="L9" s="41">
        <f>penggarapan!BJ8/86400</f>
        <v>8.1260455577070526E-4</v>
      </c>
      <c r="M9" s="48" t="s">
        <v>69</v>
      </c>
      <c r="N9" s="30"/>
      <c r="O9" s="30"/>
      <c r="P9" s="34"/>
      <c r="Q9" s="34"/>
      <c r="R9" s="34"/>
      <c r="S9" s="34"/>
      <c r="T9" s="34"/>
    </row>
    <row r="10" spans="1:23">
      <c r="C10" s="28"/>
      <c r="G10" t="s">
        <v>254</v>
      </c>
      <c r="L10" s="42">
        <f>SUM(L8:L9)</f>
        <v>2457898.3230348271</v>
      </c>
      <c r="M10" s="48" t="s">
        <v>69</v>
      </c>
      <c r="N10" s="30"/>
      <c r="O10" s="30"/>
      <c r="P10" s="34"/>
      <c r="Q10" s="34"/>
      <c r="R10" s="34"/>
      <c r="S10" s="34"/>
      <c r="T10" s="34"/>
    </row>
    <row r="11" spans="1:23">
      <c r="C11" s="28"/>
      <c r="K11" t="s">
        <v>108</v>
      </c>
      <c r="L11" s="41">
        <f>(L10-2451545)/36525</f>
        <v>0.17394450471805972</v>
      </c>
      <c r="M11" s="48"/>
      <c r="N11" s="30"/>
      <c r="O11" s="30"/>
      <c r="P11" s="34" t="s">
        <v>108</v>
      </c>
      <c r="Q11" s="53">
        <f>(L10-2451545)/36525</f>
        <v>0.17394450471805972</v>
      </c>
      <c r="R11" s="55"/>
      <c r="S11" s="55"/>
      <c r="T11" s="34"/>
      <c r="V11" t="s">
        <v>352</v>
      </c>
      <c r="W11">
        <f>2*PI()*(L10-2451545)/365.25</f>
        <v>109.29255563091432</v>
      </c>
    </row>
    <row r="12" spans="1:23">
      <c r="C12" s="28"/>
      <c r="G12" t="s">
        <v>255</v>
      </c>
      <c r="L12" s="41">
        <f xml:space="preserve"> MOD(218.317 + 481267.883*L11, 360)</f>
        <v>52.220545144111384</v>
      </c>
      <c r="M12" s="48" t="s">
        <v>151</v>
      </c>
      <c r="N12" s="46">
        <f>RADIANS(L12)</f>
        <v>0.9114204499510804</v>
      </c>
      <c r="O12" s="30" t="s">
        <v>64</v>
      </c>
      <c r="P12" s="34" t="s">
        <v>294</v>
      </c>
      <c r="Q12" s="54">
        <f>MOD(280.46607+36000.7698*Q11, 360)</f>
        <v>62.602142329882554</v>
      </c>
      <c r="R12" s="55" t="s">
        <v>2</v>
      </c>
      <c r="S12" s="53">
        <f>RADIANS(Q12)</f>
        <v>1.0926135024585648</v>
      </c>
      <c r="T12" s="34" t="s">
        <v>64</v>
      </c>
      <c r="V12" t="s">
        <v>353</v>
      </c>
      <c r="W12">
        <f>0.37877+23.264*SIN((57.297*W11-79.547)*PI()/180)+0.3812*SIN((2*57.297*W11-82.682)*PI()/180)+0.17132*SIN((3*57.297*W11-59.722)*PI()/180)</f>
        <v>20.910449828186774</v>
      </c>
    </row>
    <row r="13" spans="1:23">
      <c r="C13" s="28"/>
      <c r="G13" t="s">
        <v>256</v>
      </c>
      <c r="L13" s="41">
        <f xml:space="preserve"> MOD(134.954 + 477198.849*L11, 360)</f>
        <v>341.07144133315887</v>
      </c>
      <c r="M13" s="48" t="s">
        <v>151</v>
      </c>
      <c r="N13" s="46">
        <f t="shared" ref="N13:N16" si="0">RADIANS(L13)</f>
        <v>5.9528196357862999</v>
      </c>
      <c r="O13" s="30" t="s">
        <v>64</v>
      </c>
      <c r="P13" s="34" t="s">
        <v>295</v>
      </c>
      <c r="Q13" s="54">
        <f>MOD(357.5291+35999.0503*Q11, 360)</f>
        <v>139.36607475401979</v>
      </c>
      <c r="R13" s="55" t="s">
        <v>2</v>
      </c>
      <c r="S13" s="53">
        <f t="shared" ref="S13:S21" si="1">RADIANS(Q13)</f>
        <v>2.4323968700381919</v>
      </c>
      <c r="T13" s="34" t="s">
        <v>64</v>
      </c>
      <c r="V13" t="s">
        <v>354</v>
      </c>
      <c r="W13">
        <f>(L10-2451545)/36525</f>
        <v>0.17394450471805972</v>
      </c>
    </row>
    <row r="14" spans="1:23">
      <c r="C14" s="28"/>
      <c r="I14" t="s">
        <v>257</v>
      </c>
      <c r="L14" s="41">
        <f xml:space="preserve"> MOD(125.041 - 1934.142*L11, 360)</f>
        <v>148.60762775560249</v>
      </c>
      <c r="M14" s="48" t="s">
        <v>151</v>
      </c>
      <c r="N14" s="46">
        <f t="shared" si="0"/>
        <v>2.5936923979133746</v>
      </c>
      <c r="O14" s="30" t="s">
        <v>64</v>
      </c>
      <c r="P14" s="34" t="s">
        <v>296</v>
      </c>
      <c r="Q14" s="53">
        <f xml:space="preserve"> (1.9146 - 0.0048*Q11)*SIN(S13) + (0.02 - 0.0001)*SIN(2*S13) + 0.0003*SIN(3*S13)</f>
        <v>1.2268744665190032</v>
      </c>
      <c r="R14" s="55" t="s">
        <v>2</v>
      </c>
      <c r="S14" s="53"/>
      <c r="T14" s="34"/>
      <c r="V14" t="s">
        <v>355</v>
      </c>
      <c r="W14">
        <f>MOD((280.46607+36000.7698*W13),360)*PI()/180</f>
        <v>1.0926135024585648</v>
      </c>
    </row>
    <row r="15" spans="1:23">
      <c r="C15" s="28"/>
      <c r="G15" t="s">
        <v>258</v>
      </c>
      <c r="L15" s="41">
        <f xml:space="preserve"> MOD(280.466 + 36000.769*L11, 360)</f>
        <v>62.601933174278201</v>
      </c>
      <c r="M15" s="48" t="s">
        <v>151</v>
      </c>
      <c r="N15" s="46">
        <f t="shared" si="0"/>
        <v>1.0926098520046197</v>
      </c>
      <c r="O15" s="30" t="s">
        <v>64</v>
      </c>
      <c r="P15" s="34" t="s">
        <v>297</v>
      </c>
      <c r="Q15" s="53">
        <f>0.0167086 - 0.000042*Q11</f>
        <v>1.6701294330801843E-2</v>
      </c>
      <c r="R15" s="55"/>
      <c r="S15" s="53"/>
      <c r="T15" s="34"/>
      <c r="V15" t="s">
        <v>356</v>
      </c>
      <c r="W15">
        <f>(-1*(1789 + 237*W13)*SIN(W14) - (7146 - 62*W14)*COS(W14) + (9934 - 14*W13)*SIN(2*W14) - (29 + 5*W13)*COS(2*+W14) + (74 + 10*W13)*SIN(3*W14) + (320 - 4*W13)*COS(3*W14) - 212*SIN(4*W14))/1000/60</f>
        <v>5.2055037203643045E-2</v>
      </c>
    </row>
    <row r="16" spans="1:23">
      <c r="C16" s="28"/>
      <c r="D16">
        <v>0</v>
      </c>
      <c r="F16" t="s">
        <v>42</v>
      </c>
      <c r="G16" t="s">
        <v>182</v>
      </c>
      <c r="H16" t="s">
        <v>259</v>
      </c>
      <c r="L16" s="41">
        <f xml:space="preserve"> MOD(357.526 + 35999.05*L11, 360)</f>
        <v>139.36292257066816</v>
      </c>
      <c r="M16" s="48" t="s">
        <v>151</v>
      </c>
      <c r="N16" s="46">
        <f t="shared" si="0"/>
        <v>2.4323418540600792</v>
      </c>
      <c r="O16" s="30" t="s">
        <v>64</v>
      </c>
      <c r="P16" s="34" t="s">
        <v>298</v>
      </c>
      <c r="Q16" s="54">
        <f>Q12+Q14</f>
        <v>63.829016796401554</v>
      </c>
      <c r="R16" s="55" t="s">
        <v>2</v>
      </c>
      <c r="S16" s="53"/>
      <c r="T16" s="34"/>
      <c r="V16" t="s">
        <v>357</v>
      </c>
      <c r="W16">
        <f>12+7-D6/15-W15+4/60</f>
        <v>11.593537555388949</v>
      </c>
    </row>
    <row r="17" spans="1:26">
      <c r="A17">
        <v>0</v>
      </c>
      <c r="B17">
        <v>1</v>
      </c>
      <c r="C17" s="28"/>
      <c r="D17">
        <v>1</v>
      </c>
      <c r="F17" s="33" t="s">
        <v>293</v>
      </c>
      <c r="G17" t="s">
        <v>247</v>
      </c>
      <c r="I17" t="s">
        <v>260</v>
      </c>
      <c r="K17" t="s">
        <v>268</v>
      </c>
      <c r="L17" s="41">
        <f xml:space="preserve"> 22640*SIN(N13) + 769*SIN(2*N13) + 36*SIN(3*N13)</f>
        <v>-7846.2153808536441</v>
      </c>
      <c r="M17" s="48" t="s">
        <v>285</v>
      </c>
      <c r="N17" s="47"/>
      <c r="O17" s="30"/>
      <c r="P17" s="34" t="s">
        <v>299</v>
      </c>
      <c r="Q17" s="54">
        <f>Q13+Q14</f>
        <v>140.5929492205388</v>
      </c>
      <c r="R17" s="55" t="s">
        <v>2</v>
      </c>
      <c r="S17" s="53">
        <f t="shared" si="1"/>
        <v>2.4538098689875976</v>
      </c>
      <c r="T17" s="34" t="s">
        <v>64</v>
      </c>
      <c r="V17" t="s">
        <v>358</v>
      </c>
      <c r="W17">
        <f>-TAN(D5*PI()/180)*TAN(W12*PI()/180)</f>
        <v>4.6931328420115957E-2</v>
      </c>
    </row>
    <row r="18" spans="1:26">
      <c r="A18">
        <v>1</v>
      </c>
      <c r="B18">
        <v>2</v>
      </c>
      <c r="C18" s="28"/>
      <c r="D18">
        <v>2</v>
      </c>
      <c r="G18" t="s">
        <v>48</v>
      </c>
      <c r="H18">
        <v>7</v>
      </c>
      <c r="I18" t="s">
        <v>261</v>
      </c>
      <c r="K18" t="s">
        <v>268</v>
      </c>
      <c r="L18" s="41">
        <f xml:space="preserve"> -125*SIN(N12 - N15)</f>
        <v>22.524954027995662</v>
      </c>
      <c r="M18" s="48" t="s">
        <v>285</v>
      </c>
      <c r="N18" s="47"/>
      <c r="O18" s="30"/>
      <c r="P18" s="34" t="s">
        <v>14</v>
      </c>
      <c r="Q18" s="54">
        <f>MOD(125.04452-1934.13626*Q11, 360)</f>
        <v>148.61214619705962</v>
      </c>
      <c r="R18" s="55" t="s">
        <v>2</v>
      </c>
      <c r="S18" s="53">
        <f t="shared" si="1"/>
        <v>2.59377125959386</v>
      </c>
      <c r="T18" s="34" t="s">
        <v>64</v>
      </c>
      <c r="V18" t="s">
        <v>359</v>
      </c>
      <c r="W18">
        <f>COS(D5*PI()/180)*COS(W12*PI()/180)</f>
        <v>0.92717094176140347</v>
      </c>
    </row>
    <row r="19" spans="1:26">
      <c r="A19">
        <v>2</v>
      </c>
      <c r="B19">
        <v>3</v>
      </c>
      <c r="C19" s="28"/>
      <c r="D19">
        <v>3</v>
      </c>
      <c r="G19" t="s">
        <v>250</v>
      </c>
      <c r="H19">
        <v>8</v>
      </c>
      <c r="I19" t="s">
        <v>262</v>
      </c>
      <c r="K19" t="s">
        <v>268</v>
      </c>
      <c r="L19" s="41">
        <f xml:space="preserve"> 2370*SIN(2*(N12 - N15))</f>
        <v>-840.16393273014228</v>
      </c>
      <c r="M19" s="48" t="s">
        <v>285</v>
      </c>
      <c r="N19" s="47"/>
      <c r="O19" s="30"/>
      <c r="P19" s="34" t="s">
        <v>300</v>
      </c>
      <c r="Q19" s="54">
        <f>23.43929111 - 0.01300417*Q11</f>
        <v>23.43702910609008</v>
      </c>
      <c r="R19" s="55" t="s">
        <v>2</v>
      </c>
      <c r="S19" s="53"/>
      <c r="T19" s="34"/>
      <c r="U19" t="s">
        <v>360</v>
      </c>
      <c r="V19" t="s">
        <v>361</v>
      </c>
      <c r="W19">
        <f>-0.8333-0.0347*SQRT(C7)</f>
        <v>-1.1377912642425068</v>
      </c>
    </row>
    <row r="20" spans="1:26">
      <c r="A20">
        <v>3</v>
      </c>
      <c r="B20">
        <v>4</v>
      </c>
      <c r="C20" s="28"/>
      <c r="D20">
        <v>4</v>
      </c>
      <c r="G20" t="s">
        <v>251</v>
      </c>
      <c r="H20">
        <v>9</v>
      </c>
      <c r="I20" t="s">
        <v>263</v>
      </c>
      <c r="K20" t="s">
        <v>268</v>
      </c>
      <c r="L20" s="41">
        <f xml:space="preserve"> -668*SIN(N16)</f>
        <v>-435.04530260606538</v>
      </c>
      <c r="M20" s="48" t="s">
        <v>285</v>
      </c>
      <c r="N20" s="47"/>
      <c r="O20" s="30"/>
      <c r="P20" s="34" t="s">
        <v>301</v>
      </c>
      <c r="Q20" s="55">
        <f>9.2*COS(S18)/3600 + 0.57*COS(2*S12)/3600</f>
        <v>-2.2728568176610675E-3</v>
      </c>
      <c r="R20" s="55" t="s">
        <v>2</v>
      </c>
      <c r="S20" s="54"/>
      <c r="T20" s="34"/>
      <c r="U20" t="s">
        <v>363</v>
      </c>
      <c r="V20" t="s">
        <v>361</v>
      </c>
      <c r="W20">
        <f>W16+ACOS(W17+ SIN((W19) * PI()/180) /W18)*180/PI()/15</f>
        <v>17.49606809803382</v>
      </c>
      <c r="X20">
        <f>INT(W20)</f>
        <v>17</v>
      </c>
      <c r="Y20">
        <f>INT(60*(W20-X20))</f>
        <v>29</v>
      </c>
      <c r="Z20">
        <f>INT(3600*(W20-X20)-60*Y20)</f>
        <v>45</v>
      </c>
    </row>
    <row r="21" spans="1:26">
      <c r="A21">
        <v>4</v>
      </c>
      <c r="B21">
        <v>5</v>
      </c>
      <c r="C21" s="28"/>
      <c r="D21">
        <v>5</v>
      </c>
      <c r="I21" t="s">
        <v>264</v>
      </c>
      <c r="K21" t="s">
        <v>268</v>
      </c>
      <c r="L21" s="41">
        <f xml:space="preserve"> -412*SIN(2*(N12 - N14)) + 212*SIN(2*(N12 - N15 - N13))</f>
        <v>-28.780280298196679</v>
      </c>
      <c r="M21" s="48" t="s">
        <v>285</v>
      </c>
      <c r="N21" s="47"/>
      <c r="O21" s="30"/>
      <c r="P21" s="34" t="s">
        <v>131</v>
      </c>
      <c r="Q21" s="56">
        <f>Q19+Q20</f>
        <v>23.434756249272418</v>
      </c>
      <c r="R21" s="55" t="s">
        <v>2</v>
      </c>
      <c r="S21" s="53">
        <f t="shared" si="1"/>
        <v>0.40901365595212069</v>
      </c>
      <c r="T21" s="34" t="s">
        <v>64</v>
      </c>
      <c r="U21" t="s">
        <v>85</v>
      </c>
      <c r="W21" s="3">
        <f>W20/24</f>
        <v>0.72900283741807581</v>
      </c>
    </row>
    <row r="22" spans="1:26">
      <c r="A22">
        <v>5</v>
      </c>
      <c r="B22">
        <v>6</v>
      </c>
      <c r="C22" s="28"/>
      <c r="D22">
        <v>6</v>
      </c>
      <c r="I22" t="s">
        <v>265</v>
      </c>
      <c r="K22" t="s">
        <v>268</v>
      </c>
      <c r="L22" s="41">
        <f xml:space="preserve"> 4586*SIN(2*(N12 - N15) - N13) + 206*SIN(2*(N12 - N15) - N13 - N16) + 192*SIN(2*(N12 - N15) + N13) + 165*SIN(2*(N12 - N15) - N16) + 148*SIN(N13 - N16) - 110*SIN(N13 + N16)</f>
        <v>-604.17572700419623</v>
      </c>
      <c r="M22" s="48" t="s">
        <v>285</v>
      </c>
      <c r="N22" s="47"/>
      <c r="O22" s="30"/>
      <c r="P22" s="34" t="s">
        <v>302</v>
      </c>
      <c r="Q22" s="55">
        <f>1720994.5+INT(365.25*G4)+INT(30.60001*(F4+1))+M4+E4</f>
        <v>2457898.5</v>
      </c>
      <c r="R22" s="55"/>
      <c r="S22" s="55"/>
      <c r="T22" s="34"/>
    </row>
    <row r="23" spans="1:26">
      <c r="A23">
        <v>6</v>
      </c>
      <c r="B23">
        <v>7</v>
      </c>
      <c r="C23" s="28"/>
      <c r="D23">
        <v>7</v>
      </c>
      <c r="I23" t="s">
        <v>266</v>
      </c>
      <c r="K23" t="s">
        <v>268</v>
      </c>
      <c r="L23" s="41">
        <f xml:space="preserve"> SUM(L17:L22)</f>
        <v>-9731.8556694642502</v>
      </c>
      <c r="M23" s="48" t="s">
        <v>285</v>
      </c>
      <c r="N23" s="46">
        <f>L23/3600</f>
        <v>-2.7032932415178474</v>
      </c>
      <c r="O23" s="30" t="s">
        <v>151</v>
      </c>
      <c r="P23" s="34" t="s">
        <v>303</v>
      </c>
      <c r="Q23" s="55">
        <f>(Q22-2451545)/36525</f>
        <v>0.17394934976043805</v>
      </c>
      <c r="R23" s="55"/>
      <c r="S23" s="55"/>
      <c r="T23" s="34"/>
    </row>
    <row r="24" spans="1:26">
      <c r="A24">
        <v>7</v>
      </c>
      <c r="B24">
        <v>8</v>
      </c>
      <c r="C24" s="28"/>
      <c r="D24">
        <v>8</v>
      </c>
      <c r="L24" s="41"/>
      <c r="M24" s="48"/>
      <c r="N24" s="47"/>
      <c r="O24" s="30"/>
      <c r="P24" s="34"/>
      <c r="Q24" s="55"/>
      <c r="R24" s="55"/>
      <c r="S24" s="55"/>
      <c r="T24" s="34"/>
    </row>
    <row r="25" spans="1:26">
      <c r="A25">
        <v>8</v>
      </c>
      <c r="B25">
        <v>9</v>
      </c>
      <c r="C25" s="28"/>
      <c r="D25">
        <v>9</v>
      </c>
      <c r="F25" t="s">
        <v>267</v>
      </c>
      <c r="L25" s="41">
        <f>MOD(L12+N23,360)</f>
        <v>49.517251902593536</v>
      </c>
      <c r="M25" s="48"/>
      <c r="N25" s="46">
        <f>RADIANS(L25)</f>
        <v>0.86423908223968371</v>
      </c>
      <c r="O25" s="30" t="s">
        <v>64</v>
      </c>
      <c r="P25" s="34" t="s">
        <v>304</v>
      </c>
      <c r="Q25" s="55">
        <f>MOD(6.6973745583+2400.0513369072*Q23+0.0000258622*Q23*Q23,24)</f>
        <v>16.184744787525631</v>
      </c>
      <c r="R25" s="55"/>
      <c r="S25" s="55"/>
      <c r="T25" s="34"/>
    </row>
    <row r="26" spans="1:26">
      <c r="A26">
        <v>9</v>
      </c>
      <c r="B26">
        <v>10</v>
      </c>
      <c r="C26" s="28"/>
      <c r="D26">
        <v>10</v>
      </c>
      <c r="F26" t="s">
        <v>286</v>
      </c>
      <c r="L26" s="41">
        <f>INT(L25)</f>
        <v>49</v>
      </c>
      <c r="M26" s="45">
        <f>INT(60*(L25-L26))</f>
        <v>31</v>
      </c>
      <c r="N26" s="45">
        <f>INT(3600*(L25-L26)-60*M26)</f>
        <v>2</v>
      </c>
      <c r="O26" s="30"/>
      <c r="P26" s="34" t="s">
        <v>305</v>
      </c>
      <c r="Q26" s="57">
        <f>MOD(Q25+(H4+I4/60+J4/3600-M6)*1.00273790935,24)</f>
        <v>11.913359832002783</v>
      </c>
      <c r="R26" s="55"/>
      <c r="S26" s="55"/>
      <c r="T26" s="34"/>
    </row>
    <row r="27" spans="1:26">
      <c r="A27">
        <v>10</v>
      </c>
      <c r="B27">
        <v>11</v>
      </c>
      <c r="C27" s="28"/>
      <c r="D27">
        <v>11</v>
      </c>
      <c r="L27" s="43" t="str">
        <f>"°"</f>
        <v>°</v>
      </c>
      <c r="M27" s="49" t="str">
        <f>"'"</f>
        <v>'</v>
      </c>
      <c r="N27" s="48" t="str">
        <f>""""</f>
        <v>"</v>
      </c>
      <c r="O27" s="30"/>
      <c r="P27" s="34" t="s">
        <v>132</v>
      </c>
      <c r="Q27" s="55">
        <f>MOD(Q26+D6/15,24)</f>
        <v>19.334433906076857</v>
      </c>
      <c r="R27" s="55"/>
      <c r="S27" s="55"/>
      <c r="T27" s="34"/>
    </row>
    <row r="28" spans="1:26">
      <c r="A28">
        <v>11</v>
      </c>
      <c r="B28">
        <v>12</v>
      </c>
      <c r="C28" s="28"/>
      <c r="D28">
        <v>12</v>
      </c>
      <c r="G28" t="s">
        <v>315</v>
      </c>
      <c r="L28" s="44">
        <f>(18520*SIN(N25-N14+0.114*SIN(2*(N12-N14))*PI()/180+0.15*SIN(N16)*PI()/180)-526*SIN(2*N15-N12-N14)+44*SIN(2*N15-N12-N14+N13)-31*SIN((2*N15-N12-N14-N13)-23*SIN((2*N15-N12-N14+N16)+11*SIN((2*N15-N12-N14-N16)-25*SIN(N12-N14-2*N13)+21*SIN(N12-N14-N13)))))/3600</f>
        <v>-4.9607180132351685</v>
      </c>
      <c r="M28" s="48"/>
      <c r="N28" s="46">
        <f>RADIANS(L28)</f>
        <v>-8.6580862593945332E-2</v>
      </c>
      <c r="O28" s="30" t="s">
        <v>64</v>
      </c>
      <c r="P28" s="34" t="s">
        <v>306</v>
      </c>
      <c r="Q28" s="58">
        <f>MOD(Q27- S33,24)*15</f>
        <v>228.19918588142036</v>
      </c>
      <c r="R28" s="55" t="s">
        <v>2</v>
      </c>
      <c r="S28" s="55">
        <f>RADIANS(Q28)</f>
        <v>3.9828271440013436</v>
      </c>
      <c r="T28" s="34" t="s">
        <v>64</v>
      </c>
    </row>
    <row r="29" spans="1:26">
      <c r="A29">
        <v>12</v>
      </c>
      <c r="B29">
        <v>13</v>
      </c>
      <c r="C29" s="28"/>
      <c r="D29">
        <v>13</v>
      </c>
      <c r="G29" t="s">
        <v>316</v>
      </c>
      <c r="L29" s="45">
        <f>INT(L28)</f>
        <v>-5</v>
      </c>
      <c r="M29" s="45">
        <f>INT(60*(L28-L29))</f>
        <v>2</v>
      </c>
      <c r="N29" s="45">
        <f>INT(3600*(L28-L29)-60*M29)</f>
        <v>21</v>
      </c>
      <c r="O29" s="30" t="s">
        <v>288</v>
      </c>
      <c r="P29" s="34"/>
      <c r="Q29" s="55"/>
      <c r="R29" s="55"/>
      <c r="S29" s="55"/>
      <c r="T29" s="34"/>
    </row>
    <row r="30" spans="1:26">
      <c r="A30">
        <v>13</v>
      </c>
      <c r="B30">
        <v>14</v>
      </c>
      <c r="C30" s="28"/>
      <c r="D30">
        <v>14</v>
      </c>
      <c r="L30" s="44" t="str">
        <f>IF(L28&lt;0, "NEGATIF", "POSITIF")</f>
        <v>NEGATIF</v>
      </c>
      <c r="M30" s="48"/>
      <c r="N30" s="47"/>
      <c r="O30" s="30"/>
      <c r="P30" s="34" t="s">
        <v>307</v>
      </c>
      <c r="Q30" s="55">
        <f>1.000001018*(1-Q15*Q15)/(1+Q15*COS(Q17))</f>
        <v>1.0117499691895615</v>
      </c>
      <c r="R30" s="55"/>
      <c r="S30" s="61">
        <f>Q30*149598000</f>
        <v>151355771.89082003</v>
      </c>
      <c r="T30" s="34" t="s">
        <v>191</v>
      </c>
    </row>
    <row r="31" spans="1:26">
      <c r="A31">
        <v>14</v>
      </c>
      <c r="B31">
        <v>15</v>
      </c>
      <c r="C31" s="28"/>
      <c r="D31">
        <v>15</v>
      </c>
      <c r="G31" t="s">
        <v>317</v>
      </c>
      <c r="L31" s="44">
        <f>(3423 + 187*COS(N13)+10*COS(2*N13)+34*COS(2*(N12-N15)-N13)+28*COS(2*(N12-N15))+3*COS(2*(N12-N15)+N13))/3600</f>
        <v>1.0195155070065391</v>
      </c>
      <c r="M31" s="48"/>
      <c r="N31" s="44">
        <f>RADIANS(L31)</f>
        <v>1.7793902372403424E-2</v>
      </c>
      <c r="O31" s="30" t="s">
        <v>64</v>
      </c>
      <c r="P31" s="34" t="s">
        <v>308</v>
      </c>
      <c r="Q31" s="59">
        <f>Q16-0.00569-0.00478*SIN(S18)</f>
        <v>63.820837235335354</v>
      </c>
      <c r="R31" s="55" t="s">
        <v>151</v>
      </c>
      <c r="S31" s="55">
        <f>RADIANS(Q31)</f>
        <v>1.113883741135997</v>
      </c>
      <c r="T31" s="34" t="s">
        <v>64</v>
      </c>
    </row>
    <row r="32" spans="1:26">
      <c r="A32">
        <v>15</v>
      </c>
      <c r="B32">
        <v>16</v>
      </c>
      <c r="C32" s="28"/>
      <c r="D32">
        <v>16</v>
      </c>
      <c r="G32" t="s">
        <v>318</v>
      </c>
      <c r="L32" s="44"/>
      <c r="M32" s="50">
        <f>L31/24</f>
        <v>4.2479812791939131E-2</v>
      </c>
      <c r="N32" s="47"/>
      <c r="O32" s="30"/>
      <c r="P32" s="34" t="s">
        <v>309</v>
      </c>
      <c r="Q32" s="60">
        <f>INT(Q31)</f>
        <v>63</v>
      </c>
      <c r="R32" s="60">
        <f>INT(60*(Q31-Q32))</f>
        <v>49</v>
      </c>
      <c r="S32" s="60">
        <f>INT(3600*(Q31-Q32)-60*R32)</f>
        <v>15</v>
      </c>
      <c r="T32" s="34"/>
    </row>
    <row r="33" spans="1:20">
      <c r="A33">
        <v>16</v>
      </c>
      <c r="B33">
        <v>17</v>
      </c>
      <c r="C33" s="28"/>
      <c r="D33">
        <v>17</v>
      </c>
      <c r="L33" s="44"/>
      <c r="M33" s="45"/>
      <c r="N33" s="47"/>
      <c r="O33" s="30"/>
      <c r="P33" s="34" t="s">
        <v>37</v>
      </c>
      <c r="Q33" s="55">
        <f>MOD(DEGREES(ATAN2(COS(S31),COS(S21)*SIN(S31))),360)</f>
        <v>61.817322709732501</v>
      </c>
      <c r="R33" s="55" t="s">
        <v>2</v>
      </c>
      <c r="S33" s="55">
        <f>Q33/15</f>
        <v>4.1211548473155002</v>
      </c>
      <c r="T33" s="34" t="s">
        <v>2</v>
      </c>
    </row>
    <row r="34" spans="1:20">
      <c r="A34">
        <v>17</v>
      </c>
      <c r="B34">
        <v>18</v>
      </c>
      <c r="C34" s="28"/>
      <c r="D34">
        <v>18</v>
      </c>
      <c r="H34" t="s">
        <v>287</v>
      </c>
      <c r="L34" s="44">
        <f>DEGREES(ASIN(0.272493*SIN(N31)))</f>
        <v>0.27779726746357741</v>
      </c>
      <c r="M34" s="51">
        <f>L34/24</f>
        <v>1.1574886144315726E-2</v>
      </c>
      <c r="N34" s="47"/>
      <c r="O34" s="30"/>
      <c r="P34" s="34" t="s">
        <v>310</v>
      </c>
      <c r="Q34" s="55"/>
      <c r="R34" s="62">
        <f>S33/24</f>
        <v>0.17171478530481252</v>
      </c>
      <c r="S34" s="55"/>
      <c r="T34" s="34"/>
    </row>
    <row r="35" spans="1:20">
      <c r="A35">
        <v>18</v>
      </c>
      <c r="B35">
        <v>19</v>
      </c>
      <c r="C35" s="28"/>
      <c r="D35">
        <v>19</v>
      </c>
      <c r="H35" t="s">
        <v>272</v>
      </c>
      <c r="L35" s="44">
        <f>6378/SIN(N31)</f>
        <v>358456.30987239123</v>
      </c>
      <c r="M35" s="48" t="s">
        <v>290</v>
      </c>
      <c r="N35" s="47"/>
      <c r="O35" s="30"/>
      <c r="P35" s="34" t="s">
        <v>204</v>
      </c>
      <c r="Q35" s="61">
        <f>DEGREES(ASIN(SIN(S21)*SIN(S31)))</f>
        <v>20.910399657026641</v>
      </c>
      <c r="R35" s="55" t="s">
        <v>151</v>
      </c>
      <c r="S35" s="55">
        <f>RADIANS(Q35)</f>
        <v>0.36495532192300795</v>
      </c>
      <c r="T35" s="34" t="s">
        <v>64</v>
      </c>
    </row>
    <row r="36" spans="1:20">
      <c r="A36">
        <v>19</v>
      </c>
      <c r="B36">
        <v>20</v>
      </c>
      <c r="C36" s="28"/>
      <c r="D36">
        <v>20</v>
      </c>
      <c r="L36" s="44"/>
      <c r="M36" s="48"/>
      <c r="N36" s="47"/>
      <c r="O36" s="30"/>
      <c r="P36" s="34" t="s">
        <v>311</v>
      </c>
      <c r="Q36" s="60" t="str">
        <f>IF(Q35&lt;0, "NEGATIF", "POSITIF")</f>
        <v>POSITIF</v>
      </c>
      <c r="R36" s="55"/>
      <c r="S36" s="55"/>
      <c r="T36" s="34"/>
    </row>
    <row r="37" spans="1:20">
      <c r="A37">
        <v>20</v>
      </c>
      <c r="B37">
        <v>21</v>
      </c>
      <c r="C37" s="28"/>
      <c r="D37">
        <v>21</v>
      </c>
      <c r="G37" t="s">
        <v>271</v>
      </c>
      <c r="L37" s="44">
        <f>0.0167086 - 0.000042*L11</f>
        <v>1.6701294330801843E-2</v>
      </c>
      <c r="M37" s="48"/>
      <c r="N37" s="44">
        <f>RADIANS(L37)</f>
        <v>2.9149257541715519E-4</v>
      </c>
      <c r="O37" s="30" t="s">
        <v>64</v>
      </c>
      <c r="P37" s="34"/>
      <c r="Q37" s="60">
        <f>INT(ABS(Q35))</f>
        <v>20</v>
      </c>
      <c r="R37" s="60">
        <f>INT(60*(ABS(Q35)-Q37))</f>
        <v>54</v>
      </c>
      <c r="S37" s="60">
        <f>INT(3600*(ABS(Q35)-Q37)-60*R37)</f>
        <v>37</v>
      </c>
      <c r="T37" s="34"/>
    </row>
    <row r="38" spans="1:20">
      <c r="A38">
        <v>21</v>
      </c>
      <c r="B38">
        <v>22</v>
      </c>
      <c r="C38" s="28"/>
      <c r="D38">
        <v>22</v>
      </c>
      <c r="J38" t="s">
        <v>270</v>
      </c>
      <c r="L38" s="44">
        <f>MOD(125.04452-1934.13626*L11, 360)</f>
        <v>148.61214619705962</v>
      </c>
      <c r="M38" s="48" t="s">
        <v>2</v>
      </c>
      <c r="N38" s="47"/>
      <c r="O38" s="30"/>
      <c r="P38" s="34" t="s">
        <v>312</v>
      </c>
      <c r="Q38" s="55">
        <f>ATAN2(COS(S28)*SIN(C5)-TAN(S35)*COS(C5),SIN(S28))</f>
        <v>-1.951037683821337</v>
      </c>
      <c r="R38" s="55" t="s">
        <v>64</v>
      </c>
      <c r="S38" s="55">
        <f>DEGREES(Q38)</f>
        <v>-111.78622495394215</v>
      </c>
      <c r="T38" s="34" t="s">
        <v>2</v>
      </c>
    </row>
    <row r="39" spans="1:20">
      <c r="A39">
        <v>22</v>
      </c>
      <c r="B39">
        <v>23</v>
      </c>
      <c r="C39" s="28"/>
      <c r="D39">
        <v>23</v>
      </c>
      <c r="I39" t="s">
        <v>269</v>
      </c>
      <c r="L39" s="44">
        <f>23.43929111 - 0.01300417*L11</f>
        <v>23.43702910609008</v>
      </c>
      <c r="M39" s="48" t="s">
        <v>2</v>
      </c>
      <c r="N39" s="47"/>
      <c r="O39" s="30"/>
      <c r="P39" s="34" t="s">
        <v>206</v>
      </c>
      <c r="Q39" s="55">
        <f>MOD(S38+180,360)</f>
        <v>68.213775046057847</v>
      </c>
      <c r="R39" s="55"/>
      <c r="S39" s="55"/>
      <c r="T39" s="34"/>
    </row>
    <row r="40" spans="1:20">
      <c r="A40">
        <v>23</v>
      </c>
      <c r="B40">
        <v>24</v>
      </c>
      <c r="C40" s="28"/>
      <c r="D40">
        <v>24</v>
      </c>
      <c r="I40" t="s">
        <v>273</v>
      </c>
      <c r="L40" s="44">
        <f>9.2*COS(N14)/3600 + 0.57*COS(2*N15)/3600</f>
        <v>-2.2727509009057064E-3</v>
      </c>
      <c r="M40" s="48" t="s">
        <v>2</v>
      </c>
      <c r="N40" s="44"/>
      <c r="O40" s="30"/>
      <c r="P40" s="34" t="s">
        <v>311</v>
      </c>
      <c r="Q40" s="60">
        <f>INT(Q39)</f>
        <v>68</v>
      </c>
      <c r="R40" s="60">
        <f>INT(60*(Q39-Q40))</f>
        <v>12</v>
      </c>
      <c r="S40" s="60">
        <f>INT(3600*(Q39-Q40)-60*R40)</f>
        <v>49</v>
      </c>
      <c r="T40" s="34"/>
    </row>
    <row r="41" spans="1:20">
      <c r="A41">
        <v>24</v>
      </c>
      <c r="B41" s="28"/>
      <c r="D41">
        <v>25</v>
      </c>
      <c r="J41" t="s">
        <v>274</v>
      </c>
      <c r="L41" s="44">
        <f>L39+L40</f>
        <v>23.434756355189172</v>
      </c>
      <c r="M41" s="48" t="s">
        <v>2</v>
      </c>
      <c r="N41" s="44">
        <f>RADIANS(L41)</f>
        <v>0.4090136578007168</v>
      </c>
      <c r="O41" s="30" t="s">
        <v>64</v>
      </c>
      <c r="P41" s="34"/>
      <c r="Q41" s="61"/>
      <c r="R41" s="55"/>
      <c r="S41" s="55"/>
      <c r="T41" s="34"/>
    </row>
    <row r="42" spans="1:20">
      <c r="A42">
        <v>25</v>
      </c>
      <c r="B42" s="28"/>
      <c r="C42" s="17"/>
      <c r="D42">
        <v>26</v>
      </c>
      <c r="L42" s="44"/>
      <c r="M42" s="48"/>
      <c r="N42" s="44"/>
      <c r="O42" s="30"/>
      <c r="P42" s="34" t="s">
        <v>153</v>
      </c>
      <c r="Q42" s="61">
        <f>DEGREES(ASIN(SIN(C5)*SIN(S35)+COS(C5)*COS(S35)*COS(S28)))</f>
        <v>-41.415352122701869</v>
      </c>
      <c r="R42" s="55" t="s">
        <v>151</v>
      </c>
      <c r="S42" s="55"/>
      <c r="T42" s="34"/>
    </row>
    <row r="43" spans="1:20">
      <c r="A43">
        <v>26</v>
      </c>
      <c r="B43" s="28"/>
      <c r="D43">
        <v>27</v>
      </c>
      <c r="J43" t="s">
        <v>275</v>
      </c>
      <c r="L43" s="44">
        <f>(L8-2451545)/36525</f>
        <v>0.17394448247015945</v>
      </c>
      <c r="M43" s="48"/>
      <c r="N43" s="44"/>
      <c r="O43" s="30"/>
      <c r="P43" s="34"/>
      <c r="Q43" s="60" t="str">
        <f>IF(Q42&lt;0, "NEGATIF", "POSITIF")</f>
        <v>NEGATIF</v>
      </c>
      <c r="R43" s="55"/>
      <c r="S43" s="55"/>
      <c r="T43" s="34"/>
    </row>
    <row r="44" spans="1:20">
      <c r="A44">
        <v>27</v>
      </c>
      <c r="B44" s="28"/>
      <c r="D44">
        <v>28</v>
      </c>
      <c r="K44" t="s">
        <v>289</v>
      </c>
      <c r="L44" s="44">
        <f>MOD(280.46061837+360.98564736629*(L8-2451545)+0.000387933*L43*L43+(-17.2*SIN(N14)-1.32*SIN(2*N15))*COS(N41)/3600, 360)/15</f>
        <v>11.906225828547031</v>
      </c>
      <c r="M44" s="48"/>
      <c r="N44" s="44"/>
      <c r="O44" s="30"/>
      <c r="P44" s="34" t="s">
        <v>311</v>
      </c>
      <c r="Q44" s="60">
        <f>INT(ABS(Q42))</f>
        <v>41</v>
      </c>
      <c r="R44" s="60">
        <f>INT(60*(ABS(Q42)-Q44))</f>
        <v>24</v>
      </c>
      <c r="S44" s="60">
        <f>INT(3600*(ABS(Q42)-Q44)-60*R44)</f>
        <v>55</v>
      </c>
      <c r="T44" s="34"/>
    </row>
    <row r="45" spans="1:20">
      <c r="A45">
        <v>28</v>
      </c>
      <c r="B45" s="28"/>
      <c r="D45">
        <v>29</v>
      </c>
      <c r="K45" t="s">
        <v>276</v>
      </c>
      <c r="L45" s="44">
        <f>MOD(L44+D6/15,24)</f>
        <v>19.327299902621107</v>
      </c>
      <c r="M45" s="48"/>
      <c r="N45" s="44"/>
      <c r="O45" s="30"/>
      <c r="P45" s="34"/>
      <c r="Q45" s="34"/>
      <c r="R45" s="34"/>
      <c r="S45" s="34"/>
      <c r="T45" s="34"/>
    </row>
    <row r="46" spans="1:20">
      <c r="A46">
        <v>29</v>
      </c>
      <c r="B46" s="28"/>
      <c r="D46">
        <v>30</v>
      </c>
      <c r="I46" t="s">
        <v>277</v>
      </c>
      <c r="L46" s="44">
        <f>MOD(L45-N47,24)*15</f>
        <v>241.46483806422708</v>
      </c>
      <c r="M46" s="48" t="s">
        <v>2</v>
      </c>
      <c r="N46" s="44">
        <f>RADIANS(L46)</f>
        <v>4.2143564520156938</v>
      </c>
      <c r="O46" s="30" t="s">
        <v>64</v>
      </c>
      <c r="P46" s="34"/>
      <c r="Q46" s="34"/>
      <c r="R46" s="34"/>
      <c r="S46" s="34"/>
      <c r="T46" s="34"/>
    </row>
    <row r="47" spans="1:20">
      <c r="A47">
        <v>30</v>
      </c>
      <c r="B47" s="28"/>
      <c r="D47">
        <v>31</v>
      </c>
      <c r="K47" t="s">
        <v>278</v>
      </c>
      <c r="L47" s="44">
        <f>MOD(DEGREES(ATAN2(COS(N25),SIN(N25)*COS(N41)-TAN(N28)*SIN(N41))),360)</f>
        <v>48.444660475089499</v>
      </c>
      <c r="M47" s="48" t="s">
        <v>2</v>
      </c>
      <c r="N47" s="44">
        <f>L47/15</f>
        <v>3.2296440316726334</v>
      </c>
      <c r="O47" s="30" t="s">
        <v>64</v>
      </c>
      <c r="P47" s="34"/>
      <c r="Q47" s="34"/>
      <c r="R47" s="34"/>
      <c r="S47" s="34"/>
      <c r="T47" s="34"/>
    </row>
    <row r="48" spans="1:20">
      <c r="A48">
        <v>31</v>
      </c>
      <c r="B48" s="28"/>
      <c r="D48">
        <v>32</v>
      </c>
      <c r="J48" t="s">
        <v>284</v>
      </c>
      <c r="L48" s="45">
        <f>INT(N47)</f>
        <v>3</v>
      </c>
      <c r="M48" s="41">
        <f>INT(60*(N47-L48))</f>
        <v>13</v>
      </c>
      <c r="N48" s="45">
        <f>INT(3600*(N47-L48)-60*M48)</f>
        <v>46</v>
      </c>
      <c r="O48" s="30"/>
      <c r="P48" s="34"/>
      <c r="Q48" s="34"/>
      <c r="R48" s="34"/>
      <c r="S48" s="34"/>
      <c r="T48" s="34"/>
    </row>
    <row r="49" spans="1:20">
      <c r="A49">
        <v>32</v>
      </c>
      <c r="B49" s="28"/>
      <c r="D49">
        <v>33</v>
      </c>
      <c r="L49" s="44"/>
      <c r="M49" s="48"/>
      <c r="N49" s="47"/>
      <c r="O49" s="30"/>
      <c r="P49" s="34"/>
      <c r="Q49" s="34"/>
      <c r="R49" s="34"/>
      <c r="S49" s="34"/>
      <c r="T49" s="34"/>
    </row>
    <row r="50" spans="1:20">
      <c r="A50">
        <v>33</v>
      </c>
      <c r="B50" s="28"/>
      <c r="D50">
        <v>34</v>
      </c>
      <c r="J50" t="s">
        <v>291</v>
      </c>
      <c r="L50" s="44">
        <f>DEGREES(ASIN(SIN(N28)*COS(N41)+COS(N28)*SIN(N41)*SIN(N25)))</f>
        <v>12.82780383867688</v>
      </c>
      <c r="M50" s="48" t="s">
        <v>2</v>
      </c>
      <c r="N50" s="47">
        <f>RADIANS(L50)</f>
        <v>0.22388741278487909</v>
      </c>
      <c r="O50" s="30" t="s">
        <v>64</v>
      </c>
      <c r="P50" s="34"/>
      <c r="Q50" s="34"/>
      <c r="R50" s="34"/>
      <c r="S50" s="34"/>
      <c r="T50" s="34"/>
    </row>
    <row r="51" spans="1:20">
      <c r="A51">
        <v>34</v>
      </c>
      <c r="B51" s="28"/>
      <c r="D51">
        <v>35</v>
      </c>
      <c r="J51" t="s">
        <v>292</v>
      </c>
      <c r="L51" s="45" t="str">
        <f>IF(L50&lt;0, "NEGATIF", "POSITIF")</f>
        <v>POSITIF</v>
      </c>
      <c r="M51" s="52"/>
      <c r="N51" s="47"/>
      <c r="O51" s="30"/>
      <c r="P51" s="34"/>
      <c r="Q51" s="34"/>
      <c r="R51" s="34"/>
      <c r="S51" s="34"/>
      <c r="T51" s="34"/>
    </row>
    <row r="52" spans="1:20">
      <c r="A52">
        <v>35</v>
      </c>
      <c r="B52" s="28"/>
      <c r="D52">
        <v>36</v>
      </c>
      <c r="L52" s="45">
        <f>INT(ABS(L50))</f>
        <v>12</v>
      </c>
      <c r="M52" s="45">
        <f>INT(60*(ABS(L50)-L52))</f>
        <v>49</v>
      </c>
      <c r="N52" s="45">
        <f>INT(3600*(ABS(L50)-L52)-60*M52)</f>
        <v>40</v>
      </c>
      <c r="O52" s="30"/>
      <c r="P52" s="34"/>
      <c r="Q52" s="36" t="str">
        <f>UPPER(" posisi bulan dan matahariyang diinginkan,,,by ALI MUHSIN")</f>
        <v xml:space="preserve"> POSISI BULAN DAN MATAHARIYANG DIINGINKAN,,,BY ALI MUHSIN</v>
      </c>
      <c r="R52" s="36"/>
      <c r="S52" s="36"/>
      <c r="T52" s="36"/>
    </row>
    <row r="53" spans="1:20">
      <c r="A53">
        <v>36</v>
      </c>
      <c r="B53" s="28"/>
      <c r="D53">
        <v>37</v>
      </c>
      <c r="H53" t="s">
        <v>283</v>
      </c>
      <c r="L53" s="44">
        <f>DEGREES(ATAN2(COS(N46)*SIN(C5)-TAN(N50)*COS(C5),SIN(N46)))</f>
        <v>-100.81126437953486</v>
      </c>
      <c r="M53" s="48" t="s">
        <v>2</v>
      </c>
      <c r="N53" s="47"/>
      <c r="O53" s="30"/>
      <c r="P53" s="34"/>
      <c r="Q53" s="34"/>
      <c r="R53" s="34"/>
      <c r="S53" s="34"/>
      <c r="T53" s="34"/>
    </row>
    <row r="54" spans="1:20">
      <c r="A54">
        <v>37</v>
      </c>
      <c r="B54" s="28"/>
      <c r="D54">
        <v>38</v>
      </c>
      <c r="J54" t="s">
        <v>282</v>
      </c>
      <c r="L54" s="46">
        <f>MOD(L53+180,360)</f>
        <v>79.188735620465138</v>
      </c>
      <c r="M54" s="48" t="s">
        <v>2</v>
      </c>
      <c r="N54" s="47"/>
      <c r="O54" s="30"/>
      <c r="P54" s="34"/>
      <c r="Q54" s="34"/>
      <c r="R54" s="34"/>
      <c r="S54" s="34"/>
      <c r="T54" s="34"/>
    </row>
    <row r="55" spans="1:20">
      <c r="A55">
        <v>38</v>
      </c>
      <c r="B55" s="28"/>
      <c r="D55">
        <v>39</v>
      </c>
      <c r="J55" t="s">
        <v>281</v>
      </c>
      <c r="L55" s="41">
        <f>INT(L54)</f>
        <v>79</v>
      </c>
      <c r="M55" s="45">
        <f>INT(60*(L54-L55))</f>
        <v>11</v>
      </c>
      <c r="N55" s="45">
        <f>INT(3600*(L54-L55)-60*M55)</f>
        <v>19</v>
      </c>
      <c r="O55" s="30"/>
      <c r="P55" s="34"/>
      <c r="Q55" s="34"/>
      <c r="R55" s="34"/>
      <c r="S55" s="34"/>
      <c r="T55" s="34"/>
    </row>
    <row r="56" spans="1:20">
      <c r="A56">
        <v>39</v>
      </c>
      <c r="B56" s="28"/>
      <c r="D56">
        <v>40</v>
      </c>
      <c r="L56" s="44"/>
      <c r="M56" s="48"/>
      <c r="N56" s="47"/>
      <c r="O56" s="30"/>
      <c r="P56" s="34"/>
      <c r="Q56" s="34"/>
      <c r="R56" s="34"/>
      <c r="S56" s="34"/>
      <c r="T56" s="34"/>
    </row>
    <row r="57" spans="1:20">
      <c r="A57">
        <v>40</v>
      </c>
      <c r="B57" s="28"/>
      <c r="D57">
        <v>41</v>
      </c>
      <c r="J57" t="s">
        <v>280</v>
      </c>
      <c r="L57" s="44">
        <f>DEGREES(ASIN(SIN(C5)*SIN(N50)+COS(C5)*COS(N50)*COS(N46)))</f>
        <v>-29.299130983439554</v>
      </c>
      <c r="M57" s="48" t="s">
        <v>2</v>
      </c>
      <c r="N57" s="47"/>
      <c r="O57" s="30"/>
      <c r="P57" s="34"/>
      <c r="Q57" s="34"/>
      <c r="R57" s="34"/>
      <c r="S57" s="34"/>
      <c r="T57" s="34"/>
    </row>
    <row r="58" spans="1:20">
      <c r="A58">
        <v>41</v>
      </c>
      <c r="B58" s="28"/>
      <c r="D58">
        <v>42</v>
      </c>
      <c r="J58" t="s">
        <v>279</v>
      </c>
      <c r="L58" s="45" t="str">
        <f>IF(L57&lt;0, "NEGATIF", "POSITIF")</f>
        <v>NEGATIF</v>
      </c>
      <c r="M58" s="48"/>
      <c r="N58" s="47"/>
      <c r="O58" s="30"/>
      <c r="P58" s="34"/>
      <c r="Q58" s="34"/>
      <c r="R58" s="34"/>
      <c r="S58" s="34"/>
      <c r="T58" s="34"/>
    </row>
    <row r="59" spans="1:20">
      <c r="A59">
        <v>42</v>
      </c>
      <c r="B59" s="28"/>
      <c r="D59">
        <v>43</v>
      </c>
      <c r="L59" s="45">
        <f>INT(ABS(L57))</f>
        <v>29</v>
      </c>
      <c r="M59" s="45">
        <f>INT(60*(ABS(L57)-L59))</f>
        <v>17</v>
      </c>
      <c r="N59" s="45">
        <f>INT(3600*(ABS(L57)-L59)-60*M59)</f>
        <v>56</v>
      </c>
      <c r="O59" s="30"/>
      <c r="P59" s="34"/>
      <c r="Q59" s="34"/>
      <c r="R59" s="34"/>
      <c r="S59" s="34"/>
      <c r="T59" s="34"/>
    </row>
    <row r="60" spans="1:20">
      <c r="A60">
        <v>43</v>
      </c>
      <c r="B60" s="28"/>
      <c r="D60">
        <v>44</v>
      </c>
    </row>
    <row r="61" spans="1:20">
      <c r="A61">
        <v>44</v>
      </c>
      <c r="B61" s="28"/>
      <c r="D61">
        <v>45</v>
      </c>
    </row>
    <row r="62" spans="1:20">
      <c r="A62">
        <v>45</v>
      </c>
      <c r="B62" s="28"/>
      <c r="D62">
        <v>46</v>
      </c>
    </row>
    <row r="63" spans="1:20">
      <c r="A63">
        <v>46</v>
      </c>
      <c r="B63" s="28"/>
      <c r="D63">
        <v>47</v>
      </c>
    </row>
    <row r="64" spans="1:20">
      <c r="A64">
        <v>47</v>
      </c>
      <c r="B64" s="28"/>
      <c r="D64">
        <v>48</v>
      </c>
    </row>
    <row r="65" spans="1:4">
      <c r="A65">
        <v>48</v>
      </c>
      <c r="B65" s="28"/>
      <c r="D65">
        <v>49</v>
      </c>
    </row>
    <row r="66" spans="1:4">
      <c r="A66">
        <v>49</v>
      </c>
      <c r="B66" s="28"/>
      <c r="D66">
        <v>50</v>
      </c>
    </row>
    <row r="67" spans="1:4">
      <c r="A67">
        <v>50</v>
      </c>
      <c r="B67" s="28"/>
      <c r="D67">
        <v>51</v>
      </c>
    </row>
    <row r="68" spans="1:4">
      <c r="A68">
        <v>51</v>
      </c>
      <c r="B68" s="28"/>
      <c r="D68">
        <v>52</v>
      </c>
    </row>
    <row r="69" spans="1:4">
      <c r="A69">
        <v>52</v>
      </c>
      <c r="B69" s="28"/>
      <c r="D69">
        <v>53</v>
      </c>
    </row>
    <row r="70" spans="1:4">
      <c r="A70">
        <v>53</v>
      </c>
      <c r="B70" s="28"/>
      <c r="D70">
        <v>54</v>
      </c>
    </row>
    <row r="71" spans="1:4">
      <c r="A71">
        <v>54</v>
      </c>
      <c r="B71" s="28"/>
      <c r="D71">
        <v>55</v>
      </c>
    </row>
    <row r="72" spans="1:4">
      <c r="A72">
        <v>55</v>
      </c>
      <c r="B72" s="28"/>
      <c r="D72">
        <v>56</v>
      </c>
    </row>
    <row r="73" spans="1:4">
      <c r="A73">
        <v>56</v>
      </c>
      <c r="B73" s="28"/>
      <c r="D73">
        <v>57</v>
      </c>
    </row>
    <row r="74" spans="1:4">
      <c r="A74">
        <v>57</v>
      </c>
      <c r="B74" s="28"/>
      <c r="D74">
        <v>58</v>
      </c>
    </row>
    <row r="75" spans="1:4">
      <c r="A75">
        <v>58</v>
      </c>
      <c r="B75" s="28"/>
      <c r="D75">
        <v>59</v>
      </c>
    </row>
    <row r="76" spans="1:4">
      <c r="A76">
        <v>59</v>
      </c>
      <c r="B76" s="28"/>
    </row>
    <row r="77" spans="1:4">
      <c r="A77">
        <v>60</v>
      </c>
      <c r="B77" s="28"/>
    </row>
    <row r="78" spans="1:4">
      <c r="A78">
        <v>61</v>
      </c>
      <c r="B78" s="28"/>
    </row>
    <row r="79" spans="1:4">
      <c r="A79">
        <v>62</v>
      </c>
      <c r="B79" s="28"/>
    </row>
    <row r="80" spans="1:4">
      <c r="A80">
        <v>63</v>
      </c>
      <c r="B80" s="28"/>
    </row>
    <row r="81" spans="1:2">
      <c r="A81">
        <v>64</v>
      </c>
      <c r="B81" s="28"/>
    </row>
    <row r="82" spans="1:2">
      <c r="A82">
        <v>65</v>
      </c>
      <c r="B82" s="28"/>
    </row>
    <row r="83" spans="1:2">
      <c r="A83">
        <v>66</v>
      </c>
      <c r="B83" s="28"/>
    </row>
    <row r="84" spans="1:2">
      <c r="A84">
        <v>67</v>
      </c>
      <c r="B84" s="28"/>
    </row>
    <row r="85" spans="1:2">
      <c r="A85">
        <v>68</v>
      </c>
      <c r="B85" s="28"/>
    </row>
    <row r="86" spans="1:2">
      <c r="A86">
        <v>69</v>
      </c>
      <c r="B86" s="28"/>
    </row>
    <row r="87" spans="1:2">
      <c r="A87">
        <v>70</v>
      </c>
      <c r="B87" s="28"/>
    </row>
    <row r="88" spans="1:2">
      <c r="A88">
        <v>71</v>
      </c>
      <c r="B88" s="28"/>
    </row>
    <row r="89" spans="1:2">
      <c r="A89">
        <v>72</v>
      </c>
      <c r="B89" s="28"/>
    </row>
    <row r="90" spans="1:2">
      <c r="A90">
        <v>73</v>
      </c>
      <c r="B90" s="28"/>
    </row>
    <row r="91" spans="1:2">
      <c r="A91">
        <v>74</v>
      </c>
      <c r="B91" s="28"/>
    </row>
    <row r="92" spans="1:2">
      <c r="A92">
        <v>75</v>
      </c>
      <c r="B92" s="28"/>
    </row>
    <row r="93" spans="1:2">
      <c r="A93">
        <v>76</v>
      </c>
      <c r="B93" s="28"/>
    </row>
    <row r="94" spans="1:2">
      <c r="A94">
        <v>77</v>
      </c>
      <c r="B94" s="28"/>
    </row>
    <row r="95" spans="1:2">
      <c r="A95">
        <v>78</v>
      </c>
      <c r="B95" s="28"/>
    </row>
    <row r="96" spans="1:2">
      <c r="A96">
        <v>79</v>
      </c>
      <c r="B96" s="28"/>
    </row>
    <row r="97" spans="1:2">
      <c r="A97">
        <v>80</v>
      </c>
      <c r="B97" s="28"/>
    </row>
    <row r="98" spans="1:2">
      <c r="A98">
        <v>81</v>
      </c>
      <c r="B98" s="28"/>
    </row>
    <row r="99" spans="1:2">
      <c r="A99">
        <v>82</v>
      </c>
      <c r="B99" s="28"/>
    </row>
    <row r="100" spans="1:2">
      <c r="A100">
        <v>83</v>
      </c>
      <c r="B100" s="28"/>
    </row>
    <row r="101" spans="1:2">
      <c r="A101">
        <v>84</v>
      </c>
      <c r="B101" s="28"/>
    </row>
    <row r="102" spans="1:2">
      <c r="A102">
        <v>85</v>
      </c>
      <c r="B102" s="28"/>
    </row>
    <row r="103" spans="1:2">
      <c r="A103">
        <v>86</v>
      </c>
      <c r="B103" s="28"/>
    </row>
    <row r="104" spans="1:2">
      <c r="A104">
        <v>87</v>
      </c>
      <c r="B104" s="28"/>
    </row>
    <row r="105" spans="1:2">
      <c r="A105">
        <v>88</v>
      </c>
      <c r="B105" s="28"/>
    </row>
    <row r="106" spans="1:2">
      <c r="A106">
        <v>89</v>
      </c>
      <c r="B106" s="28"/>
    </row>
    <row r="107" spans="1:2">
      <c r="A107">
        <v>90</v>
      </c>
      <c r="B107" s="28"/>
    </row>
    <row r="108" spans="1:2">
      <c r="A108">
        <v>91</v>
      </c>
      <c r="B108" s="28"/>
    </row>
    <row r="109" spans="1:2">
      <c r="A109">
        <v>92</v>
      </c>
      <c r="B109" s="28"/>
    </row>
    <row r="110" spans="1:2">
      <c r="A110">
        <v>93</v>
      </c>
      <c r="B110" s="28"/>
    </row>
    <row r="111" spans="1:2">
      <c r="A111">
        <v>94</v>
      </c>
      <c r="B111" s="28"/>
    </row>
    <row r="112" spans="1:2">
      <c r="A112">
        <v>95</v>
      </c>
      <c r="B112" s="28"/>
    </row>
    <row r="113" spans="1:2">
      <c r="A113">
        <v>96</v>
      </c>
      <c r="B113" s="28"/>
    </row>
    <row r="114" spans="1:2">
      <c r="A114">
        <v>97</v>
      </c>
      <c r="B114" s="28"/>
    </row>
    <row r="115" spans="1:2">
      <c r="A115">
        <v>98</v>
      </c>
      <c r="B115" s="28"/>
    </row>
    <row r="116" spans="1:2">
      <c r="A116">
        <v>99</v>
      </c>
      <c r="B116" s="28"/>
    </row>
    <row r="117" spans="1:2">
      <c r="A117">
        <v>100</v>
      </c>
      <c r="B117" s="28"/>
    </row>
    <row r="118" spans="1:2">
      <c r="A118">
        <v>101</v>
      </c>
      <c r="B118" s="28"/>
    </row>
    <row r="119" spans="1:2">
      <c r="A119">
        <v>102</v>
      </c>
      <c r="B119" s="28"/>
    </row>
    <row r="120" spans="1:2">
      <c r="A120">
        <v>103</v>
      </c>
      <c r="B120" s="28"/>
    </row>
    <row r="121" spans="1:2">
      <c r="A121">
        <v>104</v>
      </c>
      <c r="B121" s="28"/>
    </row>
    <row r="122" spans="1:2">
      <c r="A122">
        <v>105</v>
      </c>
      <c r="B122" s="28"/>
    </row>
    <row r="123" spans="1:2">
      <c r="A123">
        <v>106</v>
      </c>
      <c r="B123" s="28"/>
    </row>
    <row r="124" spans="1:2">
      <c r="A124">
        <v>107</v>
      </c>
      <c r="B124" s="28"/>
    </row>
    <row r="125" spans="1:2">
      <c r="A125">
        <v>108</v>
      </c>
      <c r="B125" s="28"/>
    </row>
    <row r="126" spans="1:2">
      <c r="A126">
        <v>109</v>
      </c>
      <c r="B126" s="28"/>
    </row>
    <row r="127" spans="1:2">
      <c r="A127">
        <v>110</v>
      </c>
      <c r="B127" s="28"/>
    </row>
    <row r="128" spans="1:2">
      <c r="A128">
        <v>111</v>
      </c>
      <c r="B128" s="28"/>
    </row>
    <row r="129" spans="1:3">
      <c r="A129">
        <v>112</v>
      </c>
      <c r="B129" s="28"/>
    </row>
    <row r="130" spans="1:3">
      <c r="A130">
        <v>113</v>
      </c>
      <c r="B130" s="28"/>
    </row>
    <row r="131" spans="1:3">
      <c r="A131">
        <v>114</v>
      </c>
      <c r="B131" s="28"/>
    </row>
    <row r="132" spans="1:3">
      <c r="A132">
        <v>115</v>
      </c>
      <c r="B132" s="28"/>
    </row>
    <row r="133" spans="1:3">
      <c r="A133">
        <v>116</v>
      </c>
      <c r="B133" s="28"/>
    </row>
    <row r="134" spans="1:3">
      <c r="A134">
        <v>117</v>
      </c>
      <c r="B134" s="28"/>
    </row>
    <row r="135" spans="1:3">
      <c r="A135">
        <v>118</v>
      </c>
      <c r="B135" s="28"/>
    </row>
    <row r="136" spans="1:3">
      <c r="A136">
        <v>119</v>
      </c>
      <c r="C136" s="28"/>
    </row>
    <row r="137" spans="1:3">
      <c r="A137">
        <v>120</v>
      </c>
      <c r="C137" s="28"/>
    </row>
    <row r="138" spans="1:3">
      <c r="A138">
        <v>121</v>
      </c>
      <c r="C138" s="28"/>
    </row>
    <row r="139" spans="1:3">
      <c r="A139">
        <v>122</v>
      </c>
      <c r="C139" s="28"/>
    </row>
    <row r="140" spans="1:3">
      <c r="A140">
        <v>123</v>
      </c>
      <c r="C140" s="28"/>
    </row>
    <row r="141" spans="1:3">
      <c r="A141">
        <v>124</v>
      </c>
      <c r="C141" s="28"/>
    </row>
    <row r="142" spans="1:3">
      <c r="A142">
        <v>125</v>
      </c>
      <c r="C142" s="28"/>
    </row>
    <row r="143" spans="1:3">
      <c r="A143">
        <v>126</v>
      </c>
      <c r="C143" s="28"/>
    </row>
    <row r="144" spans="1:3">
      <c r="A144">
        <v>127</v>
      </c>
      <c r="C144" s="28"/>
    </row>
    <row r="145" spans="1:3">
      <c r="A145">
        <v>128</v>
      </c>
      <c r="C145" s="28"/>
    </row>
    <row r="146" spans="1:3">
      <c r="A146">
        <v>129</v>
      </c>
      <c r="C146" s="28"/>
    </row>
    <row r="147" spans="1:3">
      <c r="A147">
        <v>130</v>
      </c>
      <c r="C147" s="28"/>
    </row>
    <row r="148" spans="1:3">
      <c r="A148">
        <v>131</v>
      </c>
      <c r="C148" s="28"/>
    </row>
    <row r="149" spans="1:3">
      <c r="A149">
        <v>132</v>
      </c>
      <c r="C149" s="28"/>
    </row>
    <row r="150" spans="1:3">
      <c r="A150">
        <v>133</v>
      </c>
      <c r="C150" s="28"/>
    </row>
    <row r="151" spans="1:3">
      <c r="A151">
        <v>134</v>
      </c>
      <c r="C151" s="28"/>
    </row>
    <row r="152" spans="1:3">
      <c r="A152">
        <v>135</v>
      </c>
      <c r="C152" s="28"/>
    </row>
    <row r="153" spans="1:3">
      <c r="A153">
        <v>136</v>
      </c>
      <c r="C153" s="28"/>
    </row>
    <row r="154" spans="1:3">
      <c r="A154">
        <v>137</v>
      </c>
      <c r="C154" s="28"/>
    </row>
    <row r="155" spans="1:3">
      <c r="A155">
        <v>138</v>
      </c>
      <c r="C155" s="28"/>
    </row>
    <row r="156" spans="1:3">
      <c r="A156">
        <v>139</v>
      </c>
      <c r="C156" s="28"/>
    </row>
    <row r="157" spans="1:3">
      <c r="A157">
        <v>140</v>
      </c>
      <c r="C157" s="28"/>
    </row>
    <row r="158" spans="1:3">
      <c r="A158">
        <v>141</v>
      </c>
      <c r="C158" s="28"/>
    </row>
    <row r="159" spans="1:3">
      <c r="A159">
        <v>142</v>
      </c>
      <c r="C159" s="28"/>
    </row>
    <row r="160" spans="1:3">
      <c r="A160">
        <v>143</v>
      </c>
      <c r="C160" s="28"/>
    </row>
    <row r="161" spans="1:3">
      <c r="A161">
        <v>144</v>
      </c>
      <c r="C161" s="28"/>
    </row>
    <row r="162" spans="1:3">
      <c r="A162">
        <v>145</v>
      </c>
      <c r="C162" s="28"/>
    </row>
    <row r="163" spans="1:3">
      <c r="A163">
        <v>146</v>
      </c>
      <c r="C163" s="28"/>
    </row>
    <row r="164" spans="1:3">
      <c r="A164">
        <v>147</v>
      </c>
      <c r="C164" s="28"/>
    </row>
    <row r="165" spans="1:3">
      <c r="A165">
        <v>148</v>
      </c>
      <c r="C165" s="28"/>
    </row>
    <row r="166" spans="1:3">
      <c r="A166">
        <v>149</v>
      </c>
      <c r="C166" s="28"/>
    </row>
    <row r="167" spans="1:3">
      <c r="A167">
        <v>150</v>
      </c>
      <c r="C167" s="28"/>
    </row>
    <row r="168" spans="1:3">
      <c r="A168">
        <v>151</v>
      </c>
      <c r="C168" s="28"/>
    </row>
    <row r="169" spans="1:3">
      <c r="A169">
        <v>152</v>
      </c>
      <c r="C169" s="28"/>
    </row>
    <row r="170" spans="1:3">
      <c r="A170">
        <v>153</v>
      </c>
      <c r="C170" s="28"/>
    </row>
    <row r="171" spans="1:3">
      <c r="A171">
        <v>154</v>
      </c>
      <c r="C171" s="28"/>
    </row>
    <row r="172" spans="1:3">
      <c r="A172">
        <v>155</v>
      </c>
      <c r="C172" s="28"/>
    </row>
    <row r="173" spans="1:3">
      <c r="A173">
        <v>156</v>
      </c>
      <c r="C173" s="28"/>
    </row>
    <row r="174" spans="1:3">
      <c r="A174">
        <v>157</v>
      </c>
      <c r="C174" s="28"/>
    </row>
    <row r="175" spans="1:3">
      <c r="A175">
        <v>158</v>
      </c>
      <c r="C175" s="28"/>
    </row>
    <row r="176" spans="1:3">
      <c r="A176">
        <v>159</v>
      </c>
      <c r="C176" s="28"/>
    </row>
    <row r="177" spans="1:3">
      <c r="A177">
        <v>160</v>
      </c>
      <c r="C177" s="28"/>
    </row>
    <row r="178" spans="1:3">
      <c r="A178">
        <v>161</v>
      </c>
      <c r="C178" s="28"/>
    </row>
    <row r="179" spans="1:3">
      <c r="A179">
        <v>162</v>
      </c>
      <c r="C179" s="28"/>
    </row>
    <row r="180" spans="1:3">
      <c r="A180">
        <v>163</v>
      </c>
      <c r="C180" s="28"/>
    </row>
    <row r="181" spans="1:3">
      <c r="A181">
        <v>164</v>
      </c>
      <c r="C181" s="28"/>
    </row>
    <row r="182" spans="1:3">
      <c r="A182">
        <v>165</v>
      </c>
      <c r="C182" s="28"/>
    </row>
    <row r="183" spans="1:3">
      <c r="A183">
        <v>166</v>
      </c>
      <c r="C183" s="28"/>
    </row>
    <row r="184" spans="1:3">
      <c r="A184">
        <v>167</v>
      </c>
      <c r="C184" s="28"/>
    </row>
    <row r="185" spans="1:3">
      <c r="A185">
        <v>168</v>
      </c>
      <c r="C185" s="28"/>
    </row>
    <row r="186" spans="1:3">
      <c r="A186">
        <v>169</v>
      </c>
      <c r="C186" s="28"/>
    </row>
    <row r="187" spans="1:3">
      <c r="A187">
        <v>170</v>
      </c>
      <c r="C187" s="28"/>
    </row>
    <row r="188" spans="1:3">
      <c r="A188">
        <v>171</v>
      </c>
      <c r="C188" s="28"/>
    </row>
    <row r="189" spans="1:3">
      <c r="A189">
        <v>172</v>
      </c>
      <c r="C189" s="28"/>
    </row>
    <row r="190" spans="1:3">
      <c r="A190">
        <v>173</v>
      </c>
      <c r="C190" s="28"/>
    </row>
    <row r="191" spans="1:3">
      <c r="A191">
        <v>174</v>
      </c>
      <c r="C191" s="28"/>
    </row>
    <row r="192" spans="1:3">
      <c r="A192">
        <v>175</v>
      </c>
      <c r="C192" s="28"/>
    </row>
    <row r="193" spans="1:3">
      <c r="A193">
        <v>176</v>
      </c>
      <c r="C193" s="28"/>
    </row>
    <row r="194" spans="1:3">
      <c r="A194">
        <v>177</v>
      </c>
      <c r="C194" s="28"/>
    </row>
    <row r="195" spans="1:3">
      <c r="A195">
        <v>178</v>
      </c>
      <c r="C195" s="28"/>
    </row>
    <row r="196" spans="1:3">
      <c r="A196">
        <v>179</v>
      </c>
      <c r="C196" s="28"/>
    </row>
    <row r="197" spans="1:3">
      <c r="A197">
        <v>180</v>
      </c>
      <c r="C197" s="28"/>
    </row>
    <row r="198" spans="1:3">
      <c r="B198" s="28"/>
    </row>
    <row r="199" spans="1:3">
      <c r="B199" s="28"/>
    </row>
    <row r="200" spans="1:3">
      <c r="B200" s="28"/>
    </row>
    <row r="201" spans="1:3">
      <c r="B201" s="28"/>
    </row>
    <row r="202" spans="1:3">
      <c r="B202" s="28"/>
    </row>
    <row r="203" spans="1:3">
      <c r="B203" s="28"/>
    </row>
    <row r="204" spans="1:3">
      <c r="B204" s="28"/>
    </row>
    <row r="205" spans="1:3">
      <c r="B205" s="28"/>
    </row>
    <row r="206" spans="1:3">
      <c r="B206" s="28"/>
    </row>
    <row r="207" spans="1:3">
      <c r="B207" s="28"/>
    </row>
    <row r="208" spans="1:3">
      <c r="B208" s="28"/>
    </row>
    <row r="209" spans="2:2">
      <c r="B209" s="28"/>
    </row>
    <row r="210" spans="2:2">
      <c r="B210" s="28"/>
    </row>
    <row r="211" spans="2:2">
      <c r="B211" s="28"/>
    </row>
    <row r="212" spans="2:2">
      <c r="B212" s="28"/>
    </row>
    <row r="213" spans="2:2">
      <c r="B213" s="28"/>
    </row>
    <row r="214" spans="2:2">
      <c r="B214" s="28"/>
    </row>
    <row r="215" spans="2:2">
      <c r="B215" s="28"/>
    </row>
    <row r="216" spans="2:2">
      <c r="B216" s="28"/>
    </row>
    <row r="217" spans="2:2">
      <c r="B217" s="28"/>
    </row>
    <row r="218" spans="2:2">
      <c r="B218" s="28"/>
    </row>
    <row r="219" spans="2:2">
      <c r="B219" s="28"/>
    </row>
    <row r="220" spans="2:2">
      <c r="B220" s="28"/>
    </row>
    <row r="221" spans="2:2">
      <c r="B221" s="28"/>
    </row>
    <row r="222" spans="2:2">
      <c r="B222" s="28"/>
    </row>
    <row r="223" spans="2:2">
      <c r="B223" s="28"/>
    </row>
    <row r="224" spans="2:2">
      <c r="B224" s="28"/>
    </row>
    <row r="225" spans="2:2">
      <c r="B225" s="28"/>
    </row>
    <row r="226" spans="2:2">
      <c r="B226" s="28"/>
    </row>
    <row r="227" spans="2:2">
      <c r="B227" s="28"/>
    </row>
    <row r="228" spans="2:2">
      <c r="B228" s="28"/>
    </row>
    <row r="229" spans="2:2">
      <c r="B229" s="28"/>
    </row>
    <row r="230" spans="2:2">
      <c r="B230" s="28"/>
    </row>
    <row r="231" spans="2:2">
      <c r="B231" s="28"/>
    </row>
    <row r="232" spans="2:2">
      <c r="B232" s="28"/>
    </row>
    <row r="233" spans="2:2">
      <c r="B233" s="28"/>
    </row>
    <row r="234" spans="2:2">
      <c r="B234" s="28"/>
    </row>
    <row r="235" spans="2:2">
      <c r="B235" s="28"/>
    </row>
    <row r="236" spans="2:2">
      <c r="B236" s="28"/>
    </row>
    <row r="237" spans="2:2">
      <c r="B237" s="28"/>
    </row>
    <row r="238" spans="2:2">
      <c r="B238" s="28"/>
    </row>
    <row r="239" spans="2:2">
      <c r="B239" s="28"/>
    </row>
    <row r="240" spans="2:2">
      <c r="B240" s="28"/>
    </row>
    <row r="241" spans="2:2">
      <c r="B241" s="28"/>
    </row>
    <row r="242" spans="2:2">
      <c r="B242" s="28"/>
    </row>
    <row r="243" spans="2:2">
      <c r="B243" s="28"/>
    </row>
    <row r="244" spans="2:2">
      <c r="B244" s="28"/>
    </row>
    <row r="245" spans="2:2">
      <c r="B245" s="28"/>
    </row>
    <row r="246" spans="2:2">
      <c r="B246" s="28"/>
    </row>
    <row r="247" spans="2:2">
      <c r="B247" s="28"/>
    </row>
    <row r="248" spans="2:2">
      <c r="B248" s="28"/>
    </row>
    <row r="249" spans="2:2">
      <c r="B249" s="28"/>
    </row>
    <row r="250" spans="2:2">
      <c r="B250" s="28"/>
    </row>
    <row r="251" spans="2:2">
      <c r="B251" s="28"/>
    </row>
    <row r="252" spans="2:2">
      <c r="B252" s="28"/>
    </row>
    <row r="253" spans="2:2">
      <c r="B253" s="28"/>
    </row>
    <row r="254" spans="2:2">
      <c r="B254" s="28"/>
    </row>
    <row r="255" spans="2:2">
      <c r="B255" s="28"/>
    </row>
    <row r="256" spans="2:2">
      <c r="B256" s="28"/>
    </row>
    <row r="257" spans="2:2">
      <c r="B257" s="28"/>
    </row>
    <row r="258" spans="2:2">
      <c r="B258" s="28"/>
    </row>
    <row r="259" spans="2:2">
      <c r="B259" s="28"/>
    </row>
    <row r="260" spans="2:2">
      <c r="B260" s="28"/>
    </row>
    <row r="261" spans="2:2">
      <c r="B261" s="28"/>
    </row>
    <row r="262" spans="2:2">
      <c r="B262" s="28"/>
    </row>
    <row r="263" spans="2:2">
      <c r="B263" s="28"/>
    </row>
    <row r="264" spans="2:2">
      <c r="B264" s="28"/>
    </row>
    <row r="265" spans="2:2">
      <c r="B265" s="28"/>
    </row>
    <row r="266" spans="2:2">
      <c r="B266" s="28"/>
    </row>
    <row r="267" spans="2:2">
      <c r="B267" s="28"/>
    </row>
    <row r="268" spans="2:2">
      <c r="B268" s="28"/>
    </row>
    <row r="269" spans="2:2">
      <c r="B269" s="28"/>
    </row>
    <row r="270" spans="2:2">
      <c r="B270" s="28"/>
    </row>
    <row r="271" spans="2:2">
      <c r="B271" s="28"/>
    </row>
    <row r="272" spans="2:2">
      <c r="B272" s="28"/>
    </row>
    <row r="273" spans="2:2">
      <c r="B273" s="28"/>
    </row>
    <row r="274" spans="2:2">
      <c r="B274" s="28"/>
    </row>
    <row r="275" spans="2:2">
      <c r="B275" s="28"/>
    </row>
    <row r="276" spans="2:2">
      <c r="B276" s="28"/>
    </row>
    <row r="277" spans="2:2">
      <c r="B277" s="28"/>
    </row>
    <row r="278" spans="2:2">
      <c r="B278" s="28"/>
    </row>
    <row r="279" spans="2:2">
      <c r="B279" s="28"/>
    </row>
    <row r="280" spans="2:2">
      <c r="B280" s="28"/>
    </row>
    <row r="281" spans="2:2">
      <c r="B281" s="28"/>
    </row>
    <row r="282" spans="2:2">
      <c r="B282" s="28"/>
    </row>
    <row r="283" spans="2:2">
      <c r="B283" s="28"/>
    </row>
    <row r="284" spans="2:2">
      <c r="B284" s="28"/>
    </row>
    <row r="285" spans="2:2">
      <c r="B285" s="28"/>
    </row>
    <row r="286" spans="2:2">
      <c r="B286" s="28"/>
    </row>
    <row r="287" spans="2:2">
      <c r="B287" s="28"/>
    </row>
    <row r="288" spans="2:2">
      <c r="B288" s="28"/>
    </row>
    <row r="289" spans="2:2">
      <c r="B289" s="28"/>
    </row>
    <row r="290" spans="2:2">
      <c r="B290" s="28"/>
    </row>
    <row r="291" spans="2:2">
      <c r="B291" s="28"/>
    </row>
    <row r="292" spans="2:2">
      <c r="B292" s="28"/>
    </row>
    <row r="293" spans="2:2">
      <c r="B293" s="28"/>
    </row>
    <row r="294" spans="2:2">
      <c r="B294" s="28"/>
    </row>
    <row r="295" spans="2:2">
      <c r="B295" s="28"/>
    </row>
    <row r="296" spans="2:2">
      <c r="B296" s="28"/>
    </row>
    <row r="297" spans="2:2">
      <c r="B297" s="28"/>
    </row>
    <row r="298" spans="2:2">
      <c r="B298" s="28"/>
    </row>
    <row r="299" spans="2:2">
      <c r="B299" s="28"/>
    </row>
    <row r="300" spans="2:2">
      <c r="B300" s="28"/>
    </row>
    <row r="301" spans="2:2">
      <c r="B301" s="28"/>
    </row>
    <row r="302" spans="2:2">
      <c r="B302" s="28"/>
    </row>
    <row r="303" spans="2:2">
      <c r="B303" s="28"/>
    </row>
    <row r="304" spans="2:2">
      <c r="B304" s="28"/>
    </row>
    <row r="305" spans="2:2">
      <c r="B305" s="28"/>
    </row>
    <row r="306" spans="2:2">
      <c r="B306" s="28"/>
    </row>
    <row r="307" spans="2:2">
      <c r="B307" s="28"/>
    </row>
    <row r="308" spans="2:2">
      <c r="B308" s="28"/>
    </row>
    <row r="309" spans="2:2">
      <c r="B309" s="28"/>
    </row>
    <row r="310" spans="2:2">
      <c r="B310" s="28"/>
    </row>
    <row r="311" spans="2:2">
      <c r="B311" s="28"/>
    </row>
    <row r="312" spans="2:2">
      <c r="B312" s="28"/>
    </row>
    <row r="313" spans="2:2">
      <c r="B313" s="28"/>
    </row>
    <row r="314" spans="2:2">
      <c r="B314" s="28"/>
    </row>
    <row r="315" spans="2:2">
      <c r="B315" s="28"/>
    </row>
    <row r="316" spans="2:2">
      <c r="B316" s="28"/>
    </row>
    <row r="317" spans="2:2">
      <c r="B317" s="28"/>
    </row>
    <row r="318" spans="2:2">
      <c r="B318" s="28"/>
    </row>
    <row r="319" spans="2:2">
      <c r="B319" s="28"/>
    </row>
    <row r="320" spans="2:2">
      <c r="B320" s="28"/>
    </row>
    <row r="321" spans="2:2">
      <c r="B321" s="28"/>
    </row>
    <row r="322" spans="2:2">
      <c r="B322" s="28"/>
    </row>
    <row r="323" spans="2:2">
      <c r="B323" s="28"/>
    </row>
    <row r="324" spans="2:2">
      <c r="B324" s="28"/>
    </row>
    <row r="325" spans="2:2">
      <c r="B325" s="28"/>
    </row>
    <row r="326" spans="2:2">
      <c r="B326" s="28"/>
    </row>
    <row r="327" spans="2:2">
      <c r="B327" s="28"/>
    </row>
    <row r="328" spans="2:2">
      <c r="B328" s="28"/>
    </row>
    <row r="329" spans="2:2">
      <c r="B329" s="28"/>
    </row>
    <row r="330" spans="2:2">
      <c r="B330" s="28"/>
    </row>
    <row r="331" spans="2:2">
      <c r="B331" s="28"/>
    </row>
    <row r="332" spans="2:2">
      <c r="B332" s="28"/>
    </row>
    <row r="333" spans="2:2">
      <c r="B333" s="28"/>
    </row>
    <row r="334" spans="2:2">
      <c r="B334" s="28"/>
    </row>
    <row r="335" spans="2:2">
      <c r="B335" s="28"/>
    </row>
    <row r="336" spans="2:2">
      <c r="B336" s="28"/>
    </row>
    <row r="337" spans="2:2">
      <c r="B337" s="28"/>
    </row>
    <row r="338" spans="2:2">
      <c r="B338" s="28"/>
    </row>
    <row r="339" spans="2:2">
      <c r="B339" s="28"/>
    </row>
    <row r="340" spans="2:2">
      <c r="B340" s="28"/>
    </row>
    <row r="341" spans="2:2">
      <c r="B341" s="28"/>
    </row>
    <row r="342" spans="2:2">
      <c r="B342" s="28"/>
    </row>
    <row r="343" spans="2:2">
      <c r="B343" s="28"/>
    </row>
    <row r="344" spans="2:2">
      <c r="B344" s="28"/>
    </row>
    <row r="345" spans="2:2">
      <c r="B345" s="28"/>
    </row>
    <row r="346" spans="2:2">
      <c r="B346" s="28"/>
    </row>
    <row r="347" spans="2:2">
      <c r="B347" s="28"/>
    </row>
    <row r="348" spans="2:2">
      <c r="B348" s="28"/>
    </row>
    <row r="349" spans="2:2">
      <c r="B349" s="28"/>
    </row>
    <row r="350" spans="2:2">
      <c r="B350" s="28"/>
    </row>
    <row r="351" spans="2:2">
      <c r="B351" s="28"/>
    </row>
    <row r="352" spans="2:2">
      <c r="B352" s="28"/>
    </row>
    <row r="353" spans="2:3">
      <c r="B353" s="28"/>
    </row>
    <row r="354" spans="2:3">
      <c r="B354" s="28"/>
    </row>
    <row r="355" spans="2:3">
      <c r="B355" s="28"/>
    </row>
    <row r="356" spans="2:3">
      <c r="B356" s="28"/>
    </row>
    <row r="357" spans="2:3">
      <c r="B357" s="28"/>
    </row>
    <row r="358" spans="2:3">
      <c r="B358" s="28"/>
    </row>
    <row r="359" spans="2:3">
      <c r="B359" s="28"/>
    </row>
    <row r="360" spans="2:3">
      <c r="B360" s="28"/>
    </row>
    <row r="361" spans="2:3">
      <c r="B361" s="28"/>
    </row>
    <row r="362" spans="2:3">
      <c r="B362" s="28"/>
    </row>
    <row r="363" spans="2:3">
      <c r="C363" s="28"/>
    </row>
    <row r="364" spans="2:3">
      <c r="C364" s="28"/>
    </row>
    <row r="365" spans="2:3">
      <c r="C365" s="28"/>
    </row>
    <row r="366" spans="2:3">
      <c r="C366" s="28"/>
    </row>
    <row r="367" spans="2:3">
      <c r="C367" s="28"/>
    </row>
    <row r="368" spans="2:3">
      <c r="C368" s="28"/>
    </row>
    <row r="369" spans="3:3">
      <c r="C369" s="28"/>
    </row>
    <row r="370" spans="3:3">
      <c r="C370" s="28"/>
    </row>
    <row r="371" spans="3:3">
      <c r="C371" s="28"/>
    </row>
    <row r="372" spans="3:3">
      <c r="C372" s="28"/>
    </row>
    <row r="373" spans="3:3">
      <c r="C373" s="28"/>
    </row>
    <row r="374" spans="3:3">
      <c r="C374" s="28"/>
    </row>
    <row r="375" spans="3:3">
      <c r="C375" s="28"/>
    </row>
    <row r="376" spans="3:3">
      <c r="C376" s="28"/>
    </row>
    <row r="377" spans="3:3">
      <c r="C377" s="28"/>
    </row>
    <row r="378" spans="3:3">
      <c r="C378" s="28"/>
    </row>
    <row r="379" spans="3:3">
      <c r="C379" s="28"/>
    </row>
    <row r="380" spans="3:3">
      <c r="C380" s="28"/>
    </row>
    <row r="381" spans="3:3">
      <c r="C381" s="28"/>
    </row>
    <row r="382" spans="3:3">
      <c r="C382" s="28"/>
    </row>
    <row r="383" spans="3:3">
      <c r="C383" s="28"/>
    </row>
    <row r="384" spans="3:3">
      <c r="C384" s="28"/>
    </row>
    <row r="385" spans="3:3">
      <c r="C385" s="28"/>
    </row>
    <row r="386" spans="3:3">
      <c r="C386" s="28"/>
    </row>
    <row r="387" spans="3:3">
      <c r="C387" s="28"/>
    </row>
    <row r="388" spans="3:3">
      <c r="C388" s="28"/>
    </row>
    <row r="389" spans="3:3">
      <c r="C389" s="28"/>
    </row>
    <row r="390" spans="3:3">
      <c r="C390" s="28"/>
    </row>
    <row r="391" spans="3:3">
      <c r="C391" s="28"/>
    </row>
    <row r="392" spans="3:3">
      <c r="C392" s="28"/>
    </row>
    <row r="393" spans="3:3">
      <c r="C393" s="28"/>
    </row>
    <row r="394" spans="3:3">
      <c r="C394" s="28"/>
    </row>
    <row r="395" spans="3:3">
      <c r="C395" s="28"/>
    </row>
    <row r="396" spans="3:3">
      <c r="C396" s="28"/>
    </row>
    <row r="397" spans="3:3">
      <c r="C397" s="28"/>
    </row>
    <row r="398" spans="3:3">
      <c r="C398" s="28"/>
    </row>
    <row r="399" spans="3:3">
      <c r="C399" s="28"/>
    </row>
    <row r="400" spans="3:3">
      <c r="C400" s="28"/>
    </row>
    <row r="401" spans="3:3">
      <c r="C401" s="28"/>
    </row>
    <row r="402" spans="3:3">
      <c r="C402" s="28"/>
    </row>
    <row r="403" spans="3:3">
      <c r="C403" s="28"/>
    </row>
    <row r="404" spans="3:3">
      <c r="C404" s="28"/>
    </row>
    <row r="405" spans="3:3">
      <c r="C405" s="28"/>
    </row>
    <row r="406" spans="3:3">
      <c r="C406" s="28"/>
    </row>
    <row r="407" spans="3:3">
      <c r="C407" s="28"/>
    </row>
    <row r="408" spans="3:3">
      <c r="C408" s="28"/>
    </row>
    <row r="409" spans="3:3">
      <c r="C409" s="28"/>
    </row>
    <row r="410" spans="3:3">
      <c r="C410" s="28"/>
    </row>
    <row r="411" spans="3:3">
      <c r="C411" s="28"/>
    </row>
    <row r="412" spans="3:3">
      <c r="C412" s="28"/>
    </row>
    <row r="413" spans="3:3">
      <c r="C413" s="28"/>
    </row>
    <row r="414" spans="3:3">
      <c r="C414" s="28"/>
    </row>
    <row r="415" spans="3:3">
      <c r="C415" s="28"/>
    </row>
    <row r="416" spans="3:3">
      <c r="C416" s="28"/>
    </row>
    <row r="417" spans="3:3">
      <c r="C417" s="28"/>
    </row>
    <row r="418" spans="3:3">
      <c r="C418" s="28"/>
    </row>
    <row r="419" spans="3:3">
      <c r="C419" s="28"/>
    </row>
    <row r="420" spans="3:3">
      <c r="C420" s="28"/>
    </row>
    <row r="421" spans="3:3">
      <c r="C421" s="28"/>
    </row>
    <row r="422" spans="3:3">
      <c r="C422" s="28"/>
    </row>
    <row r="423" spans="3:3">
      <c r="C423" s="28"/>
    </row>
    <row r="424" spans="3:3">
      <c r="C424" s="28"/>
    </row>
    <row r="425" spans="3:3">
      <c r="C425" s="28"/>
    </row>
    <row r="426" spans="3:3">
      <c r="C426" s="28"/>
    </row>
    <row r="427" spans="3:3">
      <c r="C427" s="28"/>
    </row>
    <row r="428" spans="3:3">
      <c r="C428" s="28"/>
    </row>
    <row r="429" spans="3:3">
      <c r="C429" s="28"/>
    </row>
    <row r="430" spans="3:3">
      <c r="C430" s="28"/>
    </row>
    <row r="431" spans="3:3">
      <c r="C431" s="28"/>
    </row>
    <row r="432" spans="3:3">
      <c r="C432" s="28"/>
    </row>
    <row r="433" spans="3:3">
      <c r="C433" s="28"/>
    </row>
    <row r="434" spans="3:3">
      <c r="C434" s="28"/>
    </row>
    <row r="435" spans="3:3">
      <c r="C435" s="28"/>
    </row>
    <row r="436" spans="3:3">
      <c r="C436" s="28"/>
    </row>
    <row r="437" spans="3:3">
      <c r="C437" s="28"/>
    </row>
    <row r="438" spans="3:3">
      <c r="C438" s="28"/>
    </row>
    <row r="439" spans="3:3">
      <c r="C439" s="28"/>
    </row>
    <row r="440" spans="3:3">
      <c r="C440" s="28"/>
    </row>
    <row r="441" spans="3:3">
      <c r="C441" s="28"/>
    </row>
    <row r="442" spans="3:3">
      <c r="C442" s="28"/>
    </row>
  </sheetData>
  <dataValidations count="7">
    <dataValidation type="list" allowBlank="1" showInputMessage="1" showErrorMessage="1" sqref="H4">
      <formula1>$B$17:$B$40</formula1>
    </dataValidation>
    <dataValidation type="list" allowBlank="1" showInputMessage="1" showErrorMessage="1" sqref="I4:J4 K5:K6 I5:I6">
      <formula1>$D$16:$D$75</formula1>
    </dataValidation>
    <dataValidation type="list" allowBlank="1" showInputMessage="1" showErrorMessage="1" sqref="G5:G6">
      <formula1>$A$17:$A$197</formula1>
    </dataValidation>
    <dataValidation type="list" allowBlank="1" showInputMessage="1" showErrorMessage="1" sqref="B5">
      <formula1>$G$16:$G$17</formula1>
    </dataValidation>
    <dataValidation type="list" allowBlank="1" showInputMessage="1" showErrorMessage="1" sqref="B6">
      <formula1>$F$16:$F$17</formula1>
    </dataValidation>
    <dataValidation type="list" allowBlank="1" showInputMessage="1" showErrorMessage="1" sqref="L6">
      <formula1>$G$18:$G$20</formula1>
    </dataValidation>
    <dataValidation type="list" allowBlank="1" showInputMessage="1" showErrorMessage="1" sqref="M6">
      <formula1>$H$18:$H$20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"/>
  <dimension ref="A1:I20"/>
  <sheetViews>
    <sheetView topLeftCell="A18" workbookViewId="0">
      <selection activeCell="K12" sqref="K12"/>
    </sheetView>
  </sheetViews>
  <sheetFormatPr defaultRowHeight="15"/>
  <cols>
    <col min="2" max="2" width="17.7109375" customWidth="1"/>
  </cols>
  <sheetData>
    <row r="1" spans="1:9">
      <c r="A1" s="65" t="s">
        <v>86</v>
      </c>
      <c r="B1" s="65"/>
      <c r="C1" s="65"/>
      <c r="D1" s="65"/>
      <c r="E1" s="65"/>
      <c r="F1" s="65"/>
      <c r="G1" s="65"/>
      <c r="H1" s="65"/>
      <c r="I1" s="65"/>
    </row>
    <row r="2" spans="1:9">
      <c r="A2" s="65"/>
      <c r="B2" s="65"/>
      <c r="C2" s="65" t="s">
        <v>45</v>
      </c>
      <c r="D2" s="65">
        <f>penggarapan!L4</f>
        <v>25</v>
      </c>
      <c r="E2" s="65"/>
      <c r="F2" s="65">
        <f>penggarapan!L4-1</f>
        <v>24</v>
      </c>
      <c r="G2" s="65"/>
      <c r="H2" s="65">
        <f>D2+1</f>
        <v>26</v>
      </c>
      <c r="I2" s="65"/>
    </row>
    <row r="3" spans="1:9">
      <c r="A3" s="65"/>
      <c r="B3" s="65" t="s">
        <v>49</v>
      </c>
      <c r="C3" s="65"/>
      <c r="D3" s="65">
        <f>penggarapan!L3+(penggarapan!L2-1)/12+penggarapan!L4/365</f>
        <v>2017.4018264840181</v>
      </c>
      <c r="E3" s="65"/>
      <c r="F3" s="65">
        <f>penggarapan!L3+(penggarapan!L2-1)/12+(penggarapan!L4-1)/365</f>
        <v>2017.3990867579907</v>
      </c>
      <c r="G3" s="65"/>
      <c r="H3" s="65">
        <f>penggarapan!L3+(penggarapan!L2-1)/12+(penggarapan!L4+1)/365</f>
        <v>2017.4045662100457</v>
      </c>
      <c r="I3" s="65"/>
    </row>
    <row r="4" spans="1:9">
      <c r="A4" s="65"/>
      <c r="B4" s="65" t="s">
        <v>87</v>
      </c>
      <c r="C4" s="66"/>
      <c r="D4" s="66">
        <f>IF(D3&lt;=-500,-20+32*(D3/100-18.2)*(D3/100-18.2),0)</f>
        <v>0</v>
      </c>
      <c r="E4" s="66"/>
      <c r="F4" s="66">
        <f>IF(F3&lt;=-500,-20+32*(F3/100-18.2)*(F3/100-18.2),0)</f>
        <v>0</v>
      </c>
      <c r="G4" s="66"/>
      <c r="H4" s="66">
        <f>IF(H3&lt;=-500,-20+32*(H3/100-18.2)*(H3/100-18.2),0)</f>
        <v>0</v>
      </c>
      <c r="I4" s="65"/>
    </row>
    <row r="5" spans="1:9">
      <c r="A5" s="65"/>
      <c r="B5" s="65" t="s">
        <v>93</v>
      </c>
      <c r="C5" s="66"/>
      <c r="D5" s="66">
        <f>IF(D3&gt;-500, IF(D3&lt;=500, 10583.6 - 1014.41*(D3/100) + 33.78311*(D3/100)*(D3/100) - 5.952053*(D3/100)*(D3/100)*(D3/100) - 0.1798452*(D3/100)*(D3/100)*(D3/100)*(D3/100) + 0.022174192*(D3/100)*(D3/100)*(D3/100)*(D3/100)*(D3/100) + 0.0090316521*(D3/100)*(D3/100)*(D3/100)*(D3/100)*(D3/100)*(D3/100), 0), 0)</f>
        <v>0</v>
      </c>
      <c r="E5" s="66"/>
      <c r="F5" s="66">
        <f>IF(F3&gt;-500, IF(F3&lt;=500, 10583.6 - 1014.41*(F3/100) + 33.78311*(F3/100)*(F3/100) - 5.952053*(F3/100)*(F3/100)*(F3/100) - 0.1798452*(F3/100)*(F3/100)*(F3/100)*(F3/100) + 0.022174192*(F3/100)*(F3/100)*(F3/100)*(F3/100)*(F3/100) + 0.0090316521*(F3/100)*(F3/100)*(F3/100)*(F3/100)*(F3/100)*(F3/100), 0), 0)</f>
        <v>0</v>
      </c>
      <c r="G5" s="66"/>
      <c r="H5" s="66">
        <f>IF(H3&gt;-500, IF(H3&lt;=500, 10583.6 - 1014.41*(H3/100) + 33.78311*(H3/100)*(H3/100) - 5.952053*(H3/100)*(H3/100)*(H3/100) - 0.1798452*(H3/100)*(H3/100)*(H3/100)*(H3/100) + 0.022174192*(H3/100)*(H3/100)*(H3/100)*(H3/100)*(H3/100) + 0.0090316521*(H3/100)*(H3/100)*(H3/100)*(H3/100)*(H3/100)*(H3/100), 0), 0)</f>
        <v>0</v>
      </c>
      <c r="I5" s="65"/>
    </row>
    <row r="6" spans="1:9">
      <c r="A6" s="65"/>
      <c r="B6" s="65" t="s">
        <v>52</v>
      </c>
      <c r="C6" s="66"/>
      <c r="D6" s="66">
        <f>IF(D3&gt;500, IF(D3&lt;=1600, 1574.2 - 556.01*(D3/100-10) + 71.23472*(D3/100-10)*(D3/100-10) + 0.319781*(D3/100-10)*(D3/100-10)*(D3/100-10) - 0.8503463*(D3/100-10)*(D3/100-10)*(D3/100-10)*(D3/100-10) - 0.005050998*(D3/100-10)*(D3/100-10)*(D3/100-10)*(D3/100-10)*(D3/100-10) + 0.0083572073*(D3/100-10)*(D3/100-10)*(D3/100-10)*(D3/100-10)*(D3/100-10)*(D3/100-10), 0), 0)</f>
        <v>0</v>
      </c>
      <c r="E6" s="66"/>
      <c r="F6" s="66">
        <f>IF(F3&gt;500, IF(F3&lt;=1600, 1574.2 - 556.01*(F3/100-10) + 71.23472*(F3/100-10)*(F3/100-10) + 0.319781*(F3/100-10)*(F3/100-10)*(F3/100-10) - 0.8503463*(F3/100-10)*(F3/100-10)*(F3/100-10)*(F3/100-10) - 0.005050998*(F3/100-10)*(F3/100-10)*(F3/100-10)*(F3/100-10)*(F3/100-10) + 0.0083572073*(F3/100-10)*(F3/100-10)*(F3/100-10)*(F3/100-10)*(F3/100-10)*(F3/100-10), 0), 0)</f>
        <v>0</v>
      </c>
      <c r="G6" s="66"/>
      <c r="H6" s="66">
        <f>IF(H3&gt;500, IF(H3&lt;=1600, 1574.2 - 556.01*(H3/100-10) + 71.23472*(H3/100-10)*(H3/100-10) + 0.319781*(H3/100-10)*(H3/100-10)*(H3/100-10) - 0.8503463*(H3/100-10)*(H3/100-10)*(H3/100-10)*(H3/100-10) - 0.005050998*(H3/100-10)*(H3/100-10)*(H3/100-10)*(H3/100-10)*(H3/100-10) + 0.0083572073*(H3/100-10)*(H3/100-10)*(D3/100-10)*(H3/100-10)*(H3/100-10)*(H3/100-10), 0), 0)</f>
        <v>0</v>
      </c>
      <c r="I6" s="65"/>
    </row>
    <row r="7" spans="1:9">
      <c r="A7" s="65"/>
      <c r="B7" s="65" t="s">
        <v>92</v>
      </c>
      <c r="C7" s="66"/>
      <c r="D7" s="66">
        <f>IF(D3&gt;1600, IF(D3&lt;=1700, 120 - 0.9808*(D3-1600) - 0.01532*(D3-1600)*(D3-1600) + (D3-1600)*(D3-1600)*(D3-1600)/7129, 0), 0)</f>
        <v>0</v>
      </c>
      <c r="E7" s="66"/>
      <c r="F7" s="66">
        <f>IF(F3&gt;1600, IF(F3&lt;=1700, 120 - 0.9808*(F3-1600) - 0.01532*(F3-1600)*(F3-1600) + (F3-1600)*(F3-1600)*(F3-1600)/7129, 0), 0)</f>
        <v>0</v>
      </c>
      <c r="G7" s="66"/>
      <c r="H7" s="66">
        <f>IF(H3&gt;1600, IF(H3&lt;=1700, 120 - 0.9808*(H3-1600) - 0.01532*(H3-1600)*(H3-1600) + (H3-1600)*(H3-1600)*(H3-1600)/7129, 0), 0)</f>
        <v>0</v>
      </c>
      <c r="I7" s="65"/>
    </row>
    <row r="8" spans="1:9">
      <c r="A8" s="65"/>
      <c r="B8" s="65" t="s">
        <v>91</v>
      </c>
      <c r="C8" s="66"/>
      <c r="D8" s="66">
        <f>IF(D3&gt;1700, IF(D3&lt;=1800, 8.83 + 0.1603*(D3-1700) - 0.0059285*(D3-1700)*(D3-1700) + 0.00013336*(D3-1700)*(D3-1700)*(D3-1700) - (D3-1700)*(D3-1700)*(D3-1700)*(D3-1700)/1174000, 0), 0)</f>
        <v>0</v>
      </c>
      <c r="E8" s="66"/>
      <c r="F8" s="66">
        <f>IF(F3&gt;1700, IF(F3&lt;=1800, 8.83 + 0.1603*(F3-1700) - 0.0059285*(F3-1700)*(F3-1700) + 0.00013336*(F3-1700)*(F3-1700)*(F3-1700) - (F3-1700)*(F3-1700)*(F3-1700)*(F3-1700)/1174000, 0), 0)</f>
        <v>0</v>
      </c>
      <c r="G8" s="66"/>
      <c r="H8" s="66">
        <f>IF(H3&gt;1700, IF(H3&lt;=1800, 8.83 + 0.1603*(H3-1700) - 0.0059285*(H3-1700)*(H3-1700) + 0.00013336*(H3-1700)*(H3-1700)*(H3-1700) - (H3-1700)*(H3-1700)*(H3-1700)*(H3-1700)/1174000, 0), 0)</f>
        <v>0</v>
      </c>
      <c r="I8" s="65"/>
    </row>
    <row r="9" spans="1:9">
      <c r="A9" s="65"/>
      <c r="B9" s="65" t="s">
        <v>90</v>
      </c>
      <c r="C9" s="66"/>
      <c r="D9" s="66">
        <f>IF(D3&gt;1800, IF(D3&lt;=1860, 13.72 - 0.332447*(D3-1800) + 0.0068612*(D3-1800)*(D3-1800) + 0.0041116*(D3-1800)*(D3-1800)*(D3-1800) - 0.00037436*(D3-1800)*(D3-1800)*(D3-1800)*(D3-1800) + 0.0000121272*(D3-1800)*(D3-1800)*(D3-1800)*(D3-1800)*(D3-1800) - 0.0000001699*(D3-1800)*(D3-1800)*(D3-1800)*(D3-1800)*(D3-1800)*(D3-1800) + 0.000000000875*(D3-1800)*(D3-1800)*(D3-1800)*(D3-1800)*(D3-1800)*(D3-1800)*(D3-1800), 0), 0)</f>
        <v>0</v>
      </c>
      <c r="E9" s="66"/>
      <c r="F9" s="66">
        <f>IF(F3&gt;1800, IF(F3&lt;=1860, 13.72 - 0.332447*(F3-1800) + 0.0068612*(F3-1800)*(F3-1800) + 0.0041116*(F3-1800)*(F3-1800)*(F3-1800) - 0.00037436*(F3-1800)*(F3-1800)*(F3-1800)*(F3-1800) + 0.0000121272*(F3-1800)*(F3-1800)*(F3-1800)*(F3-1800)*(F3-1800) - 0.0000001699*(F3-1800)*(F3-1800)*(F3-1800)*(F3-1800)*(F3-1800)*(F3-1800) + 0.000000000875*(F3-1800)*(F3-1800)*(F3-1800)*(F3-1800)*(F3-1800)*(F3-1800)*(F3-1800), 0), 0)</f>
        <v>0</v>
      </c>
      <c r="G9" s="66"/>
      <c r="H9" s="66">
        <f>IF(H3&gt;1800, IF(H3&lt;=1860, 13.72 - 0.332447*(H3-1800) + 0.0068612*(H3-1800)*(H3-1800) + 0.0041116*(H3-1800)*(H3-1800)*(H3-1800) - 0.00037436*(H3-1800)*(H3-1800)*(H3-1800)*(H3-1800) + 0.0000121272*(H3-1800)*(H3-1800)*(H3-1800)*(H3-1800)*(H3-1800) - 0.0000001699*(H3-1800)*(H3-1800)*(H3-1800)*(H3-1800)*(H3-1800)*(H3-1800) + 0.000000000875*(H3-1800)*(H3-1800)*(H3-1800)*(H3-1800)*(H3-1800)*(H3-1800)*(H3-1800), 0), 0)</f>
        <v>0</v>
      </c>
      <c r="I9" s="65"/>
    </row>
    <row r="10" spans="1:9">
      <c r="A10" s="65"/>
      <c r="B10" s="65" t="s">
        <v>89</v>
      </c>
      <c r="C10" s="66"/>
      <c r="D10" s="66">
        <f>IF(D3&gt;1860, IF(D3&lt;=1900, 7.62 + 0.5737*(D3-1860) - 0.251754*(D3-1860)*(D3-1860) + 0.01680668*(D3-1860)*(D3-1860)*(D3-1860) - 0.0004473624*(D3-1860)*(D3-1860)*(D3-1860)*(D3-1860) + (D3-1860)*(D3-1860)*(D3-1860)*(D3-1860)*(D3-1860)/233174, 0), 0)</f>
        <v>0</v>
      </c>
      <c r="E10" s="66"/>
      <c r="F10" s="66">
        <f>IF(F3&gt;1860, IF(F3&lt;=1900, 7.62 + 0.5737*(F3-1860) - 0.251754*(F3-1860)*(F3-1860) + 0.01680668*(F3-1860)*(F3-1860)*(F3-1860) - 0.0004473624*(F3-1860)*(F3-1860)*(F3-1860)*(F3-1860) + (F3-1860)*(F3-1860)*(F3-1860)*(F3-1860)*(F3-1860)/233174, 0), 0)</f>
        <v>0</v>
      </c>
      <c r="G10" s="66"/>
      <c r="H10" s="66">
        <f>IF(H3&gt;1860, IF(H3&lt;=1900, 7.62 + 0.5737*(H3-1860) - 0.251754*(H3-1860)*(H3-1860) + 0.01680668*(H3-1860)*(H3-1860)*(H3-1860) - 0.0004473624*(H3-1860)*(H3-1860)*(H3-1860)*(H3-1860) + (H3-1860)*(H3-1860)*(H3-1860)*(H3-1860)*(H3-1860)/233174, 0), 0)</f>
        <v>0</v>
      </c>
      <c r="I10" s="65"/>
    </row>
    <row r="11" spans="1:9">
      <c r="A11" s="65"/>
      <c r="B11" s="65" t="s">
        <v>88</v>
      </c>
      <c r="C11" s="66"/>
      <c r="D11" s="66">
        <f>IF(D3&gt;1900, IF(D3&lt;=1920, -2.79 + 1.494119*(D3-1900) - 0.0598939*(D3-1900)*(D3-1900) + 0.0061966*(D3-1900)*(D3-1900)*(D3-1900) - 0.000197*(D3-1900)*(D3-1900)*(D3-1900)*(D3-1900), 0), 0)</f>
        <v>0</v>
      </c>
      <c r="E11" s="66"/>
      <c r="F11" s="66">
        <f>IF(F3&gt;1900, IF(F3&lt;=1920, -2.79 + 1.494119*(F3-1900) - 0.0598939*(F3-1900)*(F3-1900) + 0.0061966*(F3-1900)*(F3-1900)*(F3-1900) - 0.000197*(F3-1900)*(F3-1900)*(F3-1900)*(F3-1900), 0), 0)</f>
        <v>0</v>
      </c>
      <c r="G11" s="66"/>
      <c r="H11" s="66">
        <f>IF(H3&gt;1900, IF(H3&lt;=1920, -2.79 + 1.494119*(H3-1900) - 0.0598939*(H3-1900)*(H3-1900) + 0.0061966*(H3-1900)*(H3-1900)*(H3-1900) - 0.000197*(H3-1900)*(H3-1900)*(H3-1900)*(H3-1900), 0), 0)</f>
        <v>0</v>
      </c>
      <c r="I11" s="65"/>
    </row>
    <row r="12" spans="1:9">
      <c r="A12" s="65"/>
      <c r="B12" s="65" t="s">
        <v>94</v>
      </c>
      <c r="C12" s="66"/>
      <c r="D12" s="66">
        <f>IF(D3&gt;1920, IF(D3&lt;=1941, 21.2 + 0.84493*(D3-1920) - 0.0761*(D3-1920)*(D3-1920) + 0.0020936*(D3-1920)*(D3-1920)*(D3-1920), 0), 0)</f>
        <v>0</v>
      </c>
      <c r="E12" s="66"/>
      <c r="F12" s="66">
        <f>IF(F3&gt;1920, IF(F3&lt;=1941, 21.2 + 0.84493*(F3-1920) - 0.0761*(F3-1920)*(F3-1920) + 0.0020936*(F3-1920)*(F3-1920)*(F3-1920), 0), 0)</f>
        <v>0</v>
      </c>
      <c r="G12" s="66"/>
      <c r="H12" s="66">
        <f>IF(H3&gt;1920, IF(H3&lt;=1941, 21.2 + 0.84493*(H3-1920) - 0.0761*(H3-1920)*(H3-1920) + 0.0020936*(H3-1920)*(H3-1920)*(H3-1920), 0), 0)</f>
        <v>0</v>
      </c>
      <c r="I12" s="65"/>
    </row>
    <row r="13" spans="1:9">
      <c r="A13" s="65"/>
      <c r="B13" s="65" t="s">
        <v>95</v>
      </c>
      <c r="C13" s="66"/>
      <c r="D13" s="66">
        <f>IF(D3&gt;1941, IF(D3&lt;=1961, 29.07 + 0.407*(D3-1950) - (D3-1950)*(D3-1950)/233 + (D3-1950)*(D3-1950)*(D3-1950)/2547, 0), 0)</f>
        <v>0</v>
      </c>
      <c r="E13" s="66"/>
      <c r="F13" s="66">
        <f>IF(F3&gt;1941, IF(F3&lt;=1961, 29.07 + 0.407*(F3-1950) - (F3-1950)*(F3-1950)/233 + (F3-1950)*(F3-1950)*(F3-1950)/2547, 0), 0)</f>
        <v>0</v>
      </c>
      <c r="G13" s="66"/>
      <c r="H13" s="66">
        <f>IF(H3&gt;1941, IF(H3&lt;=1961, 29.07 + 0.407*(H3-1950) - (H3-1950)*(H3-1950)/233 + (H3-1950)*(H3-1950)*(H3-1950)/2547, 0), 0)</f>
        <v>0</v>
      </c>
      <c r="I13" s="65"/>
    </row>
    <row r="14" spans="1:9">
      <c r="A14" s="65"/>
      <c r="B14" s="65" t="s">
        <v>96</v>
      </c>
      <c r="C14" s="66"/>
      <c r="D14" s="66">
        <f>IF(D3&gt;1961, IF(D3&lt;=1986, 45.45 + 1.067*(D3-1975) - (D3-1975)*(D3-1975)/260 - (D3-1975)*(D3-1975)*(D3-1975)/718, 0), 0)</f>
        <v>0</v>
      </c>
      <c r="E14" s="66"/>
      <c r="F14" s="66">
        <f>IF(F3&gt;1961, IF(F3&lt;=1986, 45.45 + 1.067*(F3-1975) - (F3-1975)*(F3-1975)/260 - (F3-1975)*(F3-1975)*(F3-1975)/718, 0), 0)</f>
        <v>0</v>
      </c>
      <c r="G14" s="66"/>
      <c r="H14" s="66">
        <f>IF(H3&gt;1961, IF(H3&lt;=1986, 45.45 + 1.067*(H3-1975) - (H3-1975)*(H3-1975)/260 - (H3-1975)*(H3-1975)*(H3-1975)/718, 0), 0)</f>
        <v>0</v>
      </c>
      <c r="I14" s="65"/>
    </row>
    <row r="15" spans="1:9">
      <c r="A15" s="65"/>
      <c r="B15" s="65" t="s">
        <v>97</v>
      </c>
      <c r="C15" s="66"/>
      <c r="D15" s="66">
        <f>IF(D3&gt;1986, IF(D3&lt;=2005, 63.86 + 0.3345*(D3-2000) - 0.060374*(D3-2000)*(D3-2000) + 0.0017275*(D3-2000)*(D3-2000)*(D3-2000) + 0.000651814*(D3-2000)*(D3-2000)*(D3-2000)*(D3-2000) + 0.00002373599*(D3-2000)*(D3-2000)*(D3-2000)*(D3-2000)*(D3-2000), 0), 0)</f>
        <v>0</v>
      </c>
      <c r="E15" s="66"/>
      <c r="F15" s="66">
        <f>IF(F3&gt;1986, IF(F3&lt;=2005, 63.86 + 0.3345*(F3-2000) - 0.060374*(F3-2000)*(F3-2000) + 0.0017275*(F3-2000)*(F3-2000)*(F3-2000) + 0.000651814*(F3-2000)*(F3-2000)*(F3-2000)*(F3-2000) + 0.00002373599*(F3-2000)*(F3-2000)*(F3-2000)*(F3-2000)*(F3-2000), 0), 0)</f>
        <v>0</v>
      </c>
      <c r="G15" s="66"/>
      <c r="H15" s="66">
        <f>IF(H3&gt;1986, IF(H3&lt;=2005, 63.86 + 0.3345*(H3-2000) - 0.060374*(H3-2000)*(H3-2000) + 0.0017275*(H3-2000)*(H3-2000)*(H3-2000) + 0.000651814*(H3-2000)*(H3-2000)*(H3-2000)*(H3-2000) + 0.00002373599*(H3-2000)*(H3-2000)*(H3-2000)*(H3-2000)*(H3-2000), 0), 0)</f>
        <v>0</v>
      </c>
      <c r="I15" s="65"/>
    </row>
    <row r="16" spans="1:9">
      <c r="A16" s="65"/>
      <c r="B16" s="65" t="s">
        <v>98</v>
      </c>
      <c r="C16" s="66"/>
      <c r="D16" s="66">
        <f>IF(D3&gt;2005, IF(D3&lt;=2050, 62.92 + 0.32217*(D3-2000) + 0.005589*(D3-2000)*(D3-2000), 0), 0)</f>
        <v>70.218827343028636</v>
      </c>
      <c r="E16" s="66"/>
      <c r="F16" s="66">
        <f>IF(F3&gt;2005, IF(F3&lt;=2050, 62.92 + 0.32217*(F3-2000) + 0.005589*(F3-2000)*(F3-2000), 0), 0)</f>
        <v>70.217411802469442</v>
      </c>
      <c r="G16" s="66"/>
      <c r="H16" s="66">
        <f>IF(H3&gt;2005, IF(H3&lt;=2050, 62.92 + 0.32217*(H3-2000) + 0.005589*(H3-2000)*(H3-2000), 0), 0)</f>
        <v>70.220242967491103</v>
      </c>
      <c r="I16" s="65"/>
    </row>
    <row r="17" spans="1:9">
      <c r="A17" s="65"/>
      <c r="B17" s="65" t="s">
        <v>99</v>
      </c>
      <c r="C17" s="66"/>
      <c r="D17" s="66">
        <f>IF(D3&gt;2050, IF(D3&lt;=2150, -20 + 32*((D3 - 1820)/100)*((D3 - 1820)/100) - 0.5628*(2150 - D3), 0), 0)</f>
        <v>0</v>
      </c>
      <c r="E17" s="66"/>
      <c r="F17" s="66">
        <f>IF(F3&gt;2050, IF(F3&lt;=2150, -20 + 32*((F3 - 1820)/100)*((F3 - 1820)/100) - 0.5628*(2150 - F3), 0), 0)</f>
        <v>0</v>
      </c>
      <c r="G17" s="66"/>
      <c r="H17" s="66">
        <f>IF(H3&gt;2050, IF(H3&lt;=2150, -20 + 32*((H3 - 1820)/100)*((H3 - 1820)/100) - 0.5628*(2150 - H3), 0), 0)</f>
        <v>0</v>
      </c>
      <c r="I17" s="65"/>
    </row>
    <row r="18" spans="1:9">
      <c r="A18" s="65"/>
      <c r="B18" s="65" t="s">
        <v>100</v>
      </c>
      <c r="C18" s="66"/>
      <c r="D18" s="66">
        <f>IF(D3&gt;2150, -20 + 32*((D3 - 1820)/100)*((D3 - 1820)/100), 0)</f>
        <v>0</v>
      </c>
      <c r="E18" s="66"/>
      <c r="F18" s="66">
        <f>IF(F3&gt;2150, -20 + 32*((F3 - 1820)/100)*((F3 - 1820)/100), 0)</f>
        <v>0</v>
      </c>
      <c r="G18" s="66"/>
      <c r="H18" s="66">
        <f>IF(H3&gt;2150, -20 + 32*((H3 - 1820)/100)*((H3 - 1820)/100), 0)</f>
        <v>0</v>
      </c>
      <c r="I18" s="65"/>
    </row>
    <row r="19" spans="1:9">
      <c r="A19" s="65"/>
      <c r="B19" s="65" t="s">
        <v>33</v>
      </c>
      <c r="C19" s="66"/>
      <c r="D19" s="66">
        <f>SUM(D4:D18)</f>
        <v>70.218827343028636</v>
      </c>
      <c r="E19" s="66"/>
      <c r="F19" s="66">
        <f>SUM(F4:F18)</f>
        <v>70.217411802469442</v>
      </c>
      <c r="G19" s="66"/>
      <c r="H19" s="66">
        <f>SUM(H4:H18)</f>
        <v>70.220242967491103</v>
      </c>
      <c r="I19" s="65"/>
    </row>
    <row r="20" spans="1:9">
      <c r="A20" s="65"/>
      <c r="B20" s="65"/>
      <c r="C20" s="65"/>
      <c r="D20" s="65"/>
      <c r="E20" s="65"/>
      <c r="F20" s="65"/>
      <c r="G20" s="65"/>
      <c r="H20" s="65"/>
      <c r="I20" s="65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"/>
  <dimension ref="A1:CI696"/>
  <sheetViews>
    <sheetView topLeftCell="F1" zoomScale="78" zoomScaleNormal="78" workbookViewId="0">
      <selection activeCell="Q8" sqref="Q8"/>
    </sheetView>
  </sheetViews>
  <sheetFormatPr defaultRowHeight="15"/>
  <cols>
    <col min="3" max="3" width="14.42578125" bestFit="1" customWidth="1"/>
    <col min="5" max="5" width="10.5703125" customWidth="1"/>
    <col min="6" max="6" width="12.140625" customWidth="1"/>
    <col min="7" max="7" width="13" customWidth="1"/>
    <col min="8" max="8" width="14.28515625" customWidth="1"/>
    <col min="9" max="9" width="11.5703125" customWidth="1"/>
    <col min="10" max="10" width="11.7109375" customWidth="1"/>
    <col min="11" max="11" width="11" customWidth="1"/>
    <col min="12" max="12" width="12.140625" customWidth="1"/>
    <col min="13" max="13" width="11.42578125" customWidth="1"/>
    <col min="14" max="14" width="14.7109375" customWidth="1"/>
    <col min="15" max="15" width="11.5703125" customWidth="1"/>
    <col min="16" max="16" width="12.5703125" customWidth="1"/>
    <col min="17" max="17" width="11.85546875" customWidth="1"/>
    <col min="18" max="18" width="10.5703125" customWidth="1"/>
    <col min="19" max="19" width="11.5703125" customWidth="1"/>
    <col min="20" max="20" width="11" customWidth="1"/>
    <col min="21" max="21" width="11.5703125" customWidth="1"/>
    <col min="22" max="22" width="11.85546875" customWidth="1"/>
    <col min="23" max="23" width="12.5703125" customWidth="1"/>
    <col min="24" max="24" width="12.85546875" customWidth="1"/>
    <col min="25" max="25" width="16.42578125" customWidth="1"/>
    <col min="26" max="26" width="15.28515625" customWidth="1"/>
    <col min="27" max="27" width="14.140625" customWidth="1"/>
    <col min="28" max="28" width="12.85546875" customWidth="1"/>
    <col min="29" max="29" width="14.5703125" customWidth="1"/>
    <col min="30" max="30" width="11.28515625" customWidth="1"/>
    <col min="32" max="32" width="14" customWidth="1"/>
    <col min="40" max="40" width="11.140625" customWidth="1"/>
    <col min="41" max="41" width="6.140625" customWidth="1"/>
    <col min="42" max="42" width="12.5703125" customWidth="1"/>
    <col min="43" max="43" width="11.7109375" customWidth="1"/>
    <col min="47" max="47" width="10" customWidth="1"/>
    <col min="48" max="48" width="17.7109375" customWidth="1"/>
    <col min="49" max="49" width="11" customWidth="1"/>
    <col min="50" max="50" width="11.42578125" customWidth="1"/>
    <col min="51" max="51" width="11" bestFit="1" customWidth="1"/>
    <col min="52" max="53" width="11.140625" customWidth="1"/>
    <col min="54" max="54" width="10.85546875" customWidth="1"/>
    <col min="55" max="55" width="12.42578125" customWidth="1"/>
    <col min="56" max="56" width="12.5703125" customWidth="1"/>
    <col min="57" max="57" width="12.42578125" customWidth="1"/>
    <col min="58" max="58" width="11.7109375" customWidth="1"/>
    <col min="59" max="59" width="12.28515625" customWidth="1"/>
    <col min="60" max="60" width="10.85546875" customWidth="1"/>
    <col min="61" max="61" width="11.5703125" customWidth="1"/>
    <col min="65" max="65" width="12.5703125" customWidth="1"/>
    <col min="77" max="77" width="12.5703125" customWidth="1"/>
    <col min="78" max="78" width="11.85546875" customWidth="1"/>
    <col min="79" max="79" width="13.42578125" customWidth="1"/>
  </cols>
  <sheetData>
    <row r="1" spans="1:69">
      <c r="C1" t="s">
        <v>2</v>
      </c>
      <c r="D1" t="s">
        <v>3</v>
      </c>
      <c r="E1" t="s">
        <v>4</v>
      </c>
      <c r="K1" s="12" t="s">
        <v>70</v>
      </c>
      <c r="P1" s="12" t="s">
        <v>80</v>
      </c>
    </row>
    <row r="2" spans="1:69">
      <c r="B2" t="s">
        <v>0</v>
      </c>
      <c r="C2" s="6">
        <f>'prediksi saat ijtima&amp;istiqbal'!C6</f>
        <v>7</v>
      </c>
      <c r="D2" s="6">
        <f>'prediksi saat ijtima&amp;istiqbal'!D6</f>
        <v>0</v>
      </c>
      <c r="E2" s="6">
        <f>'prediksi saat ijtima&amp;istiqbal'!E6</f>
        <v>10</v>
      </c>
      <c r="F2" s="7" t="str">
        <f>'prediksi saat ijtima&amp;istiqbal'!F6</f>
        <v>N</v>
      </c>
      <c r="G2">
        <f>'prediksi saat ijtima&amp;istiqbal'!G6</f>
        <v>7.0027777777777782</v>
      </c>
      <c r="H2" t="s">
        <v>5</v>
      </c>
      <c r="I2" s="5">
        <f>'prediksi saat ijtima&amp;istiqbal'!C3</f>
        <v>9</v>
      </c>
      <c r="K2" t="s">
        <v>71</v>
      </c>
      <c r="L2" s="10">
        <f>AN8</f>
        <v>5</v>
      </c>
      <c r="M2" t="s">
        <v>73</v>
      </c>
      <c r="N2" s="11">
        <f>AQ9</f>
        <v>0.8225126494653523</v>
      </c>
      <c r="P2" t="s">
        <v>83</v>
      </c>
      <c r="Q2" s="10">
        <f>AN12</f>
        <v>6</v>
      </c>
      <c r="R2" t="s">
        <v>73</v>
      </c>
      <c r="S2" s="11">
        <f>AQ13</f>
        <v>0.54829092789441347</v>
      </c>
      <c r="AP2">
        <f>AP8+1</f>
        <v>26.822512649465352</v>
      </c>
    </row>
    <row r="3" spans="1:69">
      <c r="B3" t="s">
        <v>1</v>
      </c>
      <c r="C3" s="6">
        <f>'prediksi saat ijtima&amp;istiqbal'!C7</f>
        <v>111</v>
      </c>
      <c r="D3" s="6">
        <f>'prediksi saat ijtima&amp;istiqbal'!D7</f>
        <v>18</v>
      </c>
      <c r="E3" s="6">
        <f>'prediksi saat ijtima&amp;istiqbal'!E7</f>
        <v>54</v>
      </c>
      <c r="F3" s="7" t="str">
        <f>'prediksi saat ijtima&amp;istiqbal'!F7</f>
        <v>E</v>
      </c>
      <c r="G3">
        <f>'prediksi saat ijtima&amp;istiqbal'!G7</f>
        <v>111.315</v>
      </c>
      <c r="H3" t="s">
        <v>6</v>
      </c>
      <c r="I3" s="5">
        <f>'prediksi saat ijtima&amp;istiqbal'!C4</f>
        <v>1438</v>
      </c>
      <c r="K3" t="s">
        <v>72</v>
      </c>
      <c r="L3" s="10">
        <f>AM8</f>
        <v>2017</v>
      </c>
      <c r="M3" t="s">
        <v>79</v>
      </c>
      <c r="N3" s="13">
        <f>AS9</f>
        <v>1.1317209827986856</v>
      </c>
      <c r="P3" s="9" t="s">
        <v>49</v>
      </c>
      <c r="Q3" s="10">
        <f>AM12</f>
        <v>2017</v>
      </c>
      <c r="R3" t="s">
        <v>79</v>
      </c>
      <c r="S3" s="11">
        <f>AS13</f>
        <v>0.85749926122774678</v>
      </c>
    </row>
    <row r="4" spans="1:69">
      <c r="B4" t="s">
        <v>219</v>
      </c>
      <c r="C4" t="s">
        <v>220</v>
      </c>
      <c r="G4">
        <f>G3/15</f>
        <v>7.4210000000000003</v>
      </c>
      <c r="K4" t="s">
        <v>45</v>
      </c>
      <c r="L4" s="10">
        <f>AO8</f>
        <v>25</v>
      </c>
      <c r="M4" t="s">
        <v>74</v>
      </c>
      <c r="N4" s="11">
        <f>AR9</f>
        <v>1.114179316132019</v>
      </c>
      <c r="P4" t="s">
        <v>81</v>
      </c>
      <c r="Q4" s="10">
        <f>AO12</f>
        <v>9</v>
      </c>
      <c r="R4" t="s">
        <v>82</v>
      </c>
      <c r="S4" s="11">
        <f>AR13</f>
        <v>0.83995759456108021</v>
      </c>
      <c r="AP4">
        <f>AP8-1</f>
        <v>24.822512649465352</v>
      </c>
    </row>
    <row r="5" spans="1:69">
      <c r="H5" t="s">
        <v>76</v>
      </c>
      <c r="K5" t="s">
        <v>69</v>
      </c>
      <c r="L5" s="14"/>
      <c r="P5" t="s">
        <v>69</v>
      </c>
      <c r="Q5" s="14"/>
      <c r="AT5" t="s">
        <v>155</v>
      </c>
      <c r="BM5" t="s">
        <v>326</v>
      </c>
    </row>
    <row r="6" spans="1:69">
      <c r="C6" s="15" t="s">
        <v>7</v>
      </c>
      <c r="D6" s="15" t="s">
        <v>9</v>
      </c>
      <c r="E6" t="s">
        <v>10</v>
      </c>
      <c r="F6" t="s">
        <v>11</v>
      </c>
      <c r="G6" t="s">
        <v>12</v>
      </c>
      <c r="H6" s="15" t="s">
        <v>13</v>
      </c>
      <c r="I6" s="15" t="s">
        <v>14</v>
      </c>
      <c r="J6" t="s">
        <v>15</v>
      </c>
      <c r="K6" t="s">
        <v>16</v>
      </c>
      <c r="L6" t="s">
        <v>17</v>
      </c>
      <c r="M6" t="s">
        <v>18</v>
      </c>
      <c r="N6" t="s">
        <v>19</v>
      </c>
      <c r="O6" t="s">
        <v>20</v>
      </c>
      <c r="P6" t="s">
        <v>21</v>
      </c>
      <c r="Q6" t="s">
        <v>22</v>
      </c>
      <c r="R6" t="s">
        <v>23</v>
      </c>
      <c r="S6" t="s">
        <v>24</v>
      </c>
      <c r="T6" t="s">
        <v>25</v>
      </c>
      <c r="U6" t="s">
        <v>26</v>
      </c>
      <c r="V6" t="s">
        <v>27</v>
      </c>
      <c r="W6" t="s">
        <v>28</v>
      </c>
      <c r="X6" t="s">
        <v>29</v>
      </c>
      <c r="Y6" t="s">
        <v>30</v>
      </c>
      <c r="Z6" t="s">
        <v>31</v>
      </c>
      <c r="AA6" t="s">
        <v>32</v>
      </c>
      <c r="AB6" t="s">
        <v>33</v>
      </c>
      <c r="AC6" t="s">
        <v>34</v>
      </c>
      <c r="AD6" t="s">
        <v>68</v>
      </c>
      <c r="AE6" t="s">
        <v>35</v>
      </c>
      <c r="AF6" t="s">
        <v>36</v>
      </c>
      <c r="AG6" t="s">
        <v>37</v>
      </c>
      <c r="AH6" t="s">
        <v>38</v>
      </c>
      <c r="AI6" t="s">
        <v>39</v>
      </c>
      <c r="AJ6" t="s">
        <v>40</v>
      </c>
      <c r="AK6" t="s">
        <v>41</v>
      </c>
      <c r="AL6" t="s">
        <v>42</v>
      </c>
      <c r="AM6" t="s">
        <v>43</v>
      </c>
      <c r="AN6" t="s">
        <v>44</v>
      </c>
      <c r="AO6" t="s">
        <v>45</v>
      </c>
      <c r="AP6" t="s">
        <v>46</v>
      </c>
      <c r="AQ6" t="s">
        <v>47</v>
      </c>
      <c r="AR6" t="s">
        <v>48</v>
      </c>
      <c r="AS6" t="s">
        <v>75</v>
      </c>
      <c r="AT6" t="s">
        <v>49</v>
      </c>
      <c r="AU6" t="s">
        <v>50</v>
      </c>
      <c r="AV6" t="s">
        <v>51</v>
      </c>
      <c r="AW6" t="s">
        <v>52</v>
      </c>
      <c r="AX6" t="s">
        <v>53</v>
      </c>
      <c r="AY6" t="s">
        <v>54</v>
      </c>
      <c r="AZ6" t="s">
        <v>65</v>
      </c>
      <c r="BA6" t="s">
        <v>55</v>
      </c>
      <c r="BB6" t="s">
        <v>56</v>
      </c>
      <c r="BC6" t="s">
        <v>57</v>
      </c>
      <c r="BD6" t="s">
        <v>58</v>
      </c>
      <c r="BE6" t="s">
        <v>59</v>
      </c>
      <c r="BF6" t="s">
        <v>60</v>
      </c>
      <c r="BG6" t="s">
        <v>61</v>
      </c>
      <c r="BH6" t="s">
        <v>62</v>
      </c>
      <c r="BI6" t="s">
        <v>63</v>
      </c>
      <c r="BJ6" t="s">
        <v>66</v>
      </c>
    </row>
    <row r="7" spans="1:69">
      <c r="F7" t="s">
        <v>64</v>
      </c>
      <c r="G7" t="s">
        <v>64</v>
      </c>
      <c r="H7" t="s">
        <v>64</v>
      </c>
      <c r="I7" t="s">
        <v>64</v>
      </c>
      <c r="J7" t="s">
        <v>64</v>
      </c>
      <c r="K7" t="s">
        <v>64</v>
      </c>
      <c r="L7" t="s">
        <v>64</v>
      </c>
      <c r="M7" t="s">
        <v>64</v>
      </c>
      <c r="N7" t="s">
        <v>64</v>
      </c>
      <c r="O7" t="s">
        <v>64</v>
      </c>
      <c r="P7" t="s">
        <v>64</v>
      </c>
      <c r="Q7" t="s">
        <v>64</v>
      </c>
      <c r="R7" t="s">
        <v>64</v>
      </c>
      <c r="S7" t="s">
        <v>64</v>
      </c>
      <c r="T7" t="s">
        <v>64</v>
      </c>
      <c r="U7" t="s">
        <v>64</v>
      </c>
      <c r="V7" t="s">
        <v>64</v>
      </c>
      <c r="W7" t="s">
        <v>64</v>
      </c>
      <c r="X7" t="s">
        <v>69</v>
      </c>
      <c r="Y7" t="s">
        <v>69</v>
      </c>
      <c r="Z7" t="s">
        <v>69</v>
      </c>
      <c r="AA7" t="s">
        <v>69</v>
      </c>
      <c r="AB7" t="s">
        <v>69</v>
      </c>
      <c r="AC7" t="s">
        <v>69</v>
      </c>
      <c r="BJ7" t="s">
        <v>67</v>
      </c>
    </row>
    <row r="8" spans="1:69">
      <c r="A8" t="s">
        <v>8</v>
      </c>
      <c r="C8" s="2">
        <f>12*I3+I2-17050</f>
        <v>215</v>
      </c>
      <c r="D8" s="1">
        <f>C8/1236.85</f>
        <v>0.17382867768929136</v>
      </c>
      <c r="E8" s="1">
        <f xml:space="preserve"> 1 - 0.002516*D8 - 0.0000074*D8*D8</f>
        <v>0.99956242344550572</v>
      </c>
      <c r="F8" s="1">
        <f>RADIANS(MOD(2.5534+29.10535669*C8-0.0000218*D8*D8-0.00000011*D8*D8*D8,360))</f>
        <v>2.4470404082501616</v>
      </c>
      <c r="G8" s="1">
        <f xml:space="preserve"> RADIANS(MOD(201.5643 + 385.81693528*C8 + 0.0107438*D8*D8 + 0.00001239*D8*D8*D8 - 0.000000058*D8*D8*D8*D8, 360))</f>
        <v>6.1471492821499973</v>
      </c>
      <c r="H8">
        <f xml:space="preserve"> RADIANS(MOD(160.7108 + 390.67050274*C8 - 0.0016341*D8*D8 - 0.00000227*D8*D8*D8 + 0.000000011*D8*D8*D8*D8, 360))</f>
        <v>4.7973662641017745</v>
      </c>
      <c r="I8">
        <f xml:space="preserve"> RADIANS(MOD(124.7746 - 1.5637558*C8 + 0.0020691*D8*D8 + 0.00000215*D8*D8*D8, 360))</f>
        <v>2.5929861988899692</v>
      </c>
      <c r="J8">
        <f xml:space="preserve"> (299.77 +  0.107408*C8- 0.009173*D8*D8)*PI()/180</f>
        <v>5.6350126583260716</v>
      </c>
      <c r="K8">
        <f xml:space="preserve"> (251.88 +  0.016321*C8)*PI()/180</f>
        <v>4.4573791851751858</v>
      </c>
      <c r="L8">
        <f xml:space="preserve"> (251.83 + 26.651886*C8)*PI()/180</f>
        <v>104.40534260702633</v>
      </c>
      <c r="M8">
        <f xml:space="preserve"> (349.42 + 36.412478*C8)*PI()/180</f>
        <v>142.73481990296855</v>
      </c>
      <c r="N8">
        <f xml:space="preserve"> ( 84.66 + 18.206239*C8)*PI()/180</f>
        <v>69.795740960063384</v>
      </c>
      <c r="O8">
        <f xml:space="preserve"> (141.74 + 53.303771*C8)*PI()/180</f>
        <v>202.4939858327769</v>
      </c>
      <c r="P8">
        <f xml:space="preserve"> (207.14 +  2.453732*C8)*PI()/180</f>
        <v>12.822801020313335</v>
      </c>
      <c r="Q8">
        <f xml:space="preserve"> (154.84 +  7.30686*C8)*PI()/180</f>
        <v>30.121152284976688</v>
      </c>
      <c r="R8">
        <f xml:space="preserve"> ( 34.52 + 27.261239*C8)*PI()/180</f>
        <v>102.89913908325201</v>
      </c>
      <c r="S8">
        <f xml:space="preserve"> (207.19 +  0.121824*C8)*PI()/180</f>
        <v>4.0732871074162098</v>
      </c>
      <c r="T8">
        <f xml:space="preserve"> (291.34 +  1.844379*C8)*PI()/180</f>
        <v>12.005796776757986</v>
      </c>
      <c r="U8">
        <f xml:space="preserve"> (161.72 + 24.198154*C8)*PI()/180</f>
        <v>93.625100410321949</v>
      </c>
      <c r="V8">
        <f xml:space="preserve"> (239.56 + 25.513099*C8)*PI()/180</f>
        <v>99.917940442591259</v>
      </c>
      <c r="W8">
        <f xml:space="preserve"> (331.55 +  3.592518*C8)*PI()/180</f>
        <v>19.267411655476952</v>
      </c>
      <c r="X8">
        <f xml:space="preserve"> 2451550.09765 + 29.530588853*C8 + 0.0001337*D8*D8 - 0.00000015*D8*D8*D8 + 0.00000000073*D8*D8*D8*D8</f>
        <v>2457899.174257434</v>
      </c>
      <c r="Y8">
        <f xml:space="preserve"> (325*SIN(J8) + 165*SIN(K8) + 164*SIN(L8) + 126*SIN(M8) + 110*SIN(N8) + 62*SIN(O8) + 60*SIN(P8) + 56*SIN(Q8) + 47*SIN(R8) + 42*SIN(S8) + 40*SIN(T8) + 37*SIN(U8) + 35*SIN(V8) + 23*SIN(W8))/1000000</f>
        <v>-5.5143379281992488E-4</v>
      </c>
      <c r="Z8">
        <f xml:space="preserve"> (-40720*SIN(G8) + 17241*E8*SIN(F8) +  1608*SIN(2*G8) + 1039*SIN(2*H8) + 739*E8*SIN(G8-F8) - 514*E8*SIN(G8+F8) + 208*E8*E8*SIN(2*F8) - 111*SIN(G8-2*H8) - 57*SIN(G8+2*H8) + 56*E8*SIN(2*G8+F8) - 42*SIN(3*G8) + 42*E8*SIN(F8+2*H8) + 38*E8*SIN(F8-2*H8) - 24*E8*SIN(2*G8-F8) - 17*SIN(I8) - 7*SIN(G8+2*F8) + 4*SIN(2*(G8-H8)) + 4*SIN(3*F8) + 3*SIN(G8+F8-2*H8) +3*SIN(2*(G8+H8)) - 3*SIN(G8+F8+2*H8) + 3*SIN(G8-F8+2*H8) - 2*SIN(G8-F8-2*H8) - 2*SIN(3*G8+F8) + 2*SIN(4*G8))/100000</f>
        <v>0.14961925370266127</v>
      </c>
      <c r="AA8">
        <f>X8+Y8+Z8</f>
        <v>2457899.323325254</v>
      </c>
      <c r="AB8">
        <f>BJ8/86400</f>
        <v>8.1260455577070526E-4</v>
      </c>
      <c r="AC8">
        <f>AA8-AB8</f>
        <v>2457899.3225126495</v>
      </c>
      <c r="AD8">
        <f>AC8+0.5</f>
        <v>2457899.8225126495</v>
      </c>
      <c r="AE8">
        <f>INT(AD8)</f>
        <v>2457899</v>
      </c>
      <c r="AF8">
        <f>AD8-AE8</f>
        <v>0.8225126494653523</v>
      </c>
      <c r="AG8">
        <f>INT((AE8 - 1867216.25)/36524.25)</f>
        <v>16</v>
      </c>
      <c r="AH8">
        <f>IF(AE8&lt;2299161, AE8, AE8+1+AG8-INT(AG8/4))</f>
        <v>2457912</v>
      </c>
      <c r="AI8">
        <f xml:space="preserve"> AH8 + 1524</f>
        <v>2459436</v>
      </c>
      <c r="AJ8">
        <f xml:space="preserve"> INT((AI8 - 122.1)/365.25)</f>
        <v>6733</v>
      </c>
      <c r="AK8">
        <f xml:space="preserve"> INT(365.25*AJ8)</f>
        <v>2459228</v>
      </c>
      <c r="AL8">
        <f xml:space="preserve"> INT((AI8 - AK8)/30.6001)</f>
        <v>6</v>
      </c>
      <c r="AM8">
        <f>IF(AN8&gt;2,AJ8-4716,AJ8-4715)</f>
        <v>2017</v>
      </c>
      <c r="AN8">
        <f>IF(AL8&lt;14,AL8-1,AL8-13)</f>
        <v>5</v>
      </c>
      <c r="AO8">
        <f>INT(AP8)</f>
        <v>25</v>
      </c>
      <c r="AP8">
        <f xml:space="preserve"> AI8 - AK8 - INT(30.6001*AL8) + AF8</f>
        <v>25.822512649465352</v>
      </c>
      <c r="AQ8">
        <f>AP8-AO8</f>
        <v>0.8225126494653523</v>
      </c>
      <c r="AR8">
        <f>AQ8+7/24</f>
        <v>1.114179316132019</v>
      </c>
      <c r="AS8">
        <f>AQ8+G4/24</f>
        <v>1.1317209827986856</v>
      </c>
      <c r="AT8">
        <f>2000+100*D8</f>
        <v>2017.3828677689291</v>
      </c>
      <c r="AU8">
        <f>IF(AT8&lt;=-500,-20+32*(AT8/100-18.2)*(AT8/100-18.2),0)</f>
        <v>0</v>
      </c>
      <c r="AV8">
        <f>IF(AT8&gt;-500, IF(AT8&lt;=500, 10583.6 - 1014.41*(AT8/100) + 33.78311*(AT8/100)*(AT8/100) - 5.952053*(AT8/100)*(AT8/100)*(AT8/100) - 0.1798452*(AT8/100)*(AT8/100)*(AT8/100)*(AT8/100) + 0.022174192*(AT8/100)*(AT8/100)*(AT8/100)*(AT8/100)*(AT8/100) + 0.0090316521*(AT8/100)*(AT8/100)*(AT8/100)*(AT8/100)*(AT8/100)*(AT8/100), 0), 0)</f>
        <v>0</v>
      </c>
      <c r="AW8">
        <f>IF(AT8&gt;500, IF(AT8&lt;=1600, 1574.2 - 556.01*(AT8/100-10) + 71.23472*(AT8/100-10)*(AT8/100-10) + 0.319781*(AT8/100-10)*(AT8/100-10)*(AT8/100-10) - 0.8503463*(AT8/100-10)*(AT8/100-10)*(AT8/100-10)*(AT8/100-10) - 0.005050998*(AT8/100-10)*(AT8/100-10)*(AT8/100-10)*(AT8/100-10)*(AT8/100-10) + 0.0083572073*(AT8/100-10)*(AT8/100-10)*(AT8/100-10)*(AT8/100-10)*(AT8/100-10)*(AT8/100-10), 0), 0)</f>
        <v>0</v>
      </c>
      <c r="AX8">
        <f>IF(AT8&gt;1600, IF(AT8&lt;=1700, 120 - 0.9808*(AT8-1600) - 0.01532*(AT8-1600)*(AT8-1600) + (AT8-1600)*(AT8-1600)*(AT8-1600)/7129, 0), 0)</f>
        <v>0</v>
      </c>
      <c r="AY8">
        <f>IF(AT8&gt;1700, IF(AT8&lt;=1800, 8.83 + 0.1603*(AT8-1700) - 0.0059285*(AT8-1700)*(AT8-1700) + 0.00013336*(AT8-1700)*(AT8-1700)*(AT8-1700) - (AT8-1700)*(AT8-1700)*(AT8-1700)*(AT8-1700)/1174000, 0), 0)</f>
        <v>0</v>
      </c>
      <c r="AZ8">
        <f>IF(AT8&gt;1800, IF(AT8&lt;=1860, 13.72 - 0.332447*(AT8-1800) + 0.0068612*(AT8-1800)*(AT8-1800) + 0.0041116*(AT8-1800)*(AT8-1800)*(AT8-1800) - 0.00037436*(AT8-1800)*(AT8-1800)*(AT8-1800)*(AT8-1800) + 0.0000121272*(AT8-1800)*(AT8-1800)*(AT8-1800)*(AT8-1800)*(AT8-1800) - 0.0000001699*(AT8-1800)*(AT8-1800)*(AT8-1800)*(AT8-1800)*(AT8-1800)*(AT8-1800) + 0.000000000875*(AT8-1800)*(AT8-1800)*(AT8-1800)*(AT8-1800)*(AT8-1800)*(AT8-1800)*(AT8-1800), 0), 0)</f>
        <v>0</v>
      </c>
      <c r="BA8">
        <f>IF(AT8&gt;1860, IF(AT8&lt;=1900, 7.62 + 0.5737*(AT8-1860) - 0.251754*(AT8-1860)*(AT8-1860) + 0.01680668*(AT8-1860)*(AT8-1860)*(AT8-1860) - 0.0004473624*(AT8-1860)*(AT8-1860)*(AT8-1860)*(AT8-1860) + (AT8-1860)*(AT8-1860)*(AT8-1860)*(AT8-1860)*(AT8-1860)/233174, 0), 0)</f>
        <v>0</v>
      </c>
      <c r="BB8">
        <f>IF(AT8&gt;1900, IF(AT8&lt;=1920, -2.79 + 1.494119*(AT8-1900) - 0.0598939*(AT8-1900)*(AT8-1900) + 0.0061966*(AT8-1900)*(AT8-1900)*(AT8-1900) - 0.000197*(AT8-1900)*(AT8-1900)*(AT8-1900)*(AT8-1900), 0), 0)</f>
        <v>0</v>
      </c>
      <c r="BC8">
        <f>IF(AT8&gt;1920, IF(AT8&lt;=1941, 21.2 + 0.84493*(AT8-1920) - 0.0761*(AT8-1920)*(AT8-1920) + 0.0020936*(AT8-1920)*(AT8-1920)*(AT8-1920), 0), 0)</f>
        <v>0</v>
      </c>
      <c r="BD8">
        <f>IF(AT8&gt;1941, IF(AT8&lt;=1961, 29.07 + 0.407*(AT8-1950) - (AT8-1950)*(AT8-1950)/233 + (AT8-1950)*(AT8-1950)*(AT8-1950)/2547, 0), 0)</f>
        <v>0</v>
      </c>
      <c r="BE8">
        <f>IF(AT8&gt;1961, IF(AT8&lt;=1986, 45.45 + 1.067*(AT8-1975) - (AT8-1975)*(AT8-1975)/260 - (AT8-1975)*(AT8-1975)*(AT8-1975)/718, 0), 0)</f>
        <v>0</v>
      </c>
      <c r="BF8">
        <f>IF(AT8&gt;1986, IF(AT8&lt;=2005, 63.86 + 0.3345*(AT8-2000) - 0.060374*(AT8-2000)*(AT8-2000) + 0.0017275*(AT8-2000)*(AT8-2000)*(AT8-2000) + 0.000651814*(AT8-2000)*(AT8-2000)*(AT8-2000)*(AT8-2000) + 0.00002373599*(AT8-2000)*(AT8-2000)*(AT8-2000)*(AT8-2000)*(AT8-2000), 0), 0)</f>
        <v>0</v>
      </c>
      <c r="BG8">
        <f>IF(AT8&gt;2005, IF(AT8&lt;=2050, 62.92 + 0.32217*(AT8-2000) + 0.005589*(AT8-2000)*(AT8-2000), 0), 0)</f>
        <v>70.209033618588933</v>
      </c>
      <c r="BH8">
        <f>IF(AT8&gt;2050, IF(AT8&lt;=2150, -20 + 32*((AT8 - 1820)/100)*((AT8 - 1820)/100) - 0.5628*(2150 - AT8), 0), 0)</f>
        <v>0</v>
      </c>
      <c r="BI8">
        <f>IF(AT8&gt;2150, -20 + 32*((AT8 - 1820)/100)*((AT8 - 1820)/100), 0)</f>
        <v>0</v>
      </c>
      <c r="BJ8">
        <f>SUM(AU8:BI8)</f>
        <v>70.209033618588933</v>
      </c>
    </row>
    <row r="9" spans="1:69">
      <c r="AO9" t="str">
        <f>TEXT(AO8,"dddd")</f>
        <v>Wednesday</v>
      </c>
      <c r="AQ9" s="4">
        <f>AQ8</f>
        <v>0.8225126494653523</v>
      </c>
      <c r="AR9" s="4">
        <f>AR8</f>
        <v>1.114179316132019</v>
      </c>
      <c r="AS9" s="3">
        <f>AS8</f>
        <v>1.1317209827986856</v>
      </c>
    </row>
    <row r="10" spans="1:69">
      <c r="AQ10" s="3"/>
    </row>
    <row r="11" spans="1:69">
      <c r="F11" t="s">
        <v>78</v>
      </c>
      <c r="G11" t="s">
        <v>78</v>
      </c>
      <c r="H11" t="s">
        <v>78</v>
      </c>
      <c r="I11" t="s">
        <v>78</v>
      </c>
      <c r="J11" t="s">
        <v>78</v>
      </c>
      <c r="K11" t="s">
        <v>78</v>
      </c>
      <c r="L11" t="s">
        <v>78</v>
      </c>
      <c r="M11" t="s">
        <v>78</v>
      </c>
      <c r="N11" t="s">
        <v>78</v>
      </c>
      <c r="O11" t="s">
        <v>78</v>
      </c>
      <c r="P11" t="s">
        <v>78</v>
      </c>
      <c r="Q11" t="s">
        <v>78</v>
      </c>
      <c r="R11" t="s">
        <v>78</v>
      </c>
      <c r="S11" t="s">
        <v>78</v>
      </c>
      <c r="T11" t="s">
        <v>78</v>
      </c>
      <c r="U11" t="s">
        <v>78</v>
      </c>
      <c r="V11" t="s">
        <v>78</v>
      </c>
      <c r="W11" t="s">
        <v>78</v>
      </c>
      <c r="X11" t="s">
        <v>69</v>
      </c>
      <c r="Y11" t="s">
        <v>69</v>
      </c>
      <c r="Z11" t="s">
        <v>69</v>
      </c>
      <c r="AA11" t="s">
        <v>69</v>
      </c>
      <c r="AB11" t="s">
        <v>69</v>
      </c>
      <c r="AC11" t="s">
        <v>69</v>
      </c>
    </row>
    <row r="12" spans="1:69">
      <c r="A12" t="s">
        <v>77</v>
      </c>
      <c r="C12" s="8">
        <f>C8+0.5</f>
        <v>215.5</v>
      </c>
      <c r="D12">
        <f>C12/1236.85</f>
        <v>0.17423293042810367</v>
      </c>
      <c r="E12">
        <f xml:space="preserve"> 1 - 0.002516*D12 - 0.0000074*D12*D12</f>
        <v>0.99956140530439896</v>
      </c>
      <c r="F12">
        <f>RADIANS(MOD(2.5534+29.10535669*C12-0.0000218*D12*D12-0.00000011*D12*D12*D12,360))</f>
        <v>2.7010325603004932</v>
      </c>
      <c r="G12">
        <f xml:space="preserve"> RADIANS(MOD(201.5643 + 385.81693528*C12 + 0.0107438*D12*D12 + 0.00001239*D12*D12*D12 - 0.000000058*D12*D12*D12*D12, 360))</f>
        <v>3.2308519166577114</v>
      </c>
      <c r="H12">
        <f xml:space="preserve"> RADIANS(MOD(160.7108 + 390.67050274*C12 - 0.0016341*D12*D12 - 0.00000227*D12*D12*D12 + 0.000000011*D12*D12*D12*D12, 360))</f>
        <v>1.9234242345247006</v>
      </c>
      <c r="I12">
        <f xml:space="preserve"> RADIANS(MOD(124.7746 - 1.5637558*C12 + 0.0020691*D12*D12 + 0.00000215*D12*D12*D12, 360))</f>
        <v>2.5793398602689876</v>
      </c>
      <c r="J12">
        <f xml:space="preserve"> (299.77 +  0.107408*C12- 0.009173*D12*D12)*PI()/180</f>
        <v>5.6359499474208485</v>
      </c>
      <c r="K12">
        <f xml:space="preserve"> (251.88 +  0.016321*C12)*PI()/180</f>
        <v>4.4575216127687955</v>
      </c>
      <c r="L12">
        <f xml:space="preserve"> (251.83 + 26.651886*C12)*PI()/180</f>
        <v>104.63792418830943</v>
      </c>
      <c r="M12">
        <f xml:space="preserve"> (349.42 + 36.412478*C12)*PI()/180</f>
        <v>143.05257871792355</v>
      </c>
      <c r="N12">
        <f xml:space="preserve"> ( 84.66 + 18.206239*C12)*PI()/180</f>
        <v>69.954620367540883</v>
      </c>
      <c r="O12">
        <f xml:space="preserve"> (141.74 + 53.303771*C12)*PI()/180</f>
        <v>202.95914898661641</v>
      </c>
      <c r="P12">
        <f xml:space="preserve"> (207.14 +  2.453732*C12)*PI()/180</f>
        <v>12.844213871494112</v>
      </c>
      <c r="Q12">
        <f xml:space="preserve"> (154.84 +  7.30686*C12)*PI()/180</f>
        <v>30.184916667467821</v>
      </c>
      <c r="R12">
        <f xml:space="preserve"> ( 34.52 + 27.261239*C12)*PI()/180</f>
        <v>103.13703827261359</v>
      </c>
      <c r="S12">
        <f xml:space="preserve"> (207.19 +  0.121824*C12)*PI()/180</f>
        <v>4.0743502223701844</v>
      </c>
      <c r="T12">
        <f xml:space="preserve"> (291.34 +  1.844379*C12)*PI()/180</f>
        <v>12.021892019860305</v>
      </c>
      <c r="U12">
        <f xml:space="preserve"> (161.72 + 24.198154*C12)*PI()/180</f>
        <v>93.836269140424278</v>
      </c>
      <c r="V12">
        <f xml:space="preserve"> (239.56 + 25.513099*C12)*PI()/180</f>
        <v>100.1405842325599</v>
      </c>
      <c r="W12">
        <f xml:space="preserve"> (331.55 +  3.592518*C12)*PI()/180</f>
        <v>19.298762289245534</v>
      </c>
      <c r="X12">
        <f xml:space="preserve"> 2451550.09765 + 29.530588853*C12+ 0.0001337*D12*D12 - 0.00000015*D12*D12*D12 + 0.00000000073*D12*D12*D12*D12</f>
        <v>2457913.9395518792</v>
      </c>
      <c r="Y12">
        <f xml:space="preserve"> (325*SIN(J12) + 165*SIN(K12) + 164*SIN(L12) + 126*SIN(M12) + 110*SIN(N12) + 62*SIN(O12) + 60*SIN(P12) + 56*SIN(Q12) + 47*SIN(R12) + 42*SIN(S12) + 40*SIN(T12) + 37*SIN(U12) + 35*SIN(V12) + 23*SIN(W12))/1000000</f>
        <v>-5.600652563710006E-4</v>
      </c>
      <c r="Z12">
        <f xml:space="preserve"> (-40720*SIN(G12) + 17241*E12*SIN(F12) +  1608*SIN(2*G12) + 1039*SIN(2*H12) + 739*E12*SIN(G12-F12) - 514*E12*SIN(G12+F12) + 208*E12*E12*SIN(2*F12) - 111*SIN(G12-2*H12) - 57*SIN(G12+2*H12) + 56*E12*SIN(2*G12+F12) - 42*SIN(3*G12) + 42*E12*SIN(F12+2*H12) + 38*E12*SIN(F12-2*H12) - 24*E12*SIN(2*G12-F12) - 17*SIN(I12) - 7*SIN(G12+2*F12) + 4*SIN(2*(G12-H12)) + 4*SIN(3*F12) + 3*SIN(G12+F12-2*H12) +3*SIN(2*(G12+H12)) - 3*SIN(G12+F12+2*H12) + 3*SIN(G12-F12+2*H12) - 2*SIN(G12-F12-2*H12) - 2*SIN(3*G12+F12) + 2*SIN(4*G12))/100000</f>
        <v>0.11011171872915862</v>
      </c>
      <c r="AA12">
        <f>X12+Y12+Z12</f>
        <v>2457914.0491035325</v>
      </c>
      <c r="AB12">
        <f>AB8</f>
        <v>8.1260455577070526E-4</v>
      </c>
      <c r="AC12">
        <f>AA12-AB12</f>
        <v>2457914.0482909279</v>
      </c>
      <c r="AD12">
        <f>AC12+0.5</f>
        <v>2457914.5482909279</v>
      </c>
      <c r="AE12">
        <f>INT(AD12)</f>
        <v>2457914</v>
      </c>
      <c r="AF12">
        <f>AD12-AE12</f>
        <v>0.54829092789441347</v>
      </c>
      <c r="AG12">
        <f>INT((AE12 - 1867216.25)/36524.25)</f>
        <v>16</v>
      </c>
      <c r="AH12">
        <f>IF(AE12&lt;2299161, AE12, AE12+1+AG12-INT(AG12/4))</f>
        <v>2457927</v>
      </c>
      <c r="AI12">
        <f>AH12+1524</f>
        <v>2459451</v>
      </c>
      <c r="AJ12">
        <f xml:space="preserve"> INT((AI12 - 122.1)/365.25)</f>
        <v>6733</v>
      </c>
      <c r="AK12">
        <f xml:space="preserve"> INT(365.25*AJ12)</f>
        <v>2459228</v>
      </c>
      <c r="AL12">
        <f xml:space="preserve"> INT((AI12 - AK12)/30.6001)</f>
        <v>7</v>
      </c>
      <c r="AM12">
        <f>IF(AN12&gt;2,AJ12-4716,AJ12-4715)</f>
        <v>2017</v>
      </c>
      <c r="AN12">
        <f>IF(AL12&lt;14,AL12-1,AL12-13)</f>
        <v>6</v>
      </c>
      <c r="AO12">
        <f>INT(AP12)</f>
        <v>9</v>
      </c>
      <c r="AP12">
        <f xml:space="preserve"> AI12- AK12 - INT(30.6001*AL12) + AF12</f>
        <v>9.5482909278944135</v>
      </c>
      <c r="AQ12">
        <f>AP12-AO12</f>
        <v>0.54829092789441347</v>
      </c>
      <c r="AR12">
        <f>AQ12+7/24</f>
        <v>0.83995759456108021</v>
      </c>
      <c r="AS12">
        <f>AQ12+G4/24</f>
        <v>0.85749926122774678</v>
      </c>
    </row>
    <row r="13" spans="1:69">
      <c r="W13" t="s">
        <v>114</v>
      </c>
      <c r="X13" t="s">
        <v>116</v>
      </c>
      <c r="Y13" t="s">
        <v>118</v>
      </c>
      <c r="AD13" t="s">
        <v>122</v>
      </c>
      <c r="AF13" t="s">
        <v>124</v>
      </c>
      <c r="AG13" t="s">
        <v>126</v>
      </c>
      <c r="AH13" t="s">
        <v>128</v>
      </c>
      <c r="AI13" t="s">
        <v>129</v>
      </c>
      <c r="AJ13" t="s">
        <v>64</v>
      </c>
      <c r="AL13" t="s">
        <v>133</v>
      </c>
      <c r="AM13" t="s">
        <v>64</v>
      </c>
      <c r="AO13" t="str">
        <f>TEXT(AO12,"dddd")</f>
        <v>Monday</v>
      </c>
      <c r="AQ13" s="4">
        <f>AQ12</f>
        <v>0.54829092789441347</v>
      </c>
      <c r="AR13" s="4">
        <f>AR12</f>
        <v>0.83995759456108021</v>
      </c>
      <c r="AS13" s="4">
        <f>AS12</f>
        <v>0.85749926122774678</v>
      </c>
      <c r="BD13" t="s">
        <v>145</v>
      </c>
      <c r="BE13" t="s">
        <v>64</v>
      </c>
      <c r="BF13" t="s">
        <v>64</v>
      </c>
      <c r="BG13" t="s">
        <v>148</v>
      </c>
      <c r="BI13" t="s">
        <v>150</v>
      </c>
    </row>
    <row r="14" spans="1:69">
      <c r="A14" t="s">
        <v>0</v>
      </c>
      <c r="B14" t="s">
        <v>1</v>
      </c>
      <c r="C14" t="s">
        <v>104</v>
      </c>
      <c r="D14" t="s">
        <v>84</v>
      </c>
      <c r="E14" t="s">
        <v>44</v>
      </c>
      <c r="F14" t="s">
        <v>45</v>
      </c>
      <c r="H14" t="s">
        <v>85</v>
      </c>
      <c r="I14" t="s">
        <v>3</v>
      </c>
      <c r="J14" t="s">
        <v>101</v>
      </c>
      <c r="L14" t="s">
        <v>103</v>
      </c>
      <c r="M14" t="s">
        <v>102</v>
      </c>
      <c r="N14" t="s">
        <v>105</v>
      </c>
      <c r="O14" t="s">
        <v>106</v>
      </c>
      <c r="P14" t="s">
        <v>107</v>
      </c>
      <c r="Q14" t="s">
        <v>108</v>
      </c>
      <c r="R14" t="s">
        <v>109</v>
      </c>
      <c r="S14" t="s">
        <v>110</v>
      </c>
      <c r="T14" t="s">
        <v>111</v>
      </c>
      <c r="U14" t="s">
        <v>112</v>
      </c>
      <c r="V14" t="s">
        <v>113</v>
      </c>
      <c r="W14" t="s">
        <v>115</v>
      </c>
      <c r="X14" t="s">
        <v>117</v>
      </c>
      <c r="Y14" t="s">
        <v>119</v>
      </c>
      <c r="Z14" t="s">
        <v>64</v>
      </c>
      <c r="AA14" t="s">
        <v>14</v>
      </c>
      <c r="AB14" t="s">
        <v>120</v>
      </c>
      <c r="AC14" t="s">
        <v>121</v>
      </c>
      <c r="AD14" t="s">
        <v>123</v>
      </c>
      <c r="AE14" t="s">
        <v>123</v>
      </c>
      <c r="AF14" t="s">
        <v>125</v>
      </c>
      <c r="AG14" t="s">
        <v>127</v>
      </c>
      <c r="AH14" t="s">
        <v>125</v>
      </c>
      <c r="AI14" t="s">
        <v>130</v>
      </c>
      <c r="AJ14" t="s">
        <v>131</v>
      </c>
      <c r="AK14" t="s">
        <v>132</v>
      </c>
      <c r="AL14" t="s">
        <v>134</v>
      </c>
      <c r="AM14" t="s">
        <v>135</v>
      </c>
      <c r="AN14" t="s">
        <v>136</v>
      </c>
      <c r="AP14" t="s">
        <v>140</v>
      </c>
      <c r="AQ14" t="s">
        <v>138</v>
      </c>
      <c r="AR14" t="s">
        <v>139</v>
      </c>
      <c r="AS14" t="s">
        <v>67</v>
      </c>
      <c r="AT14" t="s">
        <v>64</v>
      </c>
      <c r="AU14" t="s">
        <v>141</v>
      </c>
      <c r="AV14" t="s">
        <v>142</v>
      </c>
      <c r="AW14" t="s">
        <v>143</v>
      </c>
      <c r="AX14" t="s">
        <v>122</v>
      </c>
      <c r="AY14" t="s">
        <v>154</v>
      </c>
      <c r="AZ14" t="s">
        <v>2</v>
      </c>
      <c r="BA14" t="s">
        <v>139</v>
      </c>
      <c r="BB14" t="s">
        <v>67</v>
      </c>
      <c r="BC14" t="s">
        <v>144</v>
      </c>
      <c r="BD14" t="s">
        <v>146</v>
      </c>
      <c r="BE14" t="s">
        <v>0</v>
      </c>
      <c r="BF14" t="s">
        <v>1</v>
      </c>
      <c r="BG14" t="s">
        <v>147</v>
      </c>
      <c r="BH14" t="s">
        <v>149</v>
      </c>
      <c r="BI14" t="s">
        <v>151</v>
      </c>
      <c r="BJ14" t="s">
        <v>138</v>
      </c>
      <c r="BK14" t="s">
        <v>3</v>
      </c>
      <c r="BL14" t="s">
        <v>152</v>
      </c>
      <c r="BM14" t="s">
        <v>153</v>
      </c>
      <c r="BO14" t="s">
        <v>2</v>
      </c>
      <c r="BP14" t="s">
        <v>139</v>
      </c>
      <c r="BQ14" t="s">
        <v>67</v>
      </c>
    </row>
    <row r="15" spans="1:69">
      <c r="A15">
        <f>G2</f>
        <v>7.0027777777777782</v>
      </c>
      <c r="B15">
        <f>G3</f>
        <v>111.315</v>
      </c>
      <c r="C15">
        <f>INT(G3/15)</f>
        <v>7</v>
      </c>
      <c r="D15">
        <f>L3</f>
        <v>2017</v>
      </c>
      <c r="E15">
        <f>L2</f>
        <v>5</v>
      </c>
      <c r="F15">
        <f>L4-1</f>
        <v>24</v>
      </c>
      <c r="H15">
        <v>1</v>
      </c>
      <c r="I15">
        <v>0</v>
      </c>
      <c r="J15">
        <f>H15+I15/60</f>
        <v>1</v>
      </c>
      <c r="L15">
        <f>INT(D15/100)</f>
        <v>20</v>
      </c>
      <c r="M15">
        <f>IF(D15&lt;1583,IF(E15&lt;11,IF(F15&lt;4,0,IF(F15&gt;14,2+INT(L15/4)-L15,"TANGGAL SALAH")),2+INT(L15/4)-L15),2+INT(L15/4)-L15)</f>
        <v>-13</v>
      </c>
      <c r="N15">
        <f>1720994.5+INT(365.25*D15)+INT(30.60001*(E15+1))+M15+F15+(H15+I15/60)/24 - C15/24</f>
        <v>2457897.25</v>
      </c>
      <c r="O15">
        <f>'delta T'!F19/86400</f>
        <v>8.1270152549154447E-4</v>
      </c>
      <c r="P15">
        <f>N15+O15</f>
        <v>2457897.2508127014</v>
      </c>
      <c r="Q15">
        <f>(P15-2451545)/36525</f>
        <v>0.173915148876151</v>
      </c>
      <c r="R15">
        <f>MOD(280.46607+36000.7698*Q15, 360)</f>
        <v>61.545309423041545</v>
      </c>
      <c r="S15">
        <f>MOD(357.5291+35999.0503*Q15, 360)</f>
        <v>138.30929232454855</v>
      </c>
      <c r="T15">
        <f xml:space="preserve"> (1.9146 - 0.0048*Q15)*SIN(V15) + (0.02 - 0.0001)*SIN(2*V15) + 0.0003*SIN(3*V15)</f>
        <v>1.2533411047672331</v>
      </c>
      <c r="U15">
        <f>RADIANS(R15)</f>
        <v>1.0741682885907666</v>
      </c>
      <c r="V15">
        <f>RADIANS(S15)</f>
        <v>2.4139525371666939</v>
      </c>
      <c r="W15">
        <f>0.0167086 - 0.000042*Q15</f>
        <v>1.6701295563747203E-2</v>
      </c>
      <c r="X15">
        <f>R15+T15</f>
        <v>62.798650527808775</v>
      </c>
      <c r="Y15">
        <f>S15+T15</f>
        <v>139.56263342931578</v>
      </c>
      <c r="Z15">
        <f>RADIANS(Y15)</f>
        <v>2.4358274660954651</v>
      </c>
      <c r="AA15">
        <f>MOD(125.04452-1934.13626*Q15, 360)</f>
        <v>148.66892439533811</v>
      </c>
      <c r="AB15">
        <f>RADIANS(AA15)</f>
        <v>2.5947622260971701</v>
      </c>
      <c r="AC15">
        <f>23.43929111 - 0.01300417*Q15</f>
        <v>23.437029487838437</v>
      </c>
      <c r="AD15">
        <f>9.2*COS(AB15)/3600 + 0.57*COS(2*U15)/3600</f>
        <v>-2.2693410295733319E-3</v>
      </c>
      <c r="AE15">
        <f>AC15+AD15</f>
        <v>23.434760146808863</v>
      </c>
      <c r="AF15">
        <f>1720994.5+INT(365.25*D15)+INT(30.60001*(E15+1))+M15+F15</f>
        <v>2457897.5</v>
      </c>
      <c r="AG15">
        <f>(AF15-2451545)/36525</f>
        <v>0.17392197125256673</v>
      </c>
      <c r="AH15">
        <f>MOD(6.6973745583+2400.0513369072*AG15+0.0000258622*AG15*AG15,24)</f>
        <v>16.119034962860269</v>
      </c>
      <c r="AI15">
        <f>MOD(AH15+(H15+I15/60-C15)*1.00273790935,24)</f>
        <v>10.102607506760268</v>
      </c>
      <c r="AJ15">
        <f>RADIANS(AE15)</f>
        <v>0.40901372397696439</v>
      </c>
      <c r="AK15">
        <f>MOD(AI15+B15/15,24)</f>
        <v>17.523607506760268</v>
      </c>
      <c r="AL15">
        <f>MOD(AK15-BH15,24)*15</f>
        <v>202.11875697291012</v>
      </c>
      <c r="AM15">
        <f>RADIANS(AL15)</f>
        <v>3.5276377892155288</v>
      </c>
      <c r="AN15">
        <f>1.000001018*(1-W15*W15)/(1+W15*COS(Z15))</f>
        <v>1.0125937860734417</v>
      </c>
      <c r="AO15" t="s">
        <v>137</v>
      </c>
      <c r="AP15">
        <f>X15-0.00569-0.00478*SIN(AB15)</f>
        <v>62.790475011603789</v>
      </c>
      <c r="AQ15">
        <f>INT(AP15)</f>
        <v>62</v>
      </c>
      <c r="AR15">
        <f>INT(60*(AP15-AQ15))</f>
        <v>47</v>
      </c>
      <c r="AS15">
        <f>INT(3600*(AP15-AQ15)-60*AR15)</f>
        <v>25</v>
      </c>
      <c r="AT15">
        <f>RADIANS(AP15)</f>
        <v>1.0959005278437108</v>
      </c>
      <c r="AU15">
        <f>MOD(DEGREES(ATAN2(COS(AT15),COS(AJ15)*SIN(AT15))),360)</f>
        <v>60.735355628493892</v>
      </c>
      <c r="AV15" s="18">
        <f>AU15/15</f>
        <v>4.049023708566259</v>
      </c>
      <c r="AW15">
        <f>RADIANS(AU15)</f>
        <v>1.0600319280868884</v>
      </c>
      <c r="AX15">
        <f>DEGREES(ASIN(SIN(AJ15)*SIN(AT15)))</f>
        <v>20.713470235929808</v>
      </c>
      <c r="AY15" t="str">
        <f>IF(AX15&lt;0, "NEGATIF", "POSITIF")</f>
        <v>POSITIF</v>
      </c>
      <c r="AZ15">
        <f>INT(ABS(AX15))</f>
        <v>20</v>
      </c>
      <c r="BA15">
        <f>INT(60*(ABS(AX15)-AZ15))</f>
        <v>42</v>
      </c>
      <c r="BB15">
        <f>INT(3600*(ABS(AX15)-AZ15)-60*BA15)</f>
        <v>48</v>
      </c>
      <c r="BC15">
        <f>RADIANS(AX15)</f>
        <v>0.36151825513082181</v>
      </c>
      <c r="BD15">
        <f>ATAN2(COS(AM15)*SIN(BE15)-TAN(BC15)*COS(BE15),SIN(AM15))</f>
        <v>-2.4846862310428057</v>
      </c>
      <c r="BE15">
        <f>RADIANS(A15)</f>
        <v>0.12222152900771403</v>
      </c>
      <c r="BF15">
        <f>RADIANS(B15)</f>
        <v>1.9428132568574878</v>
      </c>
      <c r="BG15">
        <f>DEGREES(BD16)</f>
        <v>-138.02863824110466</v>
      </c>
      <c r="BH15">
        <f>AU15/15</f>
        <v>4.049023708566259</v>
      </c>
      <c r="BI15">
        <f>MOD(BG15+180,360)</f>
        <v>41.971361758895341</v>
      </c>
      <c r="BJ15">
        <f>INT(BI15)</f>
        <v>41</v>
      </c>
      <c r="BK15">
        <f>INT(60*(BI15-BJ15))</f>
        <v>58</v>
      </c>
      <c r="BL15">
        <f>INT(3600*(BI15-BJ15)-60*BK15)</f>
        <v>16</v>
      </c>
      <c r="BM15">
        <f>DEGREES(ASIN(SIN(BE15)*SIN(BC15)+COS(BE15)*COS(BC15)*COS(AM15)))</f>
        <v>-54.779418691689308</v>
      </c>
      <c r="BN15" t="str">
        <f>IF(BM15&lt;0, "NEGATIF", "POSITIF")</f>
        <v>NEGATIF</v>
      </c>
      <c r="BO15">
        <f>INT(ABS(BM15))</f>
        <v>54</v>
      </c>
      <c r="BP15">
        <f>INT(60*(ABS(BM15)-BO15))</f>
        <v>46</v>
      </c>
      <c r="BQ15">
        <f>INT(3600*(ABS(BM15)-BO15)-60*BP15)</f>
        <v>45</v>
      </c>
    </row>
    <row r="16" spans="1:69">
      <c r="A16">
        <f>A15</f>
        <v>7.0027777777777782</v>
      </c>
      <c r="B16">
        <f>B15</f>
        <v>111.315</v>
      </c>
      <c r="C16">
        <f>INT(G3/15)</f>
        <v>7</v>
      </c>
      <c r="D16">
        <f>L3</f>
        <v>2017</v>
      </c>
      <c r="E16">
        <f>L2</f>
        <v>5</v>
      </c>
      <c r="F16">
        <f>L4-1</f>
        <v>24</v>
      </c>
      <c r="H16">
        <v>1</v>
      </c>
      <c r="I16">
        <v>15</v>
      </c>
      <c r="J16">
        <f t="shared" ref="J16:J79" si="0">H16+I16/60</f>
        <v>1.25</v>
      </c>
      <c r="L16">
        <f t="shared" ref="L16:L79" si="1">INT(D16/100)</f>
        <v>20</v>
      </c>
      <c r="M16">
        <f t="shared" ref="M16:M79" si="2">IF(D16&lt;1583,IF(E16&lt;11,IF(F16&lt;4,0,IF(F16&gt;14,2+INT(L16/4)-L16,"TANGGAL SALAH")),2+INT(L16/4)-L16),2+INT(L16/4)-L16)</f>
        <v>-13</v>
      </c>
      <c r="N16">
        <f t="shared" ref="N16:N79" si="3">1720994.5+INT(365.25*D16)+INT(30.60001*(E16+1))+M16+F16+(H16+I16/60)/24 - C16/24</f>
        <v>2457897.260416667</v>
      </c>
      <c r="O16">
        <f>'delta T'!F19/86400</f>
        <v>8.1270152549154447E-4</v>
      </c>
      <c r="P16">
        <f t="shared" ref="P16:P79" si="4">N16+O16</f>
        <v>2457897.2612293684</v>
      </c>
      <c r="Q16">
        <f t="shared" ref="Q16:Q79" si="5">(P16-2451545)/36525</f>
        <v>0.17391543406894983</v>
      </c>
      <c r="R16">
        <f t="shared" ref="R16:R79" si="6">MOD(280.46607+36000.7698*Q16, 360)</f>
        <v>61.555576583340553</v>
      </c>
      <c r="S16">
        <f t="shared" ref="S16:S79" si="7">MOD(357.5291+35999.0503*Q16, 360)</f>
        <v>138.31955899445893</v>
      </c>
      <c r="T16">
        <f t="shared" ref="T16:T79" si="8" xml:space="preserve"> (1.9146 - 0.0048*Q16)*SIN(V16) + (0.02 - 0.0001)*SIN(2*V16) + 0.0003*SIN(3*V16)</f>
        <v>1.2530859234992779</v>
      </c>
      <c r="U16">
        <f t="shared" ref="U16:U79" si="9">RADIANS(R16)</f>
        <v>1.0743474843428142</v>
      </c>
      <c r="V16">
        <f t="shared" ref="V16:V79" si="10">RADIANS(S16)</f>
        <v>2.4141317243598452</v>
      </c>
      <c r="W16">
        <f t="shared" ref="W16:W79" si="11">0.0167086 - 0.000042*Q16</f>
        <v>1.6701295551769104E-2</v>
      </c>
      <c r="X16">
        <f t="shared" ref="X16:X79" si="12">R16+T16</f>
        <v>62.808662506839831</v>
      </c>
      <c r="Y16">
        <f t="shared" ref="Y16:Y79" si="13">S16+T16</f>
        <v>139.5726449179582</v>
      </c>
      <c r="Z16">
        <f t="shared" ref="Z16:Z79" si="14">RADIANS(Y16)</f>
        <v>2.4360021995353014</v>
      </c>
      <c r="AA16">
        <f t="shared" ref="AA16:AA79" si="15">MOD(125.04452-1934.13626*Q16, 360)</f>
        <v>148.66837279360479</v>
      </c>
      <c r="AB16">
        <f t="shared" ref="AB16:AB79" si="16">RADIANS(AA16)</f>
        <v>2.5947525988307638</v>
      </c>
      <c r="AC16">
        <f t="shared" ref="AC16:AC79" si="17">23.43929111 - 0.01300417*Q16</f>
        <v>23.437029484129742</v>
      </c>
      <c r="AD16">
        <f t="shared" ref="AD16:AD79" si="18">9.2*COS(AB16)/3600 + 0.57*COS(2*U16)/3600</f>
        <v>-2.269375772474538E-3</v>
      </c>
      <c r="AE16">
        <f t="shared" ref="AE16:AE79" si="19">AC16+AD16</f>
        <v>23.434760108357267</v>
      </c>
      <c r="AF16">
        <f t="shared" ref="AF16:AF79" si="20">1720994.5+INT(365.25*D16)+INT(30.60001*(E16+1))+M16+F16</f>
        <v>2457897.5</v>
      </c>
      <c r="AG16">
        <f t="shared" ref="AG16:AG79" si="21">(AF16-2451545)/36525</f>
        <v>0.17392197125256673</v>
      </c>
      <c r="AH16">
        <f t="shared" ref="AH16:AH79" si="22">MOD(6.6973745583+2400.0513369072*AG16+0.0000258622*AG16*AG16,24)</f>
        <v>16.119034962860269</v>
      </c>
      <c r="AI16">
        <f t="shared" ref="AI16:AI79" si="23">MOD(AH16+(H16+I16/60-C16)*1.00273790935,24)</f>
        <v>10.353291984097769</v>
      </c>
      <c r="AJ16">
        <f t="shared" ref="AJ16:AJ79" si="24">RADIANS(AE16)</f>
        <v>0.40901372330585745</v>
      </c>
      <c r="AK16">
        <f t="shared" ref="AK16:AK79" si="25">MOD(AI16+B16/15,24)</f>
        <v>17.774291984097768</v>
      </c>
      <c r="AL16">
        <f>MOD(AK16-BH16,24)*15</f>
        <v>205.86852440268376</v>
      </c>
      <c r="AM16">
        <f t="shared" ref="AM16:AM79" si="26">RADIANS(AL16)</f>
        <v>3.5930835770491241</v>
      </c>
      <c r="AN16">
        <f t="shared" ref="AN16:AN79" si="27">1.000001018*(1-W16*W16)/(1+W16*COS(Z16))</f>
        <v>1.0125957272259463</v>
      </c>
      <c r="AO16" t="s">
        <v>137</v>
      </c>
      <c r="AP16">
        <f t="shared" ref="AP16:AP79" si="28">X16-0.00569-0.00478*SIN(AB16)</f>
        <v>62.800486951327159</v>
      </c>
      <c r="AQ16">
        <f t="shared" ref="AQ16:AQ79" si="29">INT(AP16)</f>
        <v>62</v>
      </c>
      <c r="AR16">
        <f t="shared" ref="AR16:AR79" si="30">INT(60*(AP16-AQ16))</f>
        <v>48</v>
      </c>
      <c r="AS16">
        <f t="shared" ref="AS16:AS79" si="31">INT(3600*(AP16-AQ16)-60*AR16)</f>
        <v>1</v>
      </c>
      <c r="AT16">
        <f t="shared" ref="AT16:AT79" si="32">RADIANS(AP16)</f>
        <v>1.0960752691563949</v>
      </c>
      <c r="AU16">
        <f t="shared" ref="AU16:AU79" si="33">MOD(DEGREES(ATAN2(COS(AT16),COS(AJ16)*SIN(AT16))),360)</f>
        <v>60.745855358782769</v>
      </c>
      <c r="AV16" s="18">
        <f t="shared" ref="AV16:AV79" si="34">AU16/15</f>
        <v>4.0497236905855178</v>
      </c>
      <c r="AW16">
        <f t="shared" ref="AW16:AW79" si="35">RADIANS(AU16)</f>
        <v>1.0602151829510007</v>
      </c>
      <c r="AX16">
        <f t="shared" ref="AX16:AX79" si="36">DEGREES(ASIN(SIN(AJ16)*SIN(AT16)))</f>
        <v>20.715416361349543</v>
      </c>
      <c r="AY16" t="str">
        <f t="shared" ref="AY16:AY79" si="37">IF(AX16&lt;0, "NEGATIF", "POSITIF")</f>
        <v>POSITIF</v>
      </c>
      <c r="AZ16">
        <f t="shared" ref="AZ16:AZ79" si="38">INT(ABS(AX16))</f>
        <v>20</v>
      </c>
      <c r="BA16">
        <f t="shared" ref="BA16:BA79" si="39">INT(60*(ABS(AX16)-AZ16))</f>
        <v>42</v>
      </c>
      <c r="BB16">
        <f t="shared" ref="BB16:BB79" si="40">INT(3600*(ABS(AX16)-AZ16)-60*BA16)</f>
        <v>55</v>
      </c>
      <c r="BC16">
        <f t="shared" ref="BC16:BC79" si="41">RADIANS(AX16)</f>
        <v>0.36155222142705296</v>
      </c>
      <c r="BD16">
        <f t="shared" ref="BD16:BD79" si="42">ATAN2(COS(AM16)*SIN(BE16)-TAN(BC16)*COS(BE16),SIN(AM16))</f>
        <v>-2.4090541993514312</v>
      </c>
      <c r="BE16">
        <f t="shared" ref="BE16:BE79" si="43">RADIANS(A16)</f>
        <v>0.12222152900771403</v>
      </c>
      <c r="BF16">
        <f t="shared" ref="BF16:BF79" si="44">RADIANS(B16)</f>
        <v>1.9428132568574878</v>
      </c>
      <c r="BG16">
        <f t="shared" ref="BG16:BG79" si="45">DEGREES(BD17)</f>
        <v>-134.24604908006987</v>
      </c>
      <c r="BH16">
        <f t="shared" ref="BH16:BH79" si="46">AU16/15</f>
        <v>4.0497236905855178</v>
      </c>
      <c r="BI16">
        <f t="shared" ref="BI16:BI79" si="47">MOD(BG16+180,360)</f>
        <v>45.753950919930134</v>
      </c>
      <c r="BJ16">
        <f t="shared" ref="BJ16:BJ79" si="48">INT(BI16)</f>
        <v>45</v>
      </c>
      <c r="BK16">
        <f t="shared" ref="BK16:BK79" si="49">INT(60*(BI16-BJ16))</f>
        <v>45</v>
      </c>
      <c r="BL16">
        <f t="shared" ref="BL16:BL79" si="50">INT(3600*(BI16-BJ16)-60*BK16)</f>
        <v>14</v>
      </c>
      <c r="BM16">
        <f t="shared" ref="BM16:BM79" si="51">DEGREES(ASIN(SIN(BE16)*SIN(BC16)+COS(BE16)*COS(BC16)*COS(AM16)))</f>
        <v>-52.393547875346492</v>
      </c>
      <c r="BN16" t="str">
        <f t="shared" ref="BN16:BN79" si="52">IF(BM16&lt;0, "NEGATIF", "POSITIF")</f>
        <v>NEGATIF</v>
      </c>
      <c r="BO16">
        <f t="shared" ref="BO16:BO79" si="53">INT(ABS(BM16))</f>
        <v>52</v>
      </c>
      <c r="BP16">
        <f t="shared" ref="BP16:BP79" si="54">INT(60*(ABS(BM16)-BO16))</f>
        <v>23</v>
      </c>
      <c r="BQ16">
        <f t="shared" ref="BQ16:BQ79" si="55">INT(3600*(ABS(BM16)-BO16)-60*BP16)</f>
        <v>36</v>
      </c>
    </row>
    <row r="17" spans="1:69">
      <c r="A17">
        <f>A15</f>
        <v>7.0027777777777782</v>
      </c>
      <c r="B17">
        <f>B15</f>
        <v>111.315</v>
      </c>
      <c r="C17">
        <f>INT(G3/15)</f>
        <v>7</v>
      </c>
      <c r="D17">
        <f>L3</f>
        <v>2017</v>
      </c>
      <c r="E17">
        <f>L2</f>
        <v>5</v>
      </c>
      <c r="F17">
        <f>L4-1</f>
        <v>24</v>
      </c>
      <c r="H17">
        <v>1</v>
      </c>
      <c r="I17">
        <v>30</v>
      </c>
      <c r="J17">
        <f t="shared" si="0"/>
        <v>1.5</v>
      </c>
      <c r="L17">
        <f t="shared" si="1"/>
        <v>20</v>
      </c>
      <c r="M17">
        <f t="shared" si="2"/>
        <v>-13</v>
      </c>
      <c r="N17">
        <f t="shared" si="3"/>
        <v>2457897.2708333335</v>
      </c>
      <c r="O17">
        <f>'delta T'!F19/86400</f>
        <v>8.1270152549154447E-4</v>
      </c>
      <c r="P17">
        <f t="shared" si="4"/>
        <v>2457897.2716460349</v>
      </c>
      <c r="Q17">
        <f t="shared" si="5"/>
        <v>0.17391571926173591</v>
      </c>
      <c r="R17">
        <f t="shared" si="6"/>
        <v>61.565843743181176</v>
      </c>
      <c r="S17">
        <f t="shared" si="7"/>
        <v>138.32982566391001</v>
      </c>
      <c r="T17">
        <f t="shared" si="8"/>
        <v>1.2528307038498665</v>
      </c>
      <c r="U17">
        <f t="shared" si="9"/>
        <v>1.0745266800868618</v>
      </c>
      <c r="V17">
        <f t="shared" si="10"/>
        <v>2.4143109115449808</v>
      </c>
      <c r="W17">
        <f t="shared" si="11"/>
        <v>1.6701295539791008E-2</v>
      </c>
      <c r="X17">
        <f t="shared" si="12"/>
        <v>62.818674447031043</v>
      </c>
      <c r="Y17">
        <f t="shared" si="13"/>
        <v>139.58265636775988</v>
      </c>
      <c r="Z17">
        <f t="shared" si="14"/>
        <v>2.4361769322972391</v>
      </c>
      <c r="AA17">
        <f t="shared" si="15"/>
        <v>148.66782119189614</v>
      </c>
      <c r="AB17">
        <f t="shared" si="16"/>
        <v>2.5947429715647883</v>
      </c>
      <c r="AC17">
        <f t="shared" si="17"/>
        <v>23.437029480421046</v>
      </c>
      <c r="AD17">
        <f t="shared" si="18"/>
        <v>-2.2694105040624618E-3</v>
      </c>
      <c r="AE17">
        <f t="shared" si="19"/>
        <v>23.434760069916983</v>
      </c>
      <c r="AF17">
        <f t="shared" si="20"/>
        <v>2457897.5</v>
      </c>
      <c r="AG17">
        <f t="shared" si="21"/>
        <v>0.17392197125256673</v>
      </c>
      <c r="AH17">
        <f t="shared" si="22"/>
        <v>16.119034962860269</v>
      </c>
      <c r="AI17">
        <f t="shared" si="23"/>
        <v>10.60397646143527</v>
      </c>
      <c r="AJ17">
        <f t="shared" si="24"/>
        <v>0.4090137226349479</v>
      </c>
      <c r="AK17">
        <f t="shared" si="25"/>
        <v>18.024976461435269</v>
      </c>
      <c r="AL17">
        <f t="shared" ref="AL17:AL80" si="56">MOD(AK17-BH17,24)*15</f>
        <v>209.61829160348918</v>
      </c>
      <c r="AM17">
        <f t="shared" si="26"/>
        <v>3.6585293608864702</v>
      </c>
      <c r="AN17">
        <f t="shared" si="27"/>
        <v>1.0125976679802435</v>
      </c>
      <c r="AO17" t="s">
        <v>137</v>
      </c>
      <c r="AP17">
        <f t="shared" si="28"/>
        <v>62.81049885221092</v>
      </c>
      <c r="AQ17">
        <f t="shared" si="29"/>
        <v>62</v>
      </c>
      <c r="AR17">
        <f t="shared" si="30"/>
        <v>48</v>
      </c>
      <c r="AS17">
        <f t="shared" si="31"/>
        <v>37</v>
      </c>
      <c r="AT17">
        <f t="shared" si="32"/>
        <v>1.0962500097911998</v>
      </c>
      <c r="AU17">
        <f t="shared" si="33"/>
        <v>60.756355318039823</v>
      </c>
      <c r="AV17" s="18">
        <f t="shared" si="34"/>
        <v>4.0504236878693218</v>
      </c>
      <c r="AW17">
        <f t="shared" si="35"/>
        <v>1.0603984418113614</v>
      </c>
      <c r="AX17">
        <f t="shared" si="36"/>
        <v>20.717361842598542</v>
      </c>
      <c r="AY17" t="str">
        <f t="shared" si="37"/>
        <v>POSITIF</v>
      </c>
      <c r="AZ17">
        <f t="shared" si="38"/>
        <v>20</v>
      </c>
      <c r="BA17">
        <f t="shared" si="39"/>
        <v>43</v>
      </c>
      <c r="BB17">
        <f t="shared" si="40"/>
        <v>2</v>
      </c>
      <c r="BC17">
        <f t="shared" si="41"/>
        <v>0.36158617648038377</v>
      </c>
      <c r="BD17">
        <f t="shared" si="42"/>
        <v>-2.343035564241124</v>
      </c>
      <c r="BE17">
        <f t="shared" si="43"/>
        <v>0.12222152900771403</v>
      </c>
      <c r="BF17">
        <f t="shared" si="44"/>
        <v>1.9428132568574878</v>
      </c>
      <c r="BG17">
        <f t="shared" si="45"/>
        <v>-130.94839415239031</v>
      </c>
      <c r="BH17">
        <f t="shared" si="46"/>
        <v>4.0504236878693218</v>
      </c>
      <c r="BI17">
        <f t="shared" si="47"/>
        <v>49.051605847609693</v>
      </c>
      <c r="BJ17">
        <f t="shared" si="48"/>
        <v>49</v>
      </c>
      <c r="BK17">
        <f t="shared" si="49"/>
        <v>3</v>
      </c>
      <c r="BL17">
        <f t="shared" si="50"/>
        <v>5</v>
      </c>
      <c r="BM17">
        <f t="shared" si="51"/>
        <v>-49.811727096622256</v>
      </c>
      <c r="BN17" t="str">
        <f t="shared" si="52"/>
        <v>NEGATIF</v>
      </c>
      <c r="BO17">
        <f t="shared" si="53"/>
        <v>49</v>
      </c>
      <c r="BP17">
        <f t="shared" si="54"/>
        <v>48</v>
      </c>
      <c r="BQ17">
        <f t="shared" si="55"/>
        <v>42</v>
      </c>
    </row>
    <row r="18" spans="1:69">
      <c r="A18">
        <f>A15</f>
        <v>7.0027777777777782</v>
      </c>
      <c r="B18">
        <f>B15</f>
        <v>111.315</v>
      </c>
      <c r="C18">
        <f>INT(G3/15)</f>
        <v>7</v>
      </c>
      <c r="D18">
        <f>L3</f>
        <v>2017</v>
      </c>
      <c r="E18">
        <f>L2</f>
        <v>5</v>
      </c>
      <c r="F18">
        <f>L4-1</f>
        <v>24</v>
      </c>
      <c r="H18">
        <v>1</v>
      </c>
      <c r="I18">
        <v>45</v>
      </c>
      <c r="J18">
        <f t="shared" si="0"/>
        <v>1.75</v>
      </c>
      <c r="L18">
        <f t="shared" si="1"/>
        <v>20</v>
      </c>
      <c r="M18">
        <f t="shared" si="2"/>
        <v>-13</v>
      </c>
      <c r="N18">
        <f t="shared" si="3"/>
        <v>2457897.28125</v>
      </c>
      <c r="O18">
        <f>'delta T'!F19/86400</f>
        <v>8.1270152549154447E-4</v>
      </c>
      <c r="P18">
        <f t="shared" si="4"/>
        <v>2457897.2820627014</v>
      </c>
      <c r="Q18">
        <f t="shared" si="5"/>
        <v>0.17391600445452199</v>
      </c>
      <c r="R18">
        <f t="shared" si="6"/>
        <v>61.576110903021799</v>
      </c>
      <c r="S18">
        <f t="shared" si="7"/>
        <v>138.3400923333611</v>
      </c>
      <c r="T18">
        <f t="shared" si="8"/>
        <v>1.2525754458156764</v>
      </c>
      <c r="U18">
        <f t="shared" si="9"/>
        <v>1.0747058758309092</v>
      </c>
      <c r="V18">
        <f t="shared" si="10"/>
        <v>2.4144900987301159</v>
      </c>
      <c r="W18">
        <f t="shared" si="11"/>
        <v>1.6701295527812909E-2</v>
      </c>
      <c r="X18">
        <f t="shared" si="12"/>
        <v>62.828686348837479</v>
      </c>
      <c r="Y18">
        <f t="shared" si="13"/>
        <v>139.59266777917676</v>
      </c>
      <c r="Z18">
        <f t="shared" si="14"/>
        <v>2.4363516643892353</v>
      </c>
      <c r="AA18">
        <f t="shared" si="15"/>
        <v>148.66726959018749</v>
      </c>
      <c r="AB18">
        <f t="shared" si="16"/>
        <v>2.5947333442988127</v>
      </c>
      <c r="AC18">
        <f t="shared" si="17"/>
        <v>23.43702947671235</v>
      </c>
      <c r="AD18">
        <f t="shared" si="18"/>
        <v>-2.2694452243325505E-3</v>
      </c>
      <c r="AE18">
        <f t="shared" si="19"/>
        <v>23.434760031488018</v>
      </c>
      <c r="AF18">
        <f t="shared" si="20"/>
        <v>2457897.5</v>
      </c>
      <c r="AG18">
        <f t="shared" si="21"/>
        <v>0.17392197125256673</v>
      </c>
      <c r="AH18">
        <f t="shared" si="22"/>
        <v>16.119034962860269</v>
      </c>
      <c r="AI18">
        <f t="shared" si="23"/>
        <v>10.854660938772769</v>
      </c>
      <c r="AJ18">
        <f t="shared" si="24"/>
        <v>0.40901372196423591</v>
      </c>
      <c r="AK18">
        <f t="shared" si="25"/>
        <v>18.27566093877277</v>
      </c>
      <c r="AL18">
        <f t="shared" si="56"/>
        <v>213.36805857490606</v>
      </c>
      <c r="AM18">
        <f t="shared" si="26"/>
        <v>3.7239751407202308</v>
      </c>
      <c r="AN18">
        <f t="shared" si="27"/>
        <v>1.0125996083363631</v>
      </c>
      <c r="AO18" t="s">
        <v>137</v>
      </c>
      <c r="AP18">
        <f t="shared" si="28"/>
        <v>62.820510714710132</v>
      </c>
      <c r="AQ18">
        <f t="shared" si="29"/>
        <v>62</v>
      </c>
      <c r="AR18">
        <f t="shared" si="30"/>
        <v>49</v>
      </c>
      <c r="AS18">
        <f t="shared" si="31"/>
        <v>13</v>
      </c>
      <c r="AT18">
        <f t="shared" si="32"/>
        <v>1.096424749756068</v>
      </c>
      <c r="AU18">
        <f t="shared" si="33"/>
        <v>60.766855506685509</v>
      </c>
      <c r="AV18" s="18">
        <f t="shared" si="34"/>
        <v>4.051123700445701</v>
      </c>
      <c r="AW18">
        <f t="shared" si="35"/>
        <v>1.0605817046753092</v>
      </c>
      <c r="AX18">
        <f t="shared" si="36"/>
        <v>20.719306679690913</v>
      </c>
      <c r="AY18" t="str">
        <f t="shared" si="37"/>
        <v>POSITIF</v>
      </c>
      <c r="AZ18">
        <f t="shared" si="38"/>
        <v>20</v>
      </c>
      <c r="BA18">
        <f t="shared" si="39"/>
        <v>43</v>
      </c>
      <c r="BB18">
        <f t="shared" si="40"/>
        <v>9</v>
      </c>
      <c r="BC18">
        <f t="shared" si="41"/>
        <v>0.36162012029106055</v>
      </c>
      <c r="BD18">
        <f t="shared" si="42"/>
        <v>-2.2854806281585001</v>
      </c>
      <c r="BE18">
        <f t="shared" si="43"/>
        <v>0.12222152900771403</v>
      </c>
      <c r="BF18">
        <f t="shared" si="44"/>
        <v>1.9428132568574878</v>
      </c>
      <c r="BG18">
        <f t="shared" si="45"/>
        <v>-128.07158785333712</v>
      </c>
      <c r="BH18">
        <f t="shared" si="46"/>
        <v>4.051123700445701</v>
      </c>
      <c r="BI18">
        <f t="shared" si="47"/>
        <v>51.928412146662879</v>
      </c>
      <c r="BJ18">
        <f t="shared" si="48"/>
        <v>51</v>
      </c>
      <c r="BK18">
        <f t="shared" si="49"/>
        <v>55</v>
      </c>
      <c r="BL18">
        <f t="shared" si="50"/>
        <v>42</v>
      </c>
      <c r="BM18">
        <f t="shared" si="51"/>
        <v>-47.069512398218585</v>
      </c>
      <c r="BN18" t="str">
        <f t="shared" si="52"/>
        <v>NEGATIF</v>
      </c>
      <c r="BO18">
        <f t="shared" si="53"/>
        <v>47</v>
      </c>
      <c r="BP18">
        <f t="shared" si="54"/>
        <v>4</v>
      </c>
      <c r="BQ18">
        <f t="shared" si="55"/>
        <v>10</v>
      </c>
    </row>
    <row r="19" spans="1:69">
      <c r="A19">
        <f t="shared" ref="A19" si="57">A18</f>
        <v>7.0027777777777782</v>
      </c>
      <c r="B19">
        <f t="shared" ref="B19" si="58">B18</f>
        <v>111.315</v>
      </c>
      <c r="C19">
        <f>INT(G3/15)</f>
        <v>7</v>
      </c>
      <c r="D19">
        <f>L3</f>
        <v>2017</v>
      </c>
      <c r="E19">
        <f>L2</f>
        <v>5</v>
      </c>
      <c r="F19">
        <f>L4-1</f>
        <v>24</v>
      </c>
      <c r="H19">
        <v>2</v>
      </c>
      <c r="I19">
        <v>0</v>
      </c>
      <c r="J19">
        <f t="shared" si="0"/>
        <v>2</v>
      </c>
      <c r="L19">
        <f t="shared" si="1"/>
        <v>20</v>
      </c>
      <c r="M19">
        <f t="shared" si="2"/>
        <v>-13</v>
      </c>
      <c r="N19">
        <f t="shared" si="3"/>
        <v>2457897.291666667</v>
      </c>
      <c r="O19">
        <f>'delta T'!F19/86400</f>
        <v>8.1270152549154447E-4</v>
      </c>
      <c r="P19">
        <f t="shared" si="4"/>
        <v>2457897.2924793684</v>
      </c>
      <c r="Q19">
        <f t="shared" si="5"/>
        <v>0.17391628964732081</v>
      </c>
      <c r="R19">
        <f t="shared" si="6"/>
        <v>61.586378063320808</v>
      </c>
      <c r="S19">
        <f t="shared" si="7"/>
        <v>138.35035900327148</v>
      </c>
      <c r="T19">
        <f t="shared" si="8"/>
        <v>1.2523201493933762</v>
      </c>
      <c r="U19">
        <f t="shared" si="9"/>
        <v>1.074885071582957</v>
      </c>
      <c r="V19">
        <f t="shared" si="10"/>
        <v>2.4146692859232677</v>
      </c>
      <c r="W19">
        <f t="shared" si="11"/>
        <v>1.6701295515834814E-2</v>
      </c>
      <c r="X19">
        <f t="shared" si="12"/>
        <v>62.838698212714185</v>
      </c>
      <c r="Y19">
        <f t="shared" si="13"/>
        <v>139.60267915266485</v>
      </c>
      <c r="Z19">
        <f t="shared" si="14"/>
        <v>2.4365263958192491</v>
      </c>
      <c r="AA19">
        <f t="shared" si="15"/>
        <v>148.66671798845422</v>
      </c>
      <c r="AB19">
        <f t="shared" si="16"/>
        <v>2.5947237170324073</v>
      </c>
      <c r="AC19">
        <f t="shared" si="17"/>
        <v>23.437029473003655</v>
      </c>
      <c r="AD19">
        <f t="shared" si="18"/>
        <v>-2.2694799332802522E-3</v>
      </c>
      <c r="AE19">
        <f t="shared" si="19"/>
        <v>23.434759993070376</v>
      </c>
      <c r="AF19">
        <f t="shared" si="20"/>
        <v>2457897.5</v>
      </c>
      <c r="AG19">
        <f t="shared" si="21"/>
        <v>0.17392197125256673</v>
      </c>
      <c r="AH19">
        <f t="shared" si="22"/>
        <v>16.119034962860269</v>
      </c>
      <c r="AI19">
        <f t="shared" si="23"/>
        <v>11.10534541611027</v>
      </c>
      <c r="AJ19">
        <f t="shared" si="24"/>
        <v>0.4090137212937216</v>
      </c>
      <c r="AK19">
        <f t="shared" si="25"/>
        <v>18.526345416110271</v>
      </c>
      <c r="AL19">
        <f t="shared" si="56"/>
        <v>217.11782531651377</v>
      </c>
      <c r="AM19">
        <f t="shared" si="26"/>
        <v>3.7894209165430648</v>
      </c>
      <c r="AN19">
        <f t="shared" si="27"/>
        <v>1.0126015482943334</v>
      </c>
      <c r="AO19" t="s">
        <v>137</v>
      </c>
      <c r="AP19">
        <f t="shared" si="28"/>
        <v>62.830522539279848</v>
      </c>
      <c r="AQ19">
        <f t="shared" si="29"/>
        <v>62</v>
      </c>
      <c r="AR19">
        <f t="shared" si="30"/>
        <v>49</v>
      </c>
      <c r="AS19">
        <f t="shared" si="31"/>
        <v>49</v>
      </c>
      <c r="AT19">
        <f t="shared" si="32"/>
        <v>1.0965994890589417</v>
      </c>
      <c r="AU19">
        <f t="shared" si="33"/>
        <v>60.777355925140313</v>
      </c>
      <c r="AV19" s="18">
        <f t="shared" si="34"/>
        <v>4.0518237283426872</v>
      </c>
      <c r="AW19">
        <f t="shared" si="35"/>
        <v>1.0607649715501828</v>
      </c>
      <c r="AX19">
        <f t="shared" si="36"/>
        <v>20.721250872640685</v>
      </c>
      <c r="AY19" t="str">
        <f t="shared" si="37"/>
        <v>POSITIF</v>
      </c>
      <c r="AZ19">
        <f t="shared" si="38"/>
        <v>20</v>
      </c>
      <c r="BA19">
        <f t="shared" si="39"/>
        <v>43</v>
      </c>
      <c r="BB19">
        <f t="shared" si="40"/>
        <v>16</v>
      </c>
      <c r="BC19">
        <f t="shared" si="41"/>
        <v>0.36165405285932817</v>
      </c>
      <c r="BD19">
        <f t="shared" si="42"/>
        <v>-2.2352708862979092</v>
      </c>
      <c r="BE19">
        <f t="shared" si="43"/>
        <v>0.12222152900771403</v>
      </c>
      <c r="BF19">
        <f t="shared" si="44"/>
        <v>1.9428132568574878</v>
      </c>
      <c r="BG19">
        <f t="shared" si="45"/>
        <v>-125.55734452663053</v>
      </c>
      <c r="BH19">
        <f t="shared" si="46"/>
        <v>4.0518237283426872</v>
      </c>
      <c r="BI19">
        <f t="shared" si="47"/>
        <v>54.44265547336947</v>
      </c>
      <c r="BJ19">
        <f t="shared" si="48"/>
        <v>54</v>
      </c>
      <c r="BK19">
        <f t="shared" si="49"/>
        <v>26</v>
      </c>
      <c r="BL19">
        <f t="shared" si="50"/>
        <v>33</v>
      </c>
      <c r="BM19">
        <f t="shared" si="51"/>
        <v>-44.195939585016198</v>
      </c>
      <c r="BN19" t="str">
        <f t="shared" si="52"/>
        <v>NEGATIF</v>
      </c>
      <c r="BO19">
        <f t="shared" si="53"/>
        <v>44</v>
      </c>
      <c r="BP19">
        <f t="shared" si="54"/>
        <v>11</v>
      </c>
      <c r="BQ19">
        <f t="shared" si="55"/>
        <v>45</v>
      </c>
    </row>
    <row r="20" spans="1:69">
      <c r="A20">
        <f t="shared" ref="A20:B20" si="59">A18</f>
        <v>7.0027777777777782</v>
      </c>
      <c r="B20">
        <f t="shared" si="59"/>
        <v>111.315</v>
      </c>
      <c r="C20">
        <f>INT(G3/15)</f>
        <v>7</v>
      </c>
      <c r="D20">
        <f>L3</f>
        <v>2017</v>
      </c>
      <c r="E20">
        <f>L2</f>
        <v>5</v>
      </c>
      <c r="F20">
        <f>L4-1</f>
        <v>24</v>
      </c>
      <c r="H20">
        <v>2</v>
      </c>
      <c r="I20">
        <v>15</v>
      </c>
      <c r="J20">
        <f t="shared" si="0"/>
        <v>2.25</v>
      </c>
      <c r="L20">
        <f t="shared" si="1"/>
        <v>20</v>
      </c>
      <c r="M20">
        <f t="shared" si="2"/>
        <v>-13</v>
      </c>
      <c r="N20">
        <f t="shared" si="3"/>
        <v>2457897.3020833335</v>
      </c>
      <c r="O20">
        <f>'delta T'!F19/86400</f>
        <v>8.1270152549154447E-4</v>
      </c>
      <c r="P20">
        <f t="shared" si="4"/>
        <v>2457897.3028960349</v>
      </c>
      <c r="Q20">
        <f t="shared" si="5"/>
        <v>0.17391657484010689</v>
      </c>
      <c r="R20">
        <f t="shared" si="6"/>
        <v>61.596645223160522</v>
      </c>
      <c r="S20">
        <f t="shared" si="7"/>
        <v>138.36062567272256</v>
      </c>
      <c r="T20">
        <f t="shared" si="8"/>
        <v>1.2520648146139028</v>
      </c>
      <c r="U20">
        <f t="shared" si="9"/>
        <v>1.0750642673269886</v>
      </c>
      <c r="V20">
        <f t="shared" si="10"/>
        <v>2.4148484731084028</v>
      </c>
      <c r="W20">
        <f t="shared" si="11"/>
        <v>1.6701295503856715E-2</v>
      </c>
      <c r="X20">
        <f t="shared" si="12"/>
        <v>62.848710037774424</v>
      </c>
      <c r="Y20">
        <f t="shared" si="13"/>
        <v>139.61269048733647</v>
      </c>
      <c r="Z20">
        <f t="shared" si="14"/>
        <v>2.4367011265717879</v>
      </c>
      <c r="AA20">
        <f t="shared" si="15"/>
        <v>148.66616638674557</v>
      </c>
      <c r="AB20">
        <f t="shared" si="16"/>
        <v>2.5947140897664318</v>
      </c>
      <c r="AC20">
        <f t="shared" si="17"/>
        <v>23.437029469294959</v>
      </c>
      <c r="AD20">
        <f t="shared" si="18"/>
        <v>-2.2695146308963619E-3</v>
      </c>
      <c r="AE20">
        <f t="shared" si="19"/>
        <v>23.434759954664063</v>
      </c>
      <c r="AF20">
        <f t="shared" si="20"/>
        <v>2457897.5</v>
      </c>
      <c r="AG20">
        <f t="shared" si="21"/>
        <v>0.17392197125256673</v>
      </c>
      <c r="AH20">
        <f t="shared" si="22"/>
        <v>16.119034962860269</v>
      </c>
      <c r="AI20">
        <f t="shared" si="23"/>
        <v>11.356029893447769</v>
      </c>
      <c r="AJ20">
        <f t="shared" si="24"/>
        <v>0.40901372062340496</v>
      </c>
      <c r="AK20">
        <f t="shared" si="25"/>
        <v>18.777029893447768</v>
      </c>
      <c r="AL20">
        <f t="shared" si="56"/>
        <v>220.86759182929913</v>
      </c>
      <c r="AM20">
        <f t="shared" si="26"/>
        <v>3.8548666883721956</v>
      </c>
      <c r="AN20">
        <f t="shared" si="27"/>
        <v>1.0126034878539234</v>
      </c>
      <c r="AO20" t="s">
        <v>137</v>
      </c>
      <c r="AP20">
        <f t="shared" si="28"/>
        <v>62.840534325033325</v>
      </c>
      <c r="AQ20">
        <f t="shared" si="29"/>
        <v>62</v>
      </c>
      <c r="AR20">
        <f t="shared" si="30"/>
        <v>50</v>
      </c>
      <c r="AS20">
        <f t="shared" si="31"/>
        <v>25</v>
      </c>
      <c r="AT20">
        <f t="shared" si="32"/>
        <v>1.096774227684344</v>
      </c>
      <c r="AU20">
        <f t="shared" si="33"/>
        <v>60.787856572417368</v>
      </c>
      <c r="AV20" s="18">
        <f t="shared" si="34"/>
        <v>4.0525237714944913</v>
      </c>
      <c r="AW20">
        <f t="shared" si="35"/>
        <v>1.060948242418758</v>
      </c>
      <c r="AX20">
        <f t="shared" si="36"/>
        <v>20.723194421201335</v>
      </c>
      <c r="AY20" t="str">
        <f t="shared" si="37"/>
        <v>POSITIF</v>
      </c>
      <c r="AZ20">
        <f t="shared" si="38"/>
        <v>20</v>
      </c>
      <c r="BA20">
        <f t="shared" si="39"/>
        <v>43</v>
      </c>
      <c r="BB20">
        <f t="shared" si="40"/>
        <v>23</v>
      </c>
      <c r="BC20">
        <f t="shared" si="41"/>
        <v>0.36168797418088389</v>
      </c>
      <c r="BD20">
        <f t="shared" si="42"/>
        <v>-2.1913890620505838</v>
      </c>
      <c r="BE20">
        <f t="shared" si="43"/>
        <v>0.12222152900771403</v>
      </c>
      <c r="BF20">
        <f t="shared" si="44"/>
        <v>1.9428132568574878</v>
      </c>
      <c r="BG20">
        <f t="shared" si="45"/>
        <v>-123.35466492323063</v>
      </c>
      <c r="BH20">
        <f t="shared" si="46"/>
        <v>4.0525237714944913</v>
      </c>
      <c r="BI20">
        <f t="shared" si="47"/>
        <v>56.645335076769371</v>
      </c>
      <c r="BJ20">
        <f t="shared" si="48"/>
        <v>56</v>
      </c>
      <c r="BK20">
        <f t="shared" si="49"/>
        <v>38</v>
      </c>
      <c r="BL20">
        <f t="shared" si="50"/>
        <v>43</v>
      </c>
      <c r="BM20">
        <f t="shared" si="51"/>
        <v>-41.214471770704804</v>
      </c>
      <c r="BN20" t="str">
        <f t="shared" si="52"/>
        <v>NEGATIF</v>
      </c>
      <c r="BO20">
        <f t="shared" si="53"/>
        <v>41</v>
      </c>
      <c r="BP20">
        <f t="shared" si="54"/>
        <v>12</v>
      </c>
      <c r="BQ20">
        <f t="shared" si="55"/>
        <v>52</v>
      </c>
    </row>
    <row r="21" spans="1:69">
      <c r="A21">
        <f>A15</f>
        <v>7.0027777777777782</v>
      </c>
      <c r="B21">
        <f>B15</f>
        <v>111.315</v>
      </c>
      <c r="C21">
        <f>INT(G3/15)</f>
        <v>7</v>
      </c>
      <c r="D21">
        <f>L3</f>
        <v>2017</v>
      </c>
      <c r="E21">
        <f>L2</f>
        <v>5</v>
      </c>
      <c r="F21">
        <f>L4-1</f>
        <v>24</v>
      </c>
      <c r="H21">
        <v>2</v>
      </c>
      <c r="I21">
        <v>30</v>
      </c>
      <c r="J21">
        <f t="shared" si="0"/>
        <v>2.5</v>
      </c>
      <c r="L21">
        <f t="shared" si="1"/>
        <v>20</v>
      </c>
      <c r="M21">
        <f t="shared" si="2"/>
        <v>-13</v>
      </c>
      <c r="N21">
        <f t="shared" si="3"/>
        <v>2457897.3125</v>
      </c>
      <c r="O21">
        <f>'delta T'!F19/86400</f>
        <v>8.1270152549154447E-4</v>
      </c>
      <c r="P21">
        <f t="shared" si="4"/>
        <v>2457897.3133127014</v>
      </c>
      <c r="Q21">
        <f t="shared" si="5"/>
        <v>0.17391686003289294</v>
      </c>
      <c r="R21">
        <f t="shared" si="6"/>
        <v>61.606912383000235</v>
      </c>
      <c r="S21">
        <f t="shared" si="7"/>
        <v>138.37089234217274</v>
      </c>
      <c r="T21">
        <f t="shared" si="8"/>
        <v>1.2518094414739527</v>
      </c>
      <c r="U21">
        <f t="shared" si="9"/>
        <v>1.0752434630710199</v>
      </c>
      <c r="V21">
        <f t="shared" si="10"/>
        <v>2.4150276602935223</v>
      </c>
      <c r="W21">
        <f t="shared" si="11"/>
        <v>1.6701295491878619E-2</v>
      </c>
      <c r="X21">
        <f t="shared" si="12"/>
        <v>62.858721824474188</v>
      </c>
      <c r="Y21">
        <f t="shared" si="13"/>
        <v>139.6227017836467</v>
      </c>
      <c r="Z21">
        <f t="shared" si="14"/>
        <v>2.4368758566547943</v>
      </c>
      <c r="AA21">
        <f t="shared" si="15"/>
        <v>148.66561478503698</v>
      </c>
      <c r="AB21">
        <f t="shared" si="16"/>
        <v>2.5947044625004572</v>
      </c>
      <c r="AC21">
        <f t="shared" si="17"/>
        <v>23.437029465586264</v>
      </c>
      <c r="AD21">
        <f t="shared" si="18"/>
        <v>-2.2695493171763373E-3</v>
      </c>
      <c r="AE21">
        <f t="shared" si="19"/>
        <v>23.434759916269087</v>
      </c>
      <c r="AF21">
        <f t="shared" si="20"/>
        <v>2457897.5</v>
      </c>
      <c r="AG21">
        <f t="shared" si="21"/>
        <v>0.17392197125256673</v>
      </c>
      <c r="AH21">
        <f t="shared" si="22"/>
        <v>16.119034962860269</v>
      </c>
      <c r="AI21">
        <f t="shared" si="23"/>
        <v>11.606714370785269</v>
      </c>
      <c r="AJ21">
        <f t="shared" si="24"/>
        <v>0.40901371995328623</v>
      </c>
      <c r="AK21">
        <f t="shared" si="25"/>
        <v>19.027714370785269</v>
      </c>
      <c r="AL21">
        <f t="shared" si="56"/>
        <v>224.61735811284095</v>
      </c>
      <c r="AM21">
        <f t="shared" si="26"/>
        <v>3.9203124562002714</v>
      </c>
      <c r="AN21">
        <f t="shared" si="27"/>
        <v>1.0126054270151619</v>
      </c>
      <c r="AO21" t="s">
        <v>137</v>
      </c>
      <c r="AP21">
        <f t="shared" si="28"/>
        <v>62.85054607242656</v>
      </c>
      <c r="AQ21">
        <f t="shared" si="29"/>
        <v>62</v>
      </c>
      <c r="AR21">
        <f t="shared" si="30"/>
        <v>51</v>
      </c>
      <c r="AS21">
        <f t="shared" si="31"/>
        <v>1</v>
      </c>
      <c r="AT21">
        <f t="shared" si="32"/>
        <v>1.096948965640234</v>
      </c>
      <c r="AU21">
        <f t="shared" si="33"/>
        <v>60.79835744893807</v>
      </c>
      <c r="AV21" s="18">
        <f t="shared" si="34"/>
        <v>4.0532238299292045</v>
      </c>
      <c r="AW21">
        <f t="shared" si="35"/>
        <v>1.0611315172883895</v>
      </c>
      <c r="AX21">
        <f t="shared" si="36"/>
        <v>20.725137325387145</v>
      </c>
      <c r="AY21" t="str">
        <f t="shared" si="37"/>
        <v>POSITIF</v>
      </c>
      <c r="AZ21">
        <f t="shared" si="38"/>
        <v>20</v>
      </c>
      <c r="BA21">
        <f t="shared" si="39"/>
        <v>43</v>
      </c>
      <c r="BB21">
        <f t="shared" si="40"/>
        <v>30</v>
      </c>
      <c r="BC21">
        <f t="shared" si="41"/>
        <v>0.36172188425597707</v>
      </c>
      <c r="BD21">
        <f t="shared" si="42"/>
        <v>-2.1529450506047327</v>
      </c>
      <c r="BE21">
        <f t="shared" si="43"/>
        <v>0.12222152900771403</v>
      </c>
      <c r="BF21">
        <f t="shared" si="44"/>
        <v>1.9428132568574878</v>
      </c>
      <c r="BG21">
        <f t="shared" si="45"/>
        <v>-121.41993894804996</v>
      </c>
      <c r="BH21">
        <f t="shared" si="46"/>
        <v>4.0532238299292045</v>
      </c>
      <c r="BI21">
        <f t="shared" si="47"/>
        <v>58.58006105195004</v>
      </c>
      <c r="BJ21">
        <f t="shared" si="48"/>
        <v>58</v>
      </c>
      <c r="BK21">
        <f t="shared" si="49"/>
        <v>34</v>
      </c>
      <c r="BL21">
        <f t="shared" si="50"/>
        <v>48</v>
      </c>
      <c r="BM21">
        <f t="shared" si="51"/>
        <v>-38.143992538878592</v>
      </c>
      <c r="BN21" t="str">
        <f t="shared" si="52"/>
        <v>NEGATIF</v>
      </c>
      <c r="BO21">
        <f t="shared" si="53"/>
        <v>38</v>
      </c>
      <c r="BP21">
        <f t="shared" si="54"/>
        <v>8</v>
      </c>
      <c r="BQ21">
        <f t="shared" si="55"/>
        <v>38</v>
      </c>
    </row>
    <row r="22" spans="1:69">
      <c r="A22">
        <f t="shared" ref="A22" si="60">A21</f>
        <v>7.0027777777777782</v>
      </c>
      <c r="B22">
        <f t="shared" ref="B22" si="61">B21</f>
        <v>111.315</v>
      </c>
      <c r="C22">
        <f>INT(G3/15)</f>
        <v>7</v>
      </c>
      <c r="D22">
        <f>L3</f>
        <v>2017</v>
      </c>
      <c r="E22">
        <f>L2</f>
        <v>5</v>
      </c>
      <c r="F22">
        <f>L4-1</f>
        <v>24</v>
      </c>
      <c r="H22">
        <v>2</v>
      </c>
      <c r="I22">
        <v>45</v>
      </c>
      <c r="J22">
        <f t="shared" si="0"/>
        <v>2.75</v>
      </c>
      <c r="L22">
        <f t="shared" si="1"/>
        <v>20</v>
      </c>
      <c r="M22">
        <f t="shared" si="2"/>
        <v>-13</v>
      </c>
      <c r="N22">
        <f t="shared" si="3"/>
        <v>2457897.322916667</v>
      </c>
      <c r="O22">
        <f>'delta T'!F19/86400</f>
        <v>8.1270152549154447E-4</v>
      </c>
      <c r="P22">
        <f t="shared" si="4"/>
        <v>2457897.3237293684</v>
      </c>
      <c r="Q22">
        <f t="shared" si="5"/>
        <v>0.17391714522569179</v>
      </c>
      <c r="R22">
        <f t="shared" si="6"/>
        <v>61.617179543300153</v>
      </c>
      <c r="S22">
        <f t="shared" si="7"/>
        <v>138.38115901208403</v>
      </c>
      <c r="T22">
        <f t="shared" si="8"/>
        <v>1.251554029970126</v>
      </c>
      <c r="U22">
        <f t="shared" si="9"/>
        <v>1.0754226588230835</v>
      </c>
      <c r="V22">
        <f t="shared" si="10"/>
        <v>2.4152068474866897</v>
      </c>
      <c r="W22">
        <f t="shared" si="11"/>
        <v>1.670129547990052E-2</v>
      </c>
      <c r="X22">
        <f t="shared" si="12"/>
        <v>62.868733573270276</v>
      </c>
      <c r="Y22">
        <f t="shared" si="13"/>
        <v>139.63271304205415</v>
      </c>
      <c r="Z22">
        <f t="shared" si="14"/>
        <v>2.4370505860762721</v>
      </c>
      <c r="AA22">
        <f t="shared" si="15"/>
        <v>148.6650631833036</v>
      </c>
      <c r="AB22">
        <f t="shared" si="16"/>
        <v>2.59469483523405</v>
      </c>
      <c r="AC22">
        <f t="shared" si="17"/>
        <v>23.437029461877568</v>
      </c>
      <c r="AD22">
        <f t="shared" si="18"/>
        <v>-2.2695839921156318E-3</v>
      </c>
      <c r="AE22">
        <f t="shared" si="19"/>
        <v>23.434759877885451</v>
      </c>
      <c r="AF22">
        <f t="shared" si="20"/>
        <v>2457897.5</v>
      </c>
      <c r="AG22">
        <f t="shared" si="21"/>
        <v>0.17392197125256673</v>
      </c>
      <c r="AH22">
        <f t="shared" si="22"/>
        <v>16.119034962860269</v>
      </c>
      <c r="AI22">
        <f t="shared" si="23"/>
        <v>11.85739884812277</v>
      </c>
      <c r="AJ22">
        <f t="shared" si="24"/>
        <v>0.40901371928336538</v>
      </c>
      <c r="AK22">
        <f t="shared" si="25"/>
        <v>19.278398848122769</v>
      </c>
      <c r="AL22">
        <f t="shared" si="56"/>
        <v>228.36712416671696</v>
      </c>
      <c r="AM22">
        <f t="shared" si="26"/>
        <v>3.9857582200199229</v>
      </c>
      <c r="AN22">
        <f t="shared" si="27"/>
        <v>1.012607365778079</v>
      </c>
      <c r="AO22" t="s">
        <v>137</v>
      </c>
      <c r="AP22">
        <f t="shared" si="28"/>
        <v>62.860557781916349</v>
      </c>
      <c r="AQ22">
        <f t="shared" si="29"/>
        <v>62</v>
      </c>
      <c r="AR22">
        <f t="shared" si="30"/>
        <v>51</v>
      </c>
      <c r="AS22">
        <f t="shared" si="31"/>
        <v>38</v>
      </c>
      <c r="AT22">
        <f t="shared" si="32"/>
        <v>1.0971237029345839</v>
      </c>
      <c r="AU22">
        <f t="shared" si="33"/>
        <v>60.808858555124587</v>
      </c>
      <c r="AV22" s="18">
        <f t="shared" si="34"/>
        <v>4.0539239036749724</v>
      </c>
      <c r="AW22">
        <f t="shared" si="35"/>
        <v>1.0613147961664458</v>
      </c>
      <c r="AX22">
        <f t="shared" si="36"/>
        <v>20.727079585212429</v>
      </c>
      <c r="AY22" t="str">
        <f t="shared" si="37"/>
        <v>POSITIF</v>
      </c>
      <c r="AZ22">
        <f t="shared" si="38"/>
        <v>20</v>
      </c>
      <c r="BA22">
        <f t="shared" si="39"/>
        <v>43</v>
      </c>
      <c r="BB22">
        <f t="shared" si="40"/>
        <v>37</v>
      </c>
      <c r="BC22">
        <f t="shared" si="41"/>
        <v>0.36175578308485745</v>
      </c>
      <c r="BD22">
        <f t="shared" si="42"/>
        <v>-2.1191777122139719</v>
      </c>
      <c r="BE22">
        <f t="shared" si="43"/>
        <v>0.12222152900771403</v>
      </c>
      <c r="BF22">
        <f t="shared" si="44"/>
        <v>1.9428132568574878</v>
      </c>
      <c r="BG22">
        <f t="shared" si="45"/>
        <v>-119.71638454345381</v>
      </c>
      <c r="BH22">
        <f t="shared" si="46"/>
        <v>4.0539239036749724</v>
      </c>
      <c r="BI22">
        <f t="shared" si="47"/>
        <v>60.283615456546187</v>
      </c>
      <c r="BJ22">
        <f t="shared" si="48"/>
        <v>60</v>
      </c>
      <c r="BK22">
        <f t="shared" si="49"/>
        <v>17</v>
      </c>
      <c r="BL22">
        <f t="shared" si="50"/>
        <v>1</v>
      </c>
      <c r="BM22">
        <f t="shared" si="51"/>
        <v>-34.999704667688313</v>
      </c>
      <c r="BN22" t="str">
        <f t="shared" si="52"/>
        <v>NEGATIF</v>
      </c>
      <c r="BO22">
        <f t="shared" si="53"/>
        <v>34</v>
      </c>
      <c r="BP22">
        <f t="shared" si="54"/>
        <v>59</v>
      </c>
      <c r="BQ22">
        <f t="shared" si="55"/>
        <v>58</v>
      </c>
    </row>
    <row r="23" spans="1:69">
      <c r="A23">
        <f t="shared" ref="A23:B23" si="62">A21</f>
        <v>7.0027777777777782</v>
      </c>
      <c r="B23">
        <f t="shared" si="62"/>
        <v>111.315</v>
      </c>
      <c r="C23">
        <f>INT(G3/15)</f>
        <v>7</v>
      </c>
      <c r="D23">
        <f>L3</f>
        <v>2017</v>
      </c>
      <c r="E23">
        <f>L2</f>
        <v>5</v>
      </c>
      <c r="F23">
        <f>L4-1</f>
        <v>24</v>
      </c>
      <c r="H23">
        <v>3</v>
      </c>
      <c r="I23">
        <v>0</v>
      </c>
      <c r="J23">
        <f t="shared" si="0"/>
        <v>3</v>
      </c>
      <c r="L23">
        <f t="shared" si="1"/>
        <v>20</v>
      </c>
      <c r="M23">
        <f t="shared" si="2"/>
        <v>-13</v>
      </c>
      <c r="N23">
        <f t="shared" si="3"/>
        <v>2457897.3333333335</v>
      </c>
      <c r="O23">
        <f>'delta T'!F19/86400</f>
        <v>8.1270152549154447E-4</v>
      </c>
      <c r="P23">
        <f t="shared" si="4"/>
        <v>2457897.3341460349</v>
      </c>
      <c r="Q23">
        <f t="shared" si="5"/>
        <v>0.17391743041847785</v>
      </c>
      <c r="R23">
        <f t="shared" si="6"/>
        <v>61.627446703138958</v>
      </c>
      <c r="S23">
        <f t="shared" si="7"/>
        <v>138.3914256815342</v>
      </c>
      <c r="T23">
        <f t="shared" si="8"/>
        <v>1.251298580133462</v>
      </c>
      <c r="U23">
        <f t="shared" si="9"/>
        <v>1.0756018545670993</v>
      </c>
      <c r="V23">
        <f t="shared" si="10"/>
        <v>2.4153860346718092</v>
      </c>
      <c r="W23">
        <f t="shared" si="11"/>
        <v>1.6701295467922424E-2</v>
      </c>
      <c r="X23">
        <f t="shared" si="12"/>
        <v>62.878745283272423</v>
      </c>
      <c r="Y23">
        <f t="shared" si="13"/>
        <v>139.64272426166767</v>
      </c>
      <c r="Z23">
        <f t="shared" si="14"/>
        <v>2.4372253148206684</v>
      </c>
      <c r="AA23">
        <f t="shared" si="15"/>
        <v>148.66451158159501</v>
      </c>
      <c r="AB23">
        <f t="shared" si="16"/>
        <v>2.5946852079680758</v>
      </c>
      <c r="AC23">
        <f t="shared" si="17"/>
        <v>23.437029458168873</v>
      </c>
      <c r="AD23">
        <f t="shared" si="18"/>
        <v>-2.2696186557050399E-3</v>
      </c>
      <c r="AE23">
        <f t="shared" si="19"/>
        <v>23.434759839513166</v>
      </c>
      <c r="AF23">
        <f t="shared" si="20"/>
        <v>2457897.5</v>
      </c>
      <c r="AG23">
        <f t="shared" si="21"/>
        <v>0.17392197125256673</v>
      </c>
      <c r="AH23">
        <f t="shared" si="22"/>
        <v>16.119034962860269</v>
      </c>
      <c r="AI23">
        <f t="shared" si="23"/>
        <v>12.108083325460269</v>
      </c>
      <c r="AJ23">
        <f t="shared" si="24"/>
        <v>0.40901371861364266</v>
      </c>
      <c r="AK23">
        <f t="shared" si="25"/>
        <v>19.52908332546027</v>
      </c>
      <c r="AL23">
        <f t="shared" si="56"/>
        <v>232.11688999191784</v>
      </c>
      <c r="AM23">
        <f t="shared" si="26"/>
        <v>4.0512039798484407</v>
      </c>
      <c r="AN23">
        <f t="shared" si="27"/>
        <v>1.0126093041424422</v>
      </c>
      <c r="AO23" t="s">
        <v>137</v>
      </c>
      <c r="AP23">
        <f t="shared" si="28"/>
        <v>62.870569452612422</v>
      </c>
      <c r="AQ23">
        <f t="shared" si="29"/>
        <v>62</v>
      </c>
      <c r="AR23">
        <f t="shared" si="30"/>
        <v>52</v>
      </c>
      <c r="AS23">
        <f t="shared" si="31"/>
        <v>14</v>
      </c>
      <c r="AT23">
        <f t="shared" si="32"/>
        <v>1.0972984395518559</v>
      </c>
      <c r="AU23">
        <f t="shared" si="33"/>
        <v>60.81935988998621</v>
      </c>
      <c r="AV23" s="18">
        <f t="shared" si="34"/>
        <v>4.0546239926657472</v>
      </c>
      <c r="AW23">
        <f t="shared" si="35"/>
        <v>1.0614980790356356</v>
      </c>
      <c r="AX23">
        <f t="shared" si="36"/>
        <v>20.729021200430235</v>
      </c>
      <c r="AY23" t="str">
        <f t="shared" si="37"/>
        <v>POSITIF</v>
      </c>
      <c r="AZ23">
        <f t="shared" si="38"/>
        <v>20</v>
      </c>
      <c r="BA23">
        <f t="shared" si="39"/>
        <v>43</v>
      </c>
      <c r="BB23">
        <f t="shared" si="40"/>
        <v>44</v>
      </c>
      <c r="BC23">
        <f t="shared" si="41"/>
        <v>0.36178967066321505</v>
      </c>
      <c r="BD23">
        <f t="shared" si="42"/>
        <v>-2.0894450788669174</v>
      </c>
      <c r="BE23">
        <f t="shared" si="43"/>
        <v>0.12222152900771403</v>
      </c>
      <c r="BF23">
        <f t="shared" si="44"/>
        <v>1.9428132568574878</v>
      </c>
      <c r="BG23">
        <f t="shared" si="45"/>
        <v>-118.21323295133728</v>
      </c>
      <c r="BH23">
        <f t="shared" si="46"/>
        <v>4.0546239926657472</v>
      </c>
      <c r="BI23">
        <f t="shared" si="47"/>
        <v>61.786767048662725</v>
      </c>
      <c r="BJ23">
        <f t="shared" si="48"/>
        <v>61</v>
      </c>
      <c r="BK23">
        <f t="shared" si="49"/>
        <v>47</v>
      </c>
      <c r="BL23">
        <f t="shared" si="50"/>
        <v>12</v>
      </c>
      <c r="BM23">
        <f t="shared" si="51"/>
        <v>-31.793887327329408</v>
      </c>
      <c r="BN23" t="str">
        <f t="shared" si="52"/>
        <v>NEGATIF</v>
      </c>
      <c r="BO23">
        <f t="shared" si="53"/>
        <v>31</v>
      </c>
      <c r="BP23">
        <f t="shared" si="54"/>
        <v>47</v>
      </c>
      <c r="BQ23">
        <f t="shared" si="55"/>
        <v>37</v>
      </c>
    </row>
    <row r="24" spans="1:69">
      <c r="A24">
        <f>A15</f>
        <v>7.0027777777777782</v>
      </c>
      <c r="B24">
        <f>B15</f>
        <v>111.315</v>
      </c>
      <c r="C24">
        <f>INT(G3/15)</f>
        <v>7</v>
      </c>
      <c r="D24">
        <f>L3</f>
        <v>2017</v>
      </c>
      <c r="E24">
        <f>L2</f>
        <v>5</v>
      </c>
      <c r="F24">
        <f>L4-1</f>
        <v>24</v>
      </c>
      <c r="H24">
        <v>3</v>
      </c>
      <c r="I24">
        <v>15</v>
      </c>
      <c r="J24">
        <f t="shared" si="0"/>
        <v>3.25</v>
      </c>
      <c r="L24">
        <f t="shared" si="1"/>
        <v>20</v>
      </c>
      <c r="M24">
        <f t="shared" si="2"/>
        <v>-13</v>
      </c>
      <c r="N24">
        <f t="shared" si="3"/>
        <v>2457897.34375</v>
      </c>
      <c r="O24">
        <f>'delta T'!F19/86400</f>
        <v>8.1270152549154447E-4</v>
      </c>
      <c r="P24">
        <f t="shared" si="4"/>
        <v>2457897.3445627014</v>
      </c>
      <c r="Q24">
        <f t="shared" si="5"/>
        <v>0.17391771561126393</v>
      </c>
      <c r="R24">
        <f t="shared" si="6"/>
        <v>61.637713862979581</v>
      </c>
      <c r="S24">
        <f t="shared" si="7"/>
        <v>138.40169235098529</v>
      </c>
      <c r="T24">
        <f t="shared" si="8"/>
        <v>1.2510430919605651</v>
      </c>
      <c r="U24">
        <f t="shared" si="9"/>
        <v>1.0757810503111467</v>
      </c>
      <c r="V24">
        <f t="shared" si="10"/>
        <v>2.4155652218569448</v>
      </c>
      <c r="W24">
        <f t="shared" si="11"/>
        <v>1.6701295455944329E-2</v>
      </c>
      <c r="X24">
        <f t="shared" si="12"/>
        <v>62.888756954940149</v>
      </c>
      <c r="Y24">
        <f t="shared" si="13"/>
        <v>139.65273544294584</v>
      </c>
      <c r="Z24">
        <f t="shared" si="14"/>
        <v>2.4374000428959866</v>
      </c>
      <c r="AA24">
        <f t="shared" si="15"/>
        <v>148.66395997988636</v>
      </c>
      <c r="AB24">
        <f t="shared" si="16"/>
        <v>2.5946755807020998</v>
      </c>
      <c r="AC24">
        <f t="shared" si="17"/>
        <v>23.437029454460177</v>
      </c>
      <c r="AD24">
        <f t="shared" si="18"/>
        <v>-2.2696533079400302E-3</v>
      </c>
      <c r="AE24">
        <f t="shared" si="19"/>
        <v>23.434759801152236</v>
      </c>
      <c r="AF24">
        <f t="shared" si="20"/>
        <v>2457897.5</v>
      </c>
      <c r="AG24">
        <f t="shared" si="21"/>
        <v>0.17392197125256673</v>
      </c>
      <c r="AH24">
        <f t="shared" si="22"/>
        <v>16.119034962860269</v>
      </c>
      <c r="AI24">
        <f t="shared" si="23"/>
        <v>12.358767802797768</v>
      </c>
      <c r="AJ24">
        <f t="shared" si="24"/>
        <v>0.40901371794411817</v>
      </c>
      <c r="AK24">
        <f t="shared" si="25"/>
        <v>19.779767802797767</v>
      </c>
      <c r="AL24">
        <f t="shared" si="56"/>
        <v>235.86665558801857</v>
      </c>
      <c r="AM24">
        <f t="shared" si="26"/>
        <v>4.116649735678406</v>
      </c>
      <c r="AN24">
        <f t="shared" si="27"/>
        <v>1.0126112421082814</v>
      </c>
      <c r="AO24" t="s">
        <v>137</v>
      </c>
      <c r="AP24">
        <f t="shared" si="28"/>
        <v>62.88058108497431</v>
      </c>
      <c r="AQ24">
        <f t="shared" si="29"/>
        <v>62</v>
      </c>
      <c r="AR24">
        <f t="shared" si="30"/>
        <v>52</v>
      </c>
      <c r="AS24">
        <f t="shared" si="31"/>
        <v>50</v>
      </c>
      <c r="AT24">
        <f t="shared" si="32"/>
        <v>1.09747317550007</v>
      </c>
      <c r="AU24">
        <f t="shared" si="33"/>
        <v>60.829861453947927</v>
      </c>
      <c r="AV24" s="18">
        <f t="shared" si="34"/>
        <v>4.0553240969298621</v>
      </c>
      <c r="AW24">
        <f t="shared" si="35"/>
        <v>1.0616813659033764</v>
      </c>
      <c r="AX24">
        <f t="shared" si="36"/>
        <v>20.730962171055484</v>
      </c>
      <c r="AY24" t="str">
        <f t="shared" si="37"/>
        <v>POSITIF</v>
      </c>
      <c r="AZ24">
        <f t="shared" si="38"/>
        <v>20</v>
      </c>
      <c r="BA24">
        <f t="shared" si="39"/>
        <v>43</v>
      </c>
      <c r="BB24">
        <f t="shared" si="40"/>
        <v>51</v>
      </c>
      <c r="BC24">
        <f t="shared" si="41"/>
        <v>0.36182354699131009</v>
      </c>
      <c r="BD24">
        <f t="shared" si="42"/>
        <v>-2.063210134427889</v>
      </c>
      <c r="BE24">
        <f t="shared" si="43"/>
        <v>0.12222152900771403</v>
      </c>
      <c r="BF24">
        <f t="shared" si="44"/>
        <v>1.9428132568574878</v>
      </c>
      <c r="BG24">
        <f t="shared" si="45"/>
        <v>-116.88487479672426</v>
      </c>
      <c r="BH24">
        <f t="shared" si="46"/>
        <v>4.0553240969298621</v>
      </c>
      <c r="BI24">
        <f t="shared" si="47"/>
        <v>63.115125203275738</v>
      </c>
      <c r="BJ24">
        <f t="shared" si="48"/>
        <v>63</v>
      </c>
      <c r="BK24">
        <f t="shared" si="49"/>
        <v>6</v>
      </c>
      <c r="BL24">
        <f t="shared" si="50"/>
        <v>54</v>
      </c>
      <c r="BM24">
        <f t="shared" si="51"/>
        <v>-28.53651006357633</v>
      </c>
      <c r="BN24" t="str">
        <f t="shared" si="52"/>
        <v>NEGATIF</v>
      </c>
      <c r="BO24">
        <f t="shared" si="53"/>
        <v>28</v>
      </c>
      <c r="BP24">
        <f t="shared" si="54"/>
        <v>32</v>
      </c>
      <c r="BQ24">
        <f t="shared" si="55"/>
        <v>11</v>
      </c>
    </row>
    <row r="25" spans="1:69">
      <c r="A25">
        <f t="shared" ref="A25" si="63">A24</f>
        <v>7.0027777777777782</v>
      </c>
      <c r="B25">
        <f t="shared" ref="B25" si="64">B24</f>
        <v>111.315</v>
      </c>
      <c r="C25">
        <f>INT(G3/15)</f>
        <v>7</v>
      </c>
      <c r="D25">
        <f>L3</f>
        <v>2017</v>
      </c>
      <c r="E25">
        <f>L2</f>
        <v>5</v>
      </c>
      <c r="F25">
        <f>L4-1</f>
        <v>24</v>
      </c>
      <c r="H25">
        <v>3</v>
      </c>
      <c r="I25">
        <v>30</v>
      </c>
      <c r="J25">
        <f t="shared" si="0"/>
        <v>3.5</v>
      </c>
      <c r="L25">
        <f t="shared" si="1"/>
        <v>20</v>
      </c>
      <c r="M25">
        <f t="shared" si="2"/>
        <v>-13</v>
      </c>
      <c r="N25">
        <f t="shared" si="3"/>
        <v>2457897.354166667</v>
      </c>
      <c r="O25">
        <f>'delta T'!F19/86400</f>
        <v>8.1270152549154447E-4</v>
      </c>
      <c r="P25">
        <f t="shared" si="4"/>
        <v>2457897.3549793684</v>
      </c>
      <c r="Q25">
        <f t="shared" si="5"/>
        <v>0.17391800080406275</v>
      </c>
      <c r="R25">
        <f t="shared" si="6"/>
        <v>61.647981023278589</v>
      </c>
      <c r="S25">
        <f t="shared" si="7"/>
        <v>138.41195902089567</v>
      </c>
      <c r="T25">
        <f t="shared" si="8"/>
        <v>1.2507875654481242</v>
      </c>
      <c r="U25">
        <f t="shared" si="9"/>
        <v>1.0759602460631945</v>
      </c>
      <c r="V25">
        <f t="shared" si="10"/>
        <v>2.4157444090500961</v>
      </c>
      <c r="W25">
        <f t="shared" si="11"/>
        <v>1.670129544396623E-2</v>
      </c>
      <c r="X25">
        <f t="shared" si="12"/>
        <v>62.898768588726711</v>
      </c>
      <c r="Y25">
        <f t="shared" si="13"/>
        <v>139.66274658634379</v>
      </c>
      <c r="Z25">
        <f t="shared" si="14"/>
        <v>2.43757477031017</v>
      </c>
      <c r="AA25">
        <f t="shared" si="15"/>
        <v>148.66340837815309</v>
      </c>
      <c r="AB25">
        <f t="shared" si="16"/>
        <v>2.5946659534356948</v>
      </c>
      <c r="AC25">
        <f t="shared" si="17"/>
        <v>23.437029450751481</v>
      </c>
      <c r="AD25">
        <f t="shared" si="18"/>
        <v>-2.2696879488160503E-3</v>
      </c>
      <c r="AE25">
        <f t="shared" si="19"/>
        <v>23.434759762802667</v>
      </c>
      <c r="AF25">
        <f t="shared" si="20"/>
        <v>2457897.5</v>
      </c>
      <c r="AG25">
        <f t="shared" si="21"/>
        <v>0.17392197125256673</v>
      </c>
      <c r="AH25">
        <f t="shared" si="22"/>
        <v>16.119034962860269</v>
      </c>
      <c r="AI25">
        <f t="shared" si="23"/>
        <v>12.609452280135269</v>
      </c>
      <c r="AJ25">
        <f t="shared" si="24"/>
        <v>0.40901371727479191</v>
      </c>
      <c r="AK25">
        <f t="shared" si="25"/>
        <v>20.030452280135268</v>
      </c>
      <c r="AL25">
        <f t="shared" si="56"/>
        <v>239.61642095460087</v>
      </c>
      <c r="AM25">
        <f t="shared" si="26"/>
        <v>4.1820954875025196</v>
      </c>
      <c r="AN25">
        <f t="shared" si="27"/>
        <v>1.0126131796756255</v>
      </c>
      <c r="AO25" t="s">
        <v>137</v>
      </c>
      <c r="AP25">
        <f t="shared" si="28"/>
        <v>62.89059267945526</v>
      </c>
      <c r="AQ25">
        <f t="shared" si="29"/>
        <v>62</v>
      </c>
      <c r="AR25">
        <f t="shared" si="30"/>
        <v>53</v>
      </c>
      <c r="AS25">
        <f t="shared" si="31"/>
        <v>26</v>
      </c>
      <c r="AT25">
        <f t="shared" si="32"/>
        <v>1.0976479107871371</v>
      </c>
      <c r="AU25">
        <f t="shared" si="33"/>
        <v>60.840363247428137</v>
      </c>
      <c r="AV25" s="18">
        <f t="shared" si="34"/>
        <v>4.0560242164952092</v>
      </c>
      <c r="AW25">
        <f t="shared" si="35"/>
        <v>1.0618646567769705</v>
      </c>
      <c r="AX25">
        <f t="shared" si="36"/>
        <v>20.73290249710179</v>
      </c>
      <c r="AY25" t="str">
        <f t="shared" si="37"/>
        <v>POSITIF</v>
      </c>
      <c r="AZ25">
        <f t="shared" si="38"/>
        <v>20</v>
      </c>
      <c r="BA25">
        <f t="shared" si="39"/>
        <v>43</v>
      </c>
      <c r="BB25">
        <f t="shared" si="40"/>
        <v>58</v>
      </c>
      <c r="BC25">
        <f t="shared" si="41"/>
        <v>0.36185741206938032</v>
      </c>
      <c r="BD25">
        <f t="shared" si="42"/>
        <v>-2.0400259109841761</v>
      </c>
      <c r="BE25">
        <f t="shared" si="43"/>
        <v>0.12222152900771403</v>
      </c>
      <c r="BF25">
        <f t="shared" si="44"/>
        <v>1.9428132568574878</v>
      </c>
      <c r="BG25">
        <f t="shared" si="45"/>
        <v>-115.71006809548869</v>
      </c>
      <c r="BH25">
        <f t="shared" si="46"/>
        <v>4.0560242164952092</v>
      </c>
      <c r="BI25">
        <f t="shared" si="47"/>
        <v>64.289931904511306</v>
      </c>
      <c r="BJ25">
        <f t="shared" si="48"/>
        <v>64</v>
      </c>
      <c r="BK25">
        <f t="shared" si="49"/>
        <v>17</v>
      </c>
      <c r="BL25">
        <f t="shared" si="50"/>
        <v>23</v>
      </c>
      <c r="BM25">
        <f t="shared" si="51"/>
        <v>-25.235720442651214</v>
      </c>
      <c r="BN25" t="str">
        <f t="shared" si="52"/>
        <v>NEGATIF</v>
      </c>
      <c r="BO25">
        <f t="shared" si="53"/>
        <v>25</v>
      </c>
      <c r="BP25">
        <f t="shared" si="54"/>
        <v>14</v>
      </c>
      <c r="BQ25">
        <f t="shared" si="55"/>
        <v>8</v>
      </c>
    </row>
    <row r="26" spans="1:69">
      <c r="A26">
        <f t="shared" ref="A26:B26" si="65">A24</f>
        <v>7.0027777777777782</v>
      </c>
      <c r="B26">
        <f t="shared" si="65"/>
        <v>111.315</v>
      </c>
      <c r="C26">
        <f>INT(G3/15)</f>
        <v>7</v>
      </c>
      <c r="D26">
        <f>L3</f>
        <v>2017</v>
      </c>
      <c r="E26">
        <f>L2</f>
        <v>5</v>
      </c>
      <c r="F26">
        <f>L4-1</f>
        <v>24</v>
      </c>
      <c r="H26">
        <v>3</v>
      </c>
      <c r="I26">
        <v>45</v>
      </c>
      <c r="J26">
        <f t="shared" si="0"/>
        <v>3.75</v>
      </c>
      <c r="L26">
        <f t="shared" si="1"/>
        <v>20</v>
      </c>
      <c r="M26">
        <f t="shared" si="2"/>
        <v>-13</v>
      </c>
      <c r="N26">
        <f t="shared" si="3"/>
        <v>2457897.3645833335</v>
      </c>
      <c r="O26">
        <f>'delta T'!F19/86400</f>
        <v>8.1270152549154447E-4</v>
      </c>
      <c r="P26">
        <f t="shared" si="4"/>
        <v>2457897.3653960349</v>
      </c>
      <c r="Q26">
        <f t="shared" si="5"/>
        <v>0.17391828599684883</v>
      </c>
      <c r="R26">
        <f t="shared" si="6"/>
        <v>61.658248183119213</v>
      </c>
      <c r="S26">
        <f t="shared" si="7"/>
        <v>138.42222569034675</v>
      </c>
      <c r="T26">
        <f t="shared" si="8"/>
        <v>1.2505320006271006</v>
      </c>
      <c r="U26">
        <f t="shared" si="9"/>
        <v>1.0761394418072419</v>
      </c>
      <c r="V26">
        <f t="shared" si="10"/>
        <v>2.4159235962352317</v>
      </c>
      <c r="W26">
        <f t="shared" si="11"/>
        <v>1.6701295431988134E-2</v>
      </c>
      <c r="X26">
        <f t="shared" si="12"/>
        <v>62.908780183746316</v>
      </c>
      <c r="Y26">
        <f t="shared" si="13"/>
        <v>139.67275769097384</v>
      </c>
      <c r="Z26">
        <f t="shared" si="14"/>
        <v>2.4377494970477263</v>
      </c>
      <c r="AA26">
        <f t="shared" si="15"/>
        <v>148.66285677644444</v>
      </c>
      <c r="AB26">
        <f t="shared" si="16"/>
        <v>2.5946563261697193</v>
      </c>
      <c r="AC26">
        <f t="shared" si="17"/>
        <v>23.437029447042789</v>
      </c>
      <c r="AD26">
        <f t="shared" si="18"/>
        <v>-2.2697225783239149E-3</v>
      </c>
      <c r="AE26">
        <f t="shared" si="19"/>
        <v>23.434759724464467</v>
      </c>
      <c r="AF26">
        <f t="shared" si="20"/>
        <v>2457897.5</v>
      </c>
      <c r="AG26">
        <f t="shared" si="21"/>
        <v>0.17392197125256673</v>
      </c>
      <c r="AH26">
        <f t="shared" si="22"/>
        <v>16.119034962860269</v>
      </c>
      <c r="AI26">
        <f t="shared" si="23"/>
        <v>12.86013675747277</v>
      </c>
      <c r="AJ26">
        <f t="shared" si="24"/>
        <v>0.4090137166056641</v>
      </c>
      <c r="AK26">
        <f t="shared" si="25"/>
        <v>20.281136757472769</v>
      </c>
      <c r="AL26">
        <f t="shared" si="56"/>
        <v>243.36618609265088</v>
      </c>
      <c r="AM26">
        <f t="shared" si="26"/>
        <v>4.2475412353379918</v>
      </c>
      <c r="AN26">
        <f t="shared" si="27"/>
        <v>1.0126151168442437</v>
      </c>
      <c r="AO26" t="s">
        <v>137</v>
      </c>
      <c r="AP26">
        <f t="shared" si="28"/>
        <v>62.900604235169489</v>
      </c>
      <c r="AQ26">
        <f t="shared" si="29"/>
        <v>62</v>
      </c>
      <c r="AR26">
        <f t="shared" si="30"/>
        <v>54</v>
      </c>
      <c r="AS26">
        <f t="shared" si="31"/>
        <v>2</v>
      </c>
      <c r="AT26">
        <f t="shared" si="32"/>
        <v>1.0978226453975972</v>
      </c>
      <c r="AU26">
        <f t="shared" si="33"/>
        <v>60.850865269440632</v>
      </c>
      <c r="AV26" s="18">
        <f t="shared" si="34"/>
        <v>4.056724351296042</v>
      </c>
      <c r="AW26">
        <f t="shared" si="35"/>
        <v>1.0620479516392054</v>
      </c>
      <c r="AX26">
        <f t="shared" si="36"/>
        <v>20.734842178323287</v>
      </c>
      <c r="AY26" t="str">
        <f t="shared" si="37"/>
        <v>POSITIF</v>
      </c>
      <c r="AZ26">
        <f t="shared" si="38"/>
        <v>20</v>
      </c>
      <c r="BA26">
        <f t="shared" si="39"/>
        <v>44</v>
      </c>
      <c r="BB26">
        <f t="shared" si="40"/>
        <v>5</v>
      </c>
      <c r="BC26">
        <f t="shared" si="41"/>
        <v>0.36189126589313458</v>
      </c>
      <c r="BD26">
        <f t="shared" si="42"/>
        <v>-2.0195216659731221</v>
      </c>
      <c r="BE26">
        <f t="shared" si="43"/>
        <v>0.12222152900771403</v>
      </c>
      <c r="BF26">
        <f t="shared" si="44"/>
        <v>1.9428132568574878</v>
      </c>
      <c r="BG26">
        <f t="shared" si="45"/>
        <v>-114.67124793345093</v>
      </c>
      <c r="BH26">
        <f t="shared" si="46"/>
        <v>4.056724351296042</v>
      </c>
      <c r="BI26">
        <f t="shared" si="47"/>
        <v>65.328752066549072</v>
      </c>
      <c r="BJ26">
        <f t="shared" si="48"/>
        <v>65</v>
      </c>
      <c r="BK26">
        <f t="shared" si="49"/>
        <v>19</v>
      </c>
      <c r="BL26">
        <f t="shared" si="50"/>
        <v>43</v>
      </c>
      <c r="BM26">
        <f t="shared" si="51"/>
        <v>-21.898227377860142</v>
      </c>
      <c r="BN26" t="str">
        <f t="shared" si="52"/>
        <v>NEGATIF</v>
      </c>
      <c r="BO26">
        <f t="shared" si="53"/>
        <v>21</v>
      </c>
      <c r="BP26">
        <f t="shared" si="54"/>
        <v>53</v>
      </c>
      <c r="BQ26">
        <f t="shared" si="55"/>
        <v>53</v>
      </c>
    </row>
    <row r="27" spans="1:69">
      <c r="A27">
        <f>A15</f>
        <v>7.0027777777777782</v>
      </c>
      <c r="B27">
        <f>B15</f>
        <v>111.315</v>
      </c>
      <c r="C27">
        <f>INT(G3/15)</f>
        <v>7</v>
      </c>
      <c r="D27">
        <f>L3</f>
        <v>2017</v>
      </c>
      <c r="E27">
        <f>L2</f>
        <v>5</v>
      </c>
      <c r="F27">
        <f>L4-1</f>
        <v>24</v>
      </c>
      <c r="H27">
        <v>4</v>
      </c>
      <c r="I27">
        <v>0</v>
      </c>
      <c r="J27">
        <f t="shared" si="0"/>
        <v>4</v>
      </c>
      <c r="L27">
        <f t="shared" si="1"/>
        <v>20</v>
      </c>
      <c r="M27">
        <f t="shared" si="2"/>
        <v>-13</v>
      </c>
      <c r="N27">
        <f t="shared" si="3"/>
        <v>2457897.375</v>
      </c>
      <c r="O27">
        <f>'delta T'!F19/86400</f>
        <v>8.1270152549154447E-4</v>
      </c>
      <c r="P27">
        <f t="shared" si="4"/>
        <v>2457897.3758127014</v>
      </c>
      <c r="Q27">
        <f t="shared" si="5"/>
        <v>0.17391857118963491</v>
      </c>
      <c r="R27">
        <f t="shared" si="6"/>
        <v>61.668515342958926</v>
      </c>
      <c r="S27">
        <f t="shared" si="7"/>
        <v>138.43249235979783</v>
      </c>
      <c r="T27">
        <f t="shared" si="8"/>
        <v>1.2502763974941657</v>
      </c>
      <c r="U27">
        <f t="shared" si="9"/>
        <v>1.0763186375512734</v>
      </c>
      <c r="V27">
        <f t="shared" si="10"/>
        <v>2.4161027834203668</v>
      </c>
      <c r="W27">
        <f t="shared" si="11"/>
        <v>1.6701295420010035E-2</v>
      </c>
      <c r="X27">
        <f t="shared" si="12"/>
        <v>62.918791740453095</v>
      </c>
      <c r="Y27">
        <f t="shared" si="13"/>
        <v>139.682768757292</v>
      </c>
      <c r="Z27">
        <f t="shared" si="14"/>
        <v>2.4379242231166134</v>
      </c>
      <c r="AA27">
        <f t="shared" si="15"/>
        <v>148.66230517473579</v>
      </c>
      <c r="AB27">
        <f t="shared" si="16"/>
        <v>2.5946466989037438</v>
      </c>
      <c r="AC27">
        <f t="shared" si="17"/>
        <v>23.437029443334094</v>
      </c>
      <c r="AD27">
        <f t="shared" si="18"/>
        <v>-2.2697571964590759E-3</v>
      </c>
      <c r="AE27">
        <f t="shared" si="19"/>
        <v>23.434759686137635</v>
      </c>
      <c r="AF27">
        <f t="shared" si="20"/>
        <v>2457897.5</v>
      </c>
      <c r="AG27">
        <f t="shared" si="21"/>
        <v>0.17392197125256673</v>
      </c>
      <c r="AH27">
        <f t="shared" si="22"/>
        <v>16.119034962860269</v>
      </c>
      <c r="AI27">
        <f t="shared" si="23"/>
        <v>13.110821234810269</v>
      </c>
      <c r="AJ27">
        <f t="shared" si="24"/>
        <v>0.40901371593673469</v>
      </c>
      <c r="AK27">
        <f t="shared" si="25"/>
        <v>20.53182123481027</v>
      </c>
      <c r="AL27">
        <f t="shared" si="56"/>
        <v>247.11595100174947</v>
      </c>
      <c r="AM27">
        <f t="shared" si="26"/>
        <v>4.3129869791775075</v>
      </c>
      <c r="AN27">
        <f t="shared" si="27"/>
        <v>1.0126170536141648</v>
      </c>
      <c r="AO27" t="s">
        <v>137</v>
      </c>
      <c r="AP27">
        <f t="shared" si="28"/>
        <v>62.910615752571118</v>
      </c>
      <c r="AQ27">
        <f t="shared" si="29"/>
        <v>62</v>
      </c>
      <c r="AR27">
        <f t="shared" si="30"/>
        <v>54</v>
      </c>
      <c r="AS27">
        <f t="shared" si="31"/>
        <v>38</v>
      </c>
      <c r="AT27">
        <f t="shared" si="32"/>
        <v>1.0979973793393762</v>
      </c>
      <c r="AU27">
        <f t="shared" si="33"/>
        <v>60.861367520404613</v>
      </c>
      <c r="AV27" s="18">
        <f t="shared" si="34"/>
        <v>4.0574245013603072</v>
      </c>
      <c r="AW27">
        <f t="shared" si="35"/>
        <v>1.0622312504973976</v>
      </c>
      <c r="AX27">
        <f t="shared" si="36"/>
        <v>20.736781214733817</v>
      </c>
      <c r="AY27" t="str">
        <f t="shared" si="37"/>
        <v>POSITIF</v>
      </c>
      <c r="AZ27">
        <f t="shared" si="38"/>
        <v>20</v>
      </c>
      <c r="BA27">
        <f t="shared" si="39"/>
        <v>44</v>
      </c>
      <c r="BB27">
        <f t="shared" si="40"/>
        <v>12</v>
      </c>
      <c r="BC27">
        <f t="shared" si="41"/>
        <v>0.36192510846281439</v>
      </c>
      <c r="BD27">
        <f t="shared" si="42"/>
        <v>-2.0013908338094621</v>
      </c>
      <c r="BE27">
        <f t="shared" si="43"/>
        <v>0.12222152900771403</v>
      </c>
      <c r="BF27">
        <f t="shared" si="44"/>
        <v>1.9428132568574878</v>
      </c>
      <c r="BG27">
        <f t="shared" si="45"/>
        <v>-113.7539465324984</v>
      </c>
      <c r="BH27">
        <f t="shared" si="46"/>
        <v>4.0574245013603072</v>
      </c>
      <c r="BI27">
        <f t="shared" si="47"/>
        <v>66.246053467501596</v>
      </c>
      <c r="BJ27">
        <f t="shared" si="48"/>
        <v>66</v>
      </c>
      <c r="BK27">
        <f t="shared" si="49"/>
        <v>14</v>
      </c>
      <c r="BL27">
        <f t="shared" si="50"/>
        <v>45</v>
      </c>
      <c r="BM27">
        <f t="shared" si="51"/>
        <v>-18.529601339666495</v>
      </c>
      <c r="BN27" t="str">
        <f t="shared" si="52"/>
        <v>NEGATIF</v>
      </c>
      <c r="BO27">
        <f t="shared" si="53"/>
        <v>18</v>
      </c>
      <c r="BP27">
        <f t="shared" si="54"/>
        <v>31</v>
      </c>
      <c r="BQ27">
        <f t="shared" si="55"/>
        <v>46</v>
      </c>
    </row>
    <row r="28" spans="1:69">
      <c r="A28">
        <f t="shared" ref="A28" si="66">A27</f>
        <v>7.0027777777777782</v>
      </c>
      <c r="B28">
        <f t="shared" ref="B28" si="67">B27</f>
        <v>111.315</v>
      </c>
      <c r="C28">
        <f>INT(G3/15)</f>
        <v>7</v>
      </c>
      <c r="D28">
        <f>L3</f>
        <v>2017</v>
      </c>
      <c r="E28">
        <f>L2</f>
        <v>5</v>
      </c>
      <c r="F28">
        <f>L4-1</f>
        <v>24</v>
      </c>
      <c r="H28">
        <v>4</v>
      </c>
      <c r="I28">
        <v>15</v>
      </c>
      <c r="J28">
        <f t="shared" si="0"/>
        <v>4.25</v>
      </c>
      <c r="L28">
        <f t="shared" si="1"/>
        <v>20</v>
      </c>
      <c r="M28">
        <f t="shared" si="2"/>
        <v>-13</v>
      </c>
      <c r="N28">
        <f t="shared" si="3"/>
        <v>2457897.385416667</v>
      </c>
      <c r="O28">
        <f>'delta T'!F19/86400</f>
        <v>8.1270152549154447E-4</v>
      </c>
      <c r="P28">
        <f t="shared" si="4"/>
        <v>2457897.3862293684</v>
      </c>
      <c r="Q28">
        <f t="shared" si="5"/>
        <v>0.17391885638243373</v>
      </c>
      <c r="R28">
        <f t="shared" si="6"/>
        <v>61.678782503257935</v>
      </c>
      <c r="S28">
        <f t="shared" si="7"/>
        <v>138.44275902970821</v>
      </c>
      <c r="T28">
        <f t="shared" si="8"/>
        <v>1.250020756045982</v>
      </c>
      <c r="U28">
        <f t="shared" si="9"/>
        <v>1.0764978333033211</v>
      </c>
      <c r="V28">
        <f t="shared" si="10"/>
        <v>2.4162819706135186</v>
      </c>
      <c r="W28">
        <f t="shared" si="11"/>
        <v>1.670129540803194E-2</v>
      </c>
      <c r="X28">
        <f t="shared" si="12"/>
        <v>62.928803259303919</v>
      </c>
      <c r="Y28">
        <f t="shared" si="13"/>
        <v>139.6927797857542</v>
      </c>
      <c r="Z28">
        <f t="shared" si="14"/>
        <v>2.4380989485247899</v>
      </c>
      <c r="AA28">
        <f t="shared" si="15"/>
        <v>148.66175357300247</v>
      </c>
      <c r="AB28">
        <f t="shared" si="16"/>
        <v>2.5946370716373375</v>
      </c>
      <c r="AC28">
        <f t="shared" si="17"/>
        <v>23.437029439625398</v>
      </c>
      <c r="AD28">
        <f t="shared" si="18"/>
        <v>-2.269791803216997E-3</v>
      </c>
      <c r="AE28">
        <f t="shared" si="19"/>
        <v>23.43475964782218</v>
      </c>
      <c r="AF28">
        <f t="shared" si="20"/>
        <v>2457897.5</v>
      </c>
      <c r="AG28">
        <f t="shared" si="21"/>
        <v>0.17392197125256673</v>
      </c>
      <c r="AH28">
        <f t="shared" si="22"/>
        <v>16.119034962860269</v>
      </c>
      <c r="AI28">
        <f t="shared" si="23"/>
        <v>13.361505712147769</v>
      </c>
      <c r="AJ28">
        <f t="shared" si="24"/>
        <v>0.40901371526800384</v>
      </c>
      <c r="AK28">
        <f t="shared" si="25"/>
        <v>20.782505712147771</v>
      </c>
      <c r="AL28">
        <f t="shared" si="56"/>
        <v>250.86571568147431</v>
      </c>
      <c r="AM28">
        <f t="shared" si="26"/>
        <v>4.3784327190136967</v>
      </c>
      <c r="AN28">
        <f t="shared" si="27"/>
        <v>1.0126189899854177</v>
      </c>
      <c r="AO28" t="s">
        <v>137</v>
      </c>
      <c r="AP28">
        <f t="shared" si="28"/>
        <v>62.920627232117027</v>
      </c>
      <c r="AQ28">
        <f t="shared" si="29"/>
        <v>62</v>
      </c>
      <c r="AR28">
        <f t="shared" si="30"/>
        <v>55</v>
      </c>
      <c r="AS28">
        <f t="shared" si="31"/>
        <v>14</v>
      </c>
      <c r="AT28">
        <f t="shared" si="32"/>
        <v>1.0981721126204484</v>
      </c>
      <c r="AU28">
        <f t="shared" si="33"/>
        <v>60.871870000742234</v>
      </c>
      <c r="AV28" s="18">
        <f t="shared" si="34"/>
        <v>4.0581246667161492</v>
      </c>
      <c r="AW28">
        <f t="shared" si="35"/>
        <v>1.0624145533589151</v>
      </c>
      <c r="AX28">
        <f t="shared" si="36"/>
        <v>20.738719606347686</v>
      </c>
      <c r="AY28" t="str">
        <f t="shared" si="37"/>
        <v>POSITIF</v>
      </c>
      <c r="AZ28">
        <f t="shared" si="38"/>
        <v>20</v>
      </c>
      <c r="BA28">
        <f t="shared" si="39"/>
        <v>44</v>
      </c>
      <c r="BB28">
        <f t="shared" si="40"/>
        <v>19</v>
      </c>
      <c r="BC28">
        <f t="shared" si="41"/>
        <v>0.36195893977866944</v>
      </c>
      <c r="BD28">
        <f t="shared" si="42"/>
        <v>-1.9853809041296839</v>
      </c>
      <c r="BE28">
        <f t="shared" si="43"/>
        <v>0.12222152900771403</v>
      </c>
      <c r="BF28">
        <f t="shared" si="44"/>
        <v>1.9428132568574878</v>
      </c>
      <c r="BG28">
        <f t="shared" si="45"/>
        <v>-112.94631816854786</v>
      </c>
      <c r="BH28">
        <f t="shared" si="46"/>
        <v>4.0581246667161492</v>
      </c>
      <c r="BI28">
        <f t="shared" si="47"/>
        <v>67.053681831452138</v>
      </c>
      <c r="BJ28">
        <f t="shared" si="48"/>
        <v>67</v>
      </c>
      <c r="BK28">
        <f t="shared" si="49"/>
        <v>3</v>
      </c>
      <c r="BL28">
        <f t="shared" si="50"/>
        <v>13</v>
      </c>
      <c r="BM28">
        <f t="shared" si="51"/>
        <v>-15.134509653783512</v>
      </c>
      <c r="BN28" t="str">
        <f t="shared" si="52"/>
        <v>NEGATIF</v>
      </c>
      <c r="BO28">
        <f t="shared" si="53"/>
        <v>15</v>
      </c>
      <c r="BP28">
        <f t="shared" si="54"/>
        <v>8</v>
      </c>
      <c r="BQ28">
        <f t="shared" si="55"/>
        <v>4</v>
      </c>
    </row>
    <row r="29" spans="1:69">
      <c r="A29">
        <f t="shared" ref="A29:B29" si="68">A27</f>
        <v>7.0027777777777782</v>
      </c>
      <c r="B29">
        <f t="shared" si="68"/>
        <v>111.315</v>
      </c>
      <c r="C29">
        <f>INT(G3/15)</f>
        <v>7</v>
      </c>
      <c r="D29">
        <f>L3</f>
        <v>2017</v>
      </c>
      <c r="E29">
        <f>L2</f>
        <v>5</v>
      </c>
      <c r="F29">
        <f>L4-1</f>
        <v>24</v>
      </c>
      <c r="H29">
        <v>4</v>
      </c>
      <c r="I29">
        <v>30</v>
      </c>
      <c r="J29">
        <f t="shared" si="0"/>
        <v>4.5</v>
      </c>
      <c r="L29">
        <f t="shared" si="1"/>
        <v>20</v>
      </c>
      <c r="M29">
        <f t="shared" si="2"/>
        <v>-13</v>
      </c>
      <c r="N29">
        <f t="shared" si="3"/>
        <v>2457897.3958333335</v>
      </c>
      <c r="O29">
        <f>'delta T'!F19/86400</f>
        <v>8.1270152549154447E-4</v>
      </c>
      <c r="P29">
        <f t="shared" si="4"/>
        <v>2457897.3966460349</v>
      </c>
      <c r="Q29">
        <f t="shared" si="5"/>
        <v>0.17391914157521982</v>
      </c>
      <c r="R29">
        <f t="shared" si="6"/>
        <v>61.689049663098558</v>
      </c>
      <c r="S29">
        <f t="shared" si="7"/>
        <v>138.4530256991593</v>
      </c>
      <c r="T29">
        <f t="shared" si="8"/>
        <v>1.2497650763135257</v>
      </c>
      <c r="U29">
        <f t="shared" si="9"/>
        <v>1.0766770290473686</v>
      </c>
      <c r="V29">
        <f t="shared" si="10"/>
        <v>2.4164611577986537</v>
      </c>
      <c r="W29">
        <f t="shared" si="11"/>
        <v>1.670129539605384E-2</v>
      </c>
      <c r="X29">
        <f t="shared" si="12"/>
        <v>62.938814739412081</v>
      </c>
      <c r="Y29">
        <f t="shared" si="13"/>
        <v>139.70279077547283</v>
      </c>
      <c r="Z29">
        <f t="shared" si="14"/>
        <v>2.4382736732567634</v>
      </c>
      <c r="AA29">
        <f t="shared" si="15"/>
        <v>148.66120197129382</v>
      </c>
      <c r="AB29">
        <f t="shared" si="16"/>
        <v>2.5946274443713619</v>
      </c>
      <c r="AC29">
        <f t="shared" si="17"/>
        <v>23.437029435916703</v>
      </c>
      <c r="AD29">
        <f t="shared" si="18"/>
        <v>-2.2698263985884985E-3</v>
      </c>
      <c r="AE29">
        <f t="shared" si="19"/>
        <v>23.434759609518114</v>
      </c>
      <c r="AF29">
        <f t="shared" si="20"/>
        <v>2457897.5</v>
      </c>
      <c r="AG29">
        <f t="shared" si="21"/>
        <v>0.17392197125256673</v>
      </c>
      <c r="AH29">
        <f t="shared" si="22"/>
        <v>16.119034962860269</v>
      </c>
      <c r="AI29">
        <f t="shared" si="23"/>
        <v>13.612190189485268</v>
      </c>
      <c r="AJ29">
        <f t="shared" si="24"/>
        <v>0.40901371459947178</v>
      </c>
      <c r="AK29">
        <f t="shared" si="25"/>
        <v>21.033190189485268</v>
      </c>
      <c r="AL29">
        <f t="shared" si="56"/>
        <v>254.61548013281288</v>
      </c>
      <c r="AM29">
        <f t="shared" si="26"/>
        <v>4.4438784548637935</v>
      </c>
      <c r="AN29">
        <f t="shared" si="27"/>
        <v>1.0126209259577716</v>
      </c>
      <c r="AO29" t="s">
        <v>137</v>
      </c>
      <c r="AP29">
        <f t="shared" si="28"/>
        <v>62.930638672920502</v>
      </c>
      <c r="AQ29">
        <f t="shared" si="29"/>
        <v>62</v>
      </c>
      <c r="AR29">
        <f t="shared" si="30"/>
        <v>55</v>
      </c>
      <c r="AS29">
        <f t="shared" si="31"/>
        <v>50</v>
      </c>
      <c r="AT29">
        <f t="shared" si="32"/>
        <v>1.0983468452253378</v>
      </c>
      <c r="AU29">
        <f t="shared" si="33"/>
        <v>60.882372709466111</v>
      </c>
      <c r="AV29" s="18">
        <f t="shared" si="34"/>
        <v>4.0588248472977408</v>
      </c>
      <c r="AW29">
        <f t="shared" si="35"/>
        <v>1.0625978602065247</v>
      </c>
      <c r="AX29">
        <f t="shared" si="36"/>
        <v>20.740657352919072</v>
      </c>
      <c r="AY29" t="str">
        <f t="shared" si="37"/>
        <v>POSITIF</v>
      </c>
      <c r="AZ29">
        <f t="shared" si="38"/>
        <v>20</v>
      </c>
      <c r="BA29">
        <f t="shared" si="39"/>
        <v>44</v>
      </c>
      <c r="BB29">
        <f t="shared" si="40"/>
        <v>26</v>
      </c>
      <c r="BC29">
        <f t="shared" si="41"/>
        <v>0.36199275983640938</v>
      </c>
      <c r="BD29">
        <f t="shared" si="42"/>
        <v>-1.9712851300462519</v>
      </c>
      <c r="BE29">
        <f t="shared" si="43"/>
        <v>0.12222152900771403</v>
      </c>
      <c r="BF29">
        <f t="shared" si="44"/>
        <v>1.9428132568574878</v>
      </c>
      <c r="BG29">
        <f t="shared" si="45"/>
        <v>-112.2387580105182</v>
      </c>
      <c r="BH29">
        <f t="shared" si="46"/>
        <v>4.0588248472977408</v>
      </c>
      <c r="BI29">
        <f t="shared" si="47"/>
        <v>67.761241989481803</v>
      </c>
      <c r="BJ29">
        <f t="shared" si="48"/>
        <v>67</v>
      </c>
      <c r="BK29">
        <f t="shared" si="49"/>
        <v>45</v>
      </c>
      <c r="BL29">
        <f t="shared" si="50"/>
        <v>40</v>
      </c>
      <c r="BM29">
        <f t="shared" si="51"/>
        <v>-11.716901700104994</v>
      </c>
      <c r="BN29" t="str">
        <f t="shared" si="52"/>
        <v>NEGATIF</v>
      </c>
      <c r="BO29">
        <f t="shared" si="53"/>
        <v>11</v>
      </c>
      <c r="BP29">
        <f t="shared" si="54"/>
        <v>43</v>
      </c>
      <c r="BQ29">
        <f t="shared" si="55"/>
        <v>0</v>
      </c>
    </row>
    <row r="30" spans="1:69">
      <c r="A30">
        <f t="shared" ref="A30" si="69">A28</f>
        <v>7.0027777777777782</v>
      </c>
      <c r="B30">
        <f>B15</f>
        <v>111.315</v>
      </c>
      <c r="C30">
        <f>INT(G3/15)</f>
        <v>7</v>
      </c>
      <c r="D30">
        <f>L3</f>
        <v>2017</v>
      </c>
      <c r="E30">
        <f>L2</f>
        <v>5</v>
      </c>
      <c r="F30">
        <f>L4-1</f>
        <v>24</v>
      </c>
      <c r="H30">
        <v>4</v>
      </c>
      <c r="I30">
        <v>45</v>
      </c>
      <c r="J30">
        <f t="shared" si="0"/>
        <v>4.75</v>
      </c>
      <c r="L30">
        <f t="shared" si="1"/>
        <v>20</v>
      </c>
      <c r="M30">
        <f t="shared" si="2"/>
        <v>-13</v>
      </c>
      <c r="N30">
        <f t="shared" si="3"/>
        <v>2457897.40625</v>
      </c>
      <c r="O30">
        <f>'delta T'!F19/86400</f>
        <v>8.1270152549154447E-4</v>
      </c>
      <c r="P30">
        <f t="shared" si="4"/>
        <v>2457897.4070627014</v>
      </c>
      <c r="Q30">
        <f t="shared" si="5"/>
        <v>0.1739194267680059</v>
      </c>
      <c r="R30">
        <f t="shared" si="6"/>
        <v>61.699316822939181</v>
      </c>
      <c r="S30">
        <f t="shared" si="7"/>
        <v>138.46329236861129</v>
      </c>
      <c r="T30">
        <f t="shared" si="8"/>
        <v>1.2495093582934418</v>
      </c>
      <c r="U30">
        <f t="shared" si="9"/>
        <v>1.076856224791416</v>
      </c>
      <c r="V30">
        <f t="shared" si="10"/>
        <v>2.4166403449838052</v>
      </c>
      <c r="W30">
        <f t="shared" si="11"/>
        <v>1.6701295384075745E-2</v>
      </c>
      <c r="X30">
        <f t="shared" si="12"/>
        <v>62.948826181232626</v>
      </c>
      <c r="Y30">
        <f t="shared" si="13"/>
        <v>139.71280172690473</v>
      </c>
      <c r="Z30">
        <f t="shared" si="14"/>
        <v>2.4384483973205069</v>
      </c>
      <c r="AA30">
        <f t="shared" si="15"/>
        <v>148.66065036958517</v>
      </c>
      <c r="AB30">
        <f t="shared" si="16"/>
        <v>2.5946178171053864</v>
      </c>
      <c r="AC30">
        <f t="shared" si="17"/>
        <v>23.437029432208007</v>
      </c>
      <c r="AD30">
        <f t="shared" si="18"/>
        <v>-2.2698609825690386E-3</v>
      </c>
      <c r="AE30">
        <f t="shared" si="19"/>
        <v>23.434759571225438</v>
      </c>
      <c r="AF30">
        <f t="shared" si="20"/>
        <v>2457897.5</v>
      </c>
      <c r="AG30">
        <f t="shared" si="21"/>
        <v>0.17392197125256673</v>
      </c>
      <c r="AH30">
        <f t="shared" si="22"/>
        <v>16.119034962860269</v>
      </c>
      <c r="AI30">
        <f t="shared" si="23"/>
        <v>13.862874666822769</v>
      </c>
      <c r="AJ30">
        <f t="shared" si="24"/>
        <v>0.4090137139311385</v>
      </c>
      <c r="AK30">
        <f t="shared" si="25"/>
        <v>21.283874666822769</v>
      </c>
      <c r="AL30">
        <f t="shared" si="56"/>
        <v>258.36524435534517</v>
      </c>
      <c r="AM30">
        <f t="shared" si="26"/>
        <v>4.5093241867204679</v>
      </c>
      <c r="AN30">
        <f t="shared" si="27"/>
        <v>1.0126228615312562</v>
      </c>
      <c r="AO30" t="s">
        <v>137</v>
      </c>
      <c r="AP30">
        <f t="shared" si="28"/>
        <v>62.940650075436594</v>
      </c>
      <c r="AQ30">
        <f t="shared" si="29"/>
        <v>62</v>
      </c>
      <c r="AR30">
        <f t="shared" si="30"/>
        <v>56</v>
      </c>
      <c r="AS30">
        <f t="shared" si="31"/>
        <v>26</v>
      </c>
      <c r="AT30">
        <f t="shared" si="32"/>
        <v>1.0985215771619858</v>
      </c>
      <c r="AU30">
        <f t="shared" si="33"/>
        <v>60.89287564699633</v>
      </c>
      <c r="AV30" s="18">
        <f t="shared" si="34"/>
        <v>4.0595250431330889</v>
      </c>
      <c r="AW30">
        <f t="shared" si="35"/>
        <v>1.0627811710475583</v>
      </c>
      <c r="AX30">
        <f t="shared" si="36"/>
        <v>20.742594454461965</v>
      </c>
      <c r="AY30" t="str">
        <f t="shared" si="37"/>
        <v>POSITIF</v>
      </c>
      <c r="AZ30">
        <f t="shared" si="38"/>
        <v>20</v>
      </c>
      <c r="BA30">
        <f t="shared" si="39"/>
        <v>44</v>
      </c>
      <c r="BB30">
        <f t="shared" si="40"/>
        <v>33</v>
      </c>
      <c r="BC30">
        <f t="shared" si="41"/>
        <v>0.3620265686362783</v>
      </c>
      <c r="BD30">
        <f t="shared" si="42"/>
        <v>-1.9589358756327029</v>
      </c>
      <c r="BE30">
        <f t="shared" si="43"/>
        <v>0.12222152900771403</v>
      </c>
      <c r="BF30">
        <f t="shared" si="44"/>
        <v>1.9428132568574878</v>
      </c>
      <c r="BG30">
        <f t="shared" si="45"/>
        <v>-111.62360302384903</v>
      </c>
      <c r="BH30">
        <f t="shared" si="46"/>
        <v>4.0595250431330889</v>
      </c>
      <c r="BI30">
        <f t="shared" si="47"/>
        <v>68.376396976150971</v>
      </c>
      <c r="BJ30">
        <f t="shared" si="48"/>
        <v>68</v>
      </c>
      <c r="BK30">
        <f t="shared" si="49"/>
        <v>22</v>
      </c>
      <c r="BL30">
        <f t="shared" si="50"/>
        <v>35</v>
      </c>
      <c r="BM30">
        <f t="shared" si="51"/>
        <v>-8.2801557260230148</v>
      </c>
      <c r="BN30" t="str">
        <f t="shared" si="52"/>
        <v>NEGATIF</v>
      </c>
      <c r="BO30">
        <f t="shared" si="53"/>
        <v>8</v>
      </c>
      <c r="BP30">
        <f t="shared" si="54"/>
        <v>16</v>
      </c>
      <c r="BQ30">
        <f t="shared" si="55"/>
        <v>48</v>
      </c>
    </row>
    <row r="31" spans="1:69">
      <c r="A31">
        <f t="shared" ref="A31" si="70">A29</f>
        <v>7.0027777777777782</v>
      </c>
      <c r="B31">
        <f t="shared" ref="B31:B94" si="71">B16</f>
        <v>111.315</v>
      </c>
      <c r="C31">
        <f>INT(G3/15)</f>
        <v>7</v>
      </c>
      <c r="D31">
        <f>L3</f>
        <v>2017</v>
      </c>
      <c r="E31">
        <f>L2</f>
        <v>5</v>
      </c>
      <c r="F31">
        <f>L4-1</f>
        <v>24</v>
      </c>
      <c r="H31">
        <v>5</v>
      </c>
      <c r="I31">
        <v>0</v>
      </c>
      <c r="J31">
        <f t="shared" si="0"/>
        <v>5</v>
      </c>
      <c r="L31">
        <f t="shared" si="1"/>
        <v>20</v>
      </c>
      <c r="M31">
        <f t="shared" si="2"/>
        <v>-13</v>
      </c>
      <c r="N31">
        <f t="shared" si="3"/>
        <v>2457897.416666667</v>
      </c>
      <c r="O31">
        <f>'delta T'!F19/86400</f>
        <v>8.1270152549154447E-4</v>
      </c>
      <c r="P31">
        <f t="shared" si="4"/>
        <v>2457897.4174793684</v>
      </c>
      <c r="Q31">
        <f t="shared" si="5"/>
        <v>0.17391971196080472</v>
      </c>
      <c r="R31">
        <f t="shared" si="6"/>
        <v>61.70958398323819</v>
      </c>
      <c r="S31">
        <f t="shared" si="7"/>
        <v>138.47355903852076</v>
      </c>
      <c r="T31">
        <f t="shared" si="8"/>
        <v>1.24925360198246</v>
      </c>
      <c r="U31">
        <f t="shared" si="9"/>
        <v>1.0770354205434638</v>
      </c>
      <c r="V31">
        <f t="shared" si="10"/>
        <v>2.4168195321769406</v>
      </c>
      <c r="W31">
        <f t="shared" si="11"/>
        <v>1.6701295372097646E-2</v>
      </c>
      <c r="X31">
        <f t="shared" si="12"/>
        <v>62.95883758522065</v>
      </c>
      <c r="Y31">
        <f t="shared" si="13"/>
        <v>139.72281264050324</v>
      </c>
      <c r="Z31">
        <f t="shared" si="14"/>
        <v>2.4386231207239337</v>
      </c>
      <c r="AA31">
        <f t="shared" si="15"/>
        <v>148.66009876785191</v>
      </c>
      <c r="AB31">
        <f t="shared" si="16"/>
        <v>2.594608189838981</v>
      </c>
      <c r="AC31">
        <f t="shared" si="17"/>
        <v>23.437029428499311</v>
      </c>
      <c r="AD31">
        <f t="shared" si="18"/>
        <v>-2.2698955551540764E-3</v>
      </c>
      <c r="AE31">
        <f t="shared" si="19"/>
        <v>23.434759532944156</v>
      </c>
      <c r="AF31">
        <f t="shared" si="20"/>
        <v>2457897.5</v>
      </c>
      <c r="AG31">
        <f t="shared" si="21"/>
        <v>0.17392197125256673</v>
      </c>
      <c r="AH31">
        <f t="shared" si="22"/>
        <v>16.119034962860269</v>
      </c>
      <c r="AI31">
        <f t="shared" si="23"/>
        <v>14.11355914416027</v>
      </c>
      <c r="AJ31">
        <f t="shared" si="24"/>
        <v>0.40901371326300406</v>
      </c>
      <c r="AK31">
        <f t="shared" si="25"/>
        <v>21.534559144160269</v>
      </c>
      <c r="AL31">
        <f t="shared" si="56"/>
        <v>262.11500834865097</v>
      </c>
      <c r="AM31">
        <f t="shared" si="26"/>
        <v>4.5747699145763843</v>
      </c>
      <c r="AN31">
        <f t="shared" si="27"/>
        <v>1.0126247967058994</v>
      </c>
      <c r="AO31" t="s">
        <v>137</v>
      </c>
      <c r="AP31">
        <f t="shared" si="28"/>
        <v>62.950661440120385</v>
      </c>
      <c r="AQ31">
        <f t="shared" si="29"/>
        <v>62</v>
      </c>
      <c r="AR31">
        <f t="shared" si="30"/>
        <v>57</v>
      </c>
      <c r="AS31">
        <f t="shared" si="31"/>
        <v>2</v>
      </c>
      <c r="AT31">
        <f t="shared" si="32"/>
        <v>1.0986963084383359</v>
      </c>
      <c r="AU31">
        <f t="shared" si="33"/>
        <v>60.903378813753086</v>
      </c>
      <c r="AV31" s="18">
        <f t="shared" si="34"/>
        <v>4.0602252542502058</v>
      </c>
      <c r="AW31">
        <f t="shared" si="35"/>
        <v>1.0629644858893497</v>
      </c>
      <c r="AX31">
        <f t="shared" si="36"/>
        <v>20.744530910990299</v>
      </c>
      <c r="AY31" t="str">
        <f t="shared" si="37"/>
        <v>POSITIF</v>
      </c>
      <c r="AZ31">
        <f t="shared" si="38"/>
        <v>20</v>
      </c>
      <c r="BA31">
        <f t="shared" si="39"/>
        <v>44</v>
      </c>
      <c r="BB31">
        <f t="shared" si="40"/>
        <v>40</v>
      </c>
      <c r="BC31">
        <f t="shared" si="41"/>
        <v>0.36206036617851944</v>
      </c>
      <c r="BD31">
        <f t="shared" si="42"/>
        <v>-1.9481993957052641</v>
      </c>
      <c r="BE31">
        <f t="shared" si="43"/>
        <v>0.12222152900771403</v>
      </c>
      <c r="BF31">
        <f t="shared" si="44"/>
        <v>1.9428132568574878</v>
      </c>
      <c r="BG31">
        <f t="shared" si="45"/>
        <v>-111.09490430251984</v>
      </c>
      <c r="BH31">
        <f t="shared" si="46"/>
        <v>4.0602252542502058</v>
      </c>
      <c r="BI31">
        <f t="shared" si="47"/>
        <v>68.905095697480164</v>
      </c>
      <c r="BJ31">
        <f t="shared" si="48"/>
        <v>68</v>
      </c>
      <c r="BK31">
        <f t="shared" si="49"/>
        <v>54</v>
      </c>
      <c r="BL31">
        <f t="shared" si="50"/>
        <v>18</v>
      </c>
      <c r="BM31">
        <f t="shared" si="51"/>
        <v>-4.8271964076700176</v>
      </c>
      <c r="BN31" t="str">
        <f t="shared" si="52"/>
        <v>NEGATIF</v>
      </c>
      <c r="BO31">
        <f t="shared" si="53"/>
        <v>4</v>
      </c>
      <c r="BP31">
        <f t="shared" si="54"/>
        <v>49</v>
      </c>
      <c r="BQ31">
        <f t="shared" si="55"/>
        <v>37</v>
      </c>
    </row>
    <row r="32" spans="1:69">
      <c r="A32">
        <f t="shared" ref="A32" si="72">A30</f>
        <v>7.0027777777777782</v>
      </c>
      <c r="B32">
        <f t="shared" si="71"/>
        <v>111.315</v>
      </c>
      <c r="C32">
        <f>INT(G3/15)</f>
        <v>7</v>
      </c>
      <c r="D32">
        <f>L3</f>
        <v>2017</v>
      </c>
      <c r="E32">
        <f>L2</f>
        <v>5</v>
      </c>
      <c r="F32">
        <f>L4-1</f>
        <v>24</v>
      </c>
      <c r="H32">
        <v>5</v>
      </c>
      <c r="I32">
        <v>15</v>
      </c>
      <c r="J32">
        <f t="shared" si="0"/>
        <v>5.25</v>
      </c>
      <c r="L32">
        <f t="shared" si="1"/>
        <v>20</v>
      </c>
      <c r="M32">
        <f t="shared" si="2"/>
        <v>-13</v>
      </c>
      <c r="N32">
        <f t="shared" si="3"/>
        <v>2457897.4270833335</v>
      </c>
      <c r="O32">
        <f>'delta T'!F19/86400</f>
        <v>8.1270152549154447E-4</v>
      </c>
      <c r="P32">
        <f t="shared" si="4"/>
        <v>2457897.4278960349</v>
      </c>
      <c r="Q32">
        <f t="shared" si="5"/>
        <v>0.1739199971535908</v>
      </c>
      <c r="R32">
        <f t="shared" si="6"/>
        <v>61.719851143077904</v>
      </c>
      <c r="S32">
        <f t="shared" si="7"/>
        <v>138.48382570797185</v>
      </c>
      <c r="T32">
        <f t="shared" si="8"/>
        <v>1.2489978074115011</v>
      </c>
      <c r="U32">
        <f t="shared" si="9"/>
        <v>1.0772146162874952</v>
      </c>
      <c r="V32">
        <f t="shared" si="10"/>
        <v>2.4169987193620761</v>
      </c>
      <c r="W32">
        <f t="shared" si="11"/>
        <v>1.670129536011955E-2</v>
      </c>
      <c r="X32">
        <f t="shared" si="12"/>
        <v>62.968848950489402</v>
      </c>
      <c r="Y32">
        <f t="shared" si="13"/>
        <v>139.73282351538336</v>
      </c>
      <c r="Z32">
        <f t="shared" si="14"/>
        <v>2.4387978434515971</v>
      </c>
      <c r="AA32">
        <f t="shared" si="15"/>
        <v>148.65954716614326</v>
      </c>
      <c r="AB32">
        <f t="shared" si="16"/>
        <v>2.5945985625730055</v>
      </c>
      <c r="AC32">
        <f t="shared" si="17"/>
        <v>23.437029424790616</v>
      </c>
      <c r="AD32">
        <f t="shared" si="18"/>
        <v>-2.2699301163344376E-3</v>
      </c>
      <c r="AE32">
        <f t="shared" si="19"/>
        <v>23.434759494674282</v>
      </c>
      <c r="AF32">
        <f t="shared" si="20"/>
        <v>2457897.5</v>
      </c>
      <c r="AG32">
        <f t="shared" si="21"/>
        <v>0.17392197125256673</v>
      </c>
      <c r="AH32">
        <f t="shared" si="22"/>
        <v>16.119034962860269</v>
      </c>
      <c r="AI32">
        <f t="shared" si="23"/>
        <v>14.364243621497769</v>
      </c>
      <c r="AJ32">
        <f t="shared" si="24"/>
        <v>0.40901371259506875</v>
      </c>
      <c r="AK32">
        <f t="shared" si="25"/>
        <v>21.78524362149777</v>
      </c>
      <c r="AL32">
        <f t="shared" si="56"/>
        <v>265.86477211371778</v>
      </c>
      <c r="AM32">
        <f t="shared" si="26"/>
        <v>4.6402156384487796</v>
      </c>
      <c r="AN32">
        <f t="shared" si="27"/>
        <v>1.0126267314814714</v>
      </c>
      <c r="AO32" t="s">
        <v>137</v>
      </c>
      <c r="AP32">
        <f t="shared" si="28"/>
        <v>62.960672766085146</v>
      </c>
      <c r="AQ32">
        <f t="shared" si="29"/>
        <v>62</v>
      </c>
      <c r="AR32">
        <f t="shared" si="30"/>
        <v>57</v>
      </c>
      <c r="AS32">
        <f t="shared" si="31"/>
        <v>38</v>
      </c>
      <c r="AT32">
        <f t="shared" si="32"/>
        <v>1.0988710390389114</v>
      </c>
      <c r="AU32">
        <f t="shared" si="33"/>
        <v>60.91388220874876</v>
      </c>
      <c r="AV32" s="18">
        <f t="shared" si="34"/>
        <v>4.0609254805832506</v>
      </c>
      <c r="AW32">
        <f t="shared" si="35"/>
        <v>1.0631478047146616</v>
      </c>
      <c r="AX32">
        <f t="shared" si="36"/>
        <v>20.746466722258468</v>
      </c>
      <c r="AY32" t="str">
        <f t="shared" si="37"/>
        <v>POSITIF</v>
      </c>
      <c r="AZ32">
        <f t="shared" si="38"/>
        <v>20</v>
      </c>
      <c r="BA32">
        <f t="shared" si="39"/>
        <v>44</v>
      </c>
      <c r="BB32">
        <f t="shared" si="40"/>
        <v>47</v>
      </c>
      <c r="BC32">
        <f t="shared" si="41"/>
        <v>0.36209415245884624</v>
      </c>
      <c r="BD32">
        <f t="shared" si="42"/>
        <v>-1.9389718622669856</v>
      </c>
      <c r="BE32">
        <f t="shared" si="43"/>
        <v>0.12222152900771403</v>
      </c>
      <c r="BF32">
        <f t="shared" si="44"/>
        <v>1.9428132568574878</v>
      </c>
      <c r="BG32">
        <f t="shared" si="45"/>
        <v>-110.64826236030129</v>
      </c>
      <c r="BH32">
        <f t="shared" si="46"/>
        <v>4.0609254805832506</v>
      </c>
      <c r="BI32">
        <f t="shared" si="47"/>
        <v>69.351737639698712</v>
      </c>
      <c r="BJ32">
        <f t="shared" si="48"/>
        <v>69</v>
      </c>
      <c r="BK32">
        <f t="shared" si="49"/>
        <v>21</v>
      </c>
      <c r="BL32">
        <f t="shared" si="50"/>
        <v>6</v>
      </c>
      <c r="BM32">
        <f t="shared" si="51"/>
        <v>-1.3605902823153169</v>
      </c>
      <c r="BN32" t="str">
        <f t="shared" si="52"/>
        <v>NEGATIF</v>
      </c>
      <c r="BO32">
        <f t="shared" si="53"/>
        <v>1</v>
      </c>
      <c r="BP32">
        <f t="shared" si="54"/>
        <v>21</v>
      </c>
      <c r="BQ32">
        <f t="shared" si="55"/>
        <v>38</v>
      </c>
    </row>
    <row r="33" spans="1:69">
      <c r="A33">
        <f t="shared" ref="A33" si="73">A31</f>
        <v>7.0027777777777782</v>
      </c>
      <c r="B33">
        <f t="shared" si="71"/>
        <v>111.315</v>
      </c>
      <c r="C33">
        <f>INT(G3/15)</f>
        <v>7</v>
      </c>
      <c r="D33">
        <f>L3</f>
        <v>2017</v>
      </c>
      <c r="E33">
        <f>L2</f>
        <v>5</v>
      </c>
      <c r="F33">
        <f>L4-1</f>
        <v>24</v>
      </c>
      <c r="H33">
        <v>5</v>
      </c>
      <c r="I33">
        <v>30</v>
      </c>
      <c r="J33">
        <f t="shared" si="0"/>
        <v>5.5</v>
      </c>
      <c r="L33">
        <f t="shared" si="1"/>
        <v>20</v>
      </c>
      <c r="M33">
        <f t="shared" si="2"/>
        <v>-13</v>
      </c>
      <c r="N33">
        <f t="shared" si="3"/>
        <v>2457897.4375</v>
      </c>
      <c r="O33">
        <f>'delta T'!F19/86400</f>
        <v>8.1270152549154447E-4</v>
      </c>
      <c r="P33">
        <f t="shared" si="4"/>
        <v>2457897.4383127014</v>
      </c>
      <c r="Q33">
        <f t="shared" si="5"/>
        <v>0.17392028234637688</v>
      </c>
      <c r="R33">
        <f t="shared" si="6"/>
        <v>61.730118302918527</v>
      </c>
      <c r="S33">
        <f t="shared" si="7"/>
        <v>138.49409237742384</v>
      </c>
      <c r="T33">
        <f t="shared" si="8"/>
        <v>1.2487419745772308</v>
      </c>
      <c r="U33">
        <f t="shared" si="9"/>
        <v>1.0773938120315427</v>
      </c>
      <c r="V33">
        <f t="shared" si="10"/>
        <v>2.4171779065472272</v>
      </c>
      <c r="W33">
        <f t="shared" si="11"/>
        <v>1.6701295348141451E-2</v>
      </c>
      <c r="X33">
        <f t="shared" si="12"/>
        <v>62.978860277495755</v>
      </c>
      <c r="Y33">
        <f t="shared" si="13"/>
        <v>139.74283435200107</v>
      </c>
      <c r="Z33">
        <f t="shared" si="14"/>
        <v>2.4389725655114551</v>
      </c>
      <c r="AA33">
        <f t="shared" si="15"/>
        <v>148.6589955644346</v>
      </c>
      <c r="AB33">
        <f t="shared" si="16"/>
        <v>2.5945889353070299</v>
      </c>
      <c r="AC33">
        <f t="shared" si="17"/>
        <v>23.43702942108192</v>
      </c>
      <c r="AD33">
        <f t="shared" si="18"/>
        <v>-2.2699646661055923E-3</v>
      </c>
      <c r="AE33">
        <f t="shared" si="19"/>
        <v>23.434759456415815</v>
      </c>
      <c r="AF33">
        <f t="shared" si="20"/>
        <v>2457897.5</v>
      </c>
      <c r="AG33">
        <f t="shared" si="21"/>
        <v>0.17392197125256673</v>
      </c>
      <c r="AH33">
        <f t="shared" si="22"/>
        <v>16.119034962860269</v>
      </c>
      <c r="AI33">
        <f t="shared" si="23"/>
        <v>14.61492809883527</v>
      </c>
      <c r="AJ33">
        <f t="shared" si="24"/>
        <v>0.40901371192733255</v>
      </c>
      <c r="AK33">
        <f t="shared" si="25"/>
        <v>22.035928098835271</v>
      </c>
      <c r="AL33">
        <f t="shared" si="56"/>
        <v>269.6145356501238</v>
      </c>
      <c r="AM33">
        <f t="shared" si="26"/>
        <v>4.7056613583302909</v>
      </c>
      <c r="AN33">
        <f t="shared" si="27"/>
        <v>1.012628665858001</v>
      </c>
      <c r="AO33" t="s">
        <v>137</v>
      </c>
      <c r="AP33">
        <f t="shared" si="28"/>
        <v>62.970684053787728</v>
      </c>
      <c r="AQ33">
        <f t="shared" si="29"/>
        <v>62</v>
      </c>
      <c r="AR33">
        <f t="shared" si="30"/>
        <v>58</v>
      </c>
      <c r="AS33">
        <f t="shared" si="31"/>
        <v>14</v>
      </c>
      <c r="AT33">
        <f t="shared" si="32"/>
        <v>1.0990457689716859</v>
      </c>
      <c r="AU33">
        <f t="shared" si="33"/>
        <v>60.924385832405278</v>
      </c>
      <c r="AV33" s="18">
        <f t="shared" si="34"/>
        <v>4.0616257221603522</v>
      </c>
      <c r="AW33">
        <f t="shared" si="35"/>
        <v>1.0633311275308583</v>
      </c>
      <c r="AX33">
        <f t="shared" si="36"/>
        <v>20.748401888280817</v>
      </c>
      <c r="AY33" t="str">
        <f t="shared" si="37"/>
        <v>POSITIF</v>
      </c>
      <c r="AZ33">
        <f t="shared" si="38"/>
        <v>20</v>
      </c>
      <c r="BA33">
        <f t="shared" si="39"/>
        <v>44</v>
      </c>
      <c r="BB33">
        <f t="shared" si="40"/>
        <v>54</v>
      </c>
      <c r="BC33">
        <f t="shared" si="41"/>
        <v>0.36212792747750894</v>
      </c>
      <c r="BD33">
        <f t="shared" si="42"/>
        <v>-1.9311764897977697</v>
      </c>
      <c r="BE33">
        <f t="shared" si="43"/>
        <v>0.12222152900771403</v>
      </c>
      <c r="BF33">
        <f t="shared" si="44"/>
        <v>1.9428132568574878</v>
      </c>
      <c r="BG33">
        <f t="shared" si="45"/>
        <v>-110.28071948682602</v>
      </c>
      <c r="BH33">
        <f t="shared" si="46"/>
        <v>4.0616257221603522</v>
      </c>
      <c r="BI33">
        <f t="shared" si="47"/>
        <v>69.719280513173985</v>
      </c>
      <c r="BJ33">
        <f t="shared" si="48"/>
        <v>69</v>
      </c>
      <c r="BK33">
        <f t="shared" si="49"/>
        <v>43</v>
      </c>
      <c r="BL33">
        <f t="shared" si="50"/>
        <v>9</v>
      </c>
      <c r="BM33">
        <f t="shared" si="51"/>
        <v>2.1173753587628696</v>
      </c>
      <c r="BN33" t="str">
        <f t="shared" si="52"/>
        <v>POSITIF</v>
      </c>
      <c r="BO33">
        <f t="shared" si="53"/>
        <v>2</v>
      </c>
      <c r="BP33">
        <f t="shared" si="54"/>
        <v>7</v>
      </c>
      <c r="BQ33">
        <f t="shared" si="55"/>
        <v>2</v>
      </c>
    </row>
    <row r="34" spans="1:69">
      <c r="A34">
        <f t="shared" ref="A34" si="74">A32</f>
        <v>7.0027777777777782</v>
      </c>
      <c r="B34">
        <f t="shared" si="71"/>
        <v>111.315</v>
      </c>
      <c r="C34">
        <f>INT(G3/15)</f>
        <v>7</v>
      </c>
      <c r="D34">
        <f>L3</f>
        <v>2017</v>
      </c>
      <c r="E34">
        <f>L2</f>
        <v>5</v>
      </c>
      <c r="F34">
        <f>L4-1</f>
        <v>24</v>
      </c>
      <c r="H34">
        <v>5</v>
      </c>
      <c r="I34">
        <v>45</v>
      </c>
      <c r="J34">
        <f t="shared" si="0"/>
        <v>5.75</v>
      </c>
      <c r="L34">
        <f t="shared" si="1"/>
        <v>20</v>
      </c>
      <c r="M34">
        <f t="shared" si="2"/>
        <v>-13</v>
      </c>
      <c r="N34">
        <f t="shared" si="3"/>
        <v>2457897.447916667</v>
      </c>
      <c r="O34">
        <f>'delta T'!F19/86400</f>
        <v>8.1270152549154447E-4</v>
      </c>
      <c r="P34">
        <f t="shared" si="4"/>
        <v>2457897.4487293684</v>
      </c>
      <c r="Q34">
        <f t="shared" si="5"/>
        <v>0.1739205675391757</v>
      </c>
      <c r="R34">
        <f t="shared" si="6"/>
        <v>61.740385463217535</v>
      </c>
      <c r="S34">
        <f t="shared" si="7"/>
        <v>138.50435904733331</v>
      </c>
      <c r="T34">
        <f t="shared" si="8"/>
        <v>1.248486103476377</v>
      </c>
      <c r="U34">
        <f t="shared" si="9"/>
        <v>1.0775730077835903</v>
      </c>
      <c r="V34">
        <f t="shared" si="10"/>
        <v>2.417357093740363</v>
      </c>
      <c r="W34">
        <f t="shared" si="11"/>
        <v>1.6701295336163356E-2</v>
      </c>
      <c r="X34">
        <f t="shared" si="12"/>
        <v>62.988871566693909</v>
      </c>
      <c r="Y34">
        <f t="shared" si="13"/>
        <v>139.75284515080969</v>
      </c>
      <c r="Z34">
        <f t="shared" si="14"/>
        <v>2.4391472869114206</v>
      </c>
      <c r="AA34">
        <f t="shared" si="15"/>
        <v>148.65844396270128</v>
      </c>
      <c r="AB34">
        <f t="shared" si="16"/>
        <v>2.5945793080406241</v>
      </c>
      <c r="AC34">
        <f t="shared" si="17"/>
        <v>23.437029417373225</v>
      </c>
      <c r="AD34">
        <f t="shared" si="18"/>
        <v>-2.2699992044629973E-3</v>
      </c>
      <c r="AE34">
        <f t="shared" si="19"/>
        <v>23.434759418168763</v>
      </c>
      <c r="AF34">
        <f t="shared" si="20"/>
        <v>2457897.5</v>
      </c>
      <c r="AG34">
        <f t="shared" si="21"/>
        <v>0.17392197125256673</v>
      </c>
      <c r="AH34">
        <f t="shared" si="22"/>
        <v>16.119034962860269</v>
      </c>
      <c r="AI34">
        <f t="shared" si="23"/>
        <v>14.865612576172769</v>
      </c>
      <c r="AJ34">
        <f t="shared" si="24"/>
        <v>0.40901371125979558</v>
      </c>
      <c r="AK34">
        <f t="shared" si="25"/>
        <v>22.286612576172768</v>
      </c>
      <c r="AL34">
        <f t="shared" si="56"/>
        <v>273.36429895744971</v>
      </c>
      <c r="AM34">
        <f t="shared" si="26"/>
        <v>4.7711070742135995</v>
      </c>
      <c r="AN34">
        <f t="shared" si="27"/>
        <v>1.012630599835517</v>
      </c>
      <c r="AO34" t="s">
        <v>137</v>
      </c>
      <c r="AP34">
        <f t="shared" si="28"/>
        <v>62.980695303682346</v>
      </c>
      <c r="AQ34">
        <f t="shared" si="29"/>
        <v>62</v>
      </c>
      <c r="AR34">
        <f t="shared" si="30"/>
        <v>58</v>
      </c>
      <c r="AS34">
        <f t="shared" si="31"/>
        <v>50</v>
      </c>
      <c r="AT34">
        <f t="shared" si="32"/>
        <v>1.099220498244587</v>
      </c>
      <c r="AU34">
        <f t="shared" si="33"/>
        <v>60.934889685141826</v>
      </c>
      <c r="AV34" s="18">
        <f t="shared" si="34"/>
        <v>4.0623259790094552</v>
      </c>
      <c r="AW34">
        <f t="shared" si="35"/>
        <v>1.0635144543452557</v>
      </c>
      <c r="AX34">
        <f t="shared" si="36"/>
        <v>20.750336409071046</v>
      </c>
      <c r="AY34" t="str">
        <f t="shared" si="37"/>
        <v>POSITIF</v>
      </c>
      <c r="AZ34">
        <f t="shared" si="38"/>
        <v>20</v>
      </c>
      <c r="BA34">
        <f t="shared" si="39"/>
        <v>45</v>
      </c>
      <c r="BB34">
        <f t="shared" si="40"/>
        <v>1</v>
      </c>
      <c r="BC34">
        <f t="shared" si="41"/>
        <v>0.36216169123474673</v>
      </c>
      <c r="BD34">
        <f t="shared" si="42"/>
        <v>-1.9247616565133854</v>
      </c>
      <c r="BE34">
        <f t="shared" si="43"/>
        <v>0.12222152900771403</v>
      </c>
      <c r="BF34">
        <f t="shared" si="44"/>
        <v>1.9428132568574878</v>
      </c>
      <c r="BG34">
        <f t="shared" si="45"/>
        <v>-109.99070608408562</v>
      </c>
      <c r="BH34">
        <f t="shared" si="46"/>
        <v>4.0623259790094552</v>
      </c>
      <c r="BI34">
        <f t="shared" si="47"/>
        <v>70.009293915914384</v>
      </c>
      <c r="BJ34">
        <f t="shared" si="48"/>
        <v>70</v>
      </c>
      <c r="BK34">
        <f t="shared" si="49"/>
        <v>0</v>
      </c>
      <c r="BL34">
        <f t="shared" si="50"/>
        <v>33</v>
      </c>
      <c r="BM34">
        <f t="shared" si="51"/>
        <v>5.60462566453314</v>
      </c>
      <c r="BN34" t="str">
        <f t="shared" si="52"/>
        <v>POSITIF</v>
      </c>
      <c r="BO34">
        <f t="shared" si="53"/>
        <v>5</v>
      </c>
      <c r="BP34">
        <f t="shared" si="54"/>
        <v>36</v>
      </c>
      <c r="BQ34">
        <f t="shared" si="55"/>
        <v>16</v>
      </c>
    </row>
    <row r="35" spans="1:69">
      <c r="A35">
        <f t="shared" ref="A35" si="75">A33</f>
        <v>7.0027777777777782</v>
      </c>
      <c r="B35">
        <f t="shared" si="71"/>
        <v>111.315</v>
      </c>
      <c r="C35">
        <f>INT(G3/15)</f>
        <v>7</v>
      </c>
      <c r="D35">
        <f>L3</f>
        <v>2017</v>
      </c>
      <c r="E35">
        <f>L2</f>
        <v>5</v>
      </c>
      <c r="F35">
        <f>L4-1</f>
        <v>24</v>
      </c>
      <c r="H35">
        <v>6</v>
      </c>
      <c r="I35">
        <v>0</v>
      </c>
      <c r="J35">
        <f t="shared" si="0"/>
        <v>6</v>
      </c>
      <c r="L35">
        <f t="shared" si="1"/>
        <v>20</v>
      </c>
      <c r="M35">
        <f t="shared" si="2"/>
        <v>-13</v>
      </c>
      <c r="N35">
        <f t="shared" si="3"/>
        <v>2457897.4583333335</v>
      </c>
      <c r="O35">
        <f>'delta T'!F19/86400</f>
        <v>8.1270152549154447E-4</v>
      </c>
      <c r="P35">
        <f t="shared" si="4"/>
        <v>2457897.4591460349</v>
      </c>
      <c r="Q35">
        <f t="shared" si="5"/>
        <v>0.17392085273196178</v>
      </c>
      <c r="R35">
        <f t="shared" si="6"/>
        <v>61.750652623058158</v>
      </c>
      <c r="S35">
        <f t="shared" si="7"/>
        <v>138.5146257167853</v>
      </c>
      <c r="T35">
        <f t="shared" si="8"/>
        <v>1.2482301941398506</v>
      </c>
      <c r="U35">
        <f t="shared" si="9"/>
        <v>1.0777522035276379</v>
      </c>
      <c r="V35">
        <f t="shared" si="10"/>
        <v>2.4175362809255141</v>
      </c>
      <c r="W35">
        <f t="shared" si="11"/>
        <v>1.6701295324185256E-2</v>
      </c>
      <c r="X35">
        <f t="shared" si="12"/>
        <v>62.998882817198009</v>
      </c>
      <c r="Y35">
        <f t="shared" si="13"/>
        <v>139.76285591092517</v>
      </c>
      <c r="Z35">
        <f t="shared" si="14"/>
        <v>2.4393220076360627</v>
      </c>
      <c r="AA35">
        <f t="shared" si="15"/>
        <v>148.65789236099263</v>
      </c>
      <c r="AB35">
        <f t="shared" si="16"/>
        <v>2.5945696807746481</v>
      </c>
      <c r="AC35">
        <f t="shared" si="17"/>
        <v>23.437029413664529</v>
      </c>
      <c r="AD35">
        <f t="shared" si="18"/>
        <v>-2.2700337313974906E-3</v>
      </c>
      <c r="AE35">
        <f t="shared" si="19"/>
        <v>23.43475937993313</v>
      </c>
      <c r="AF35">
        <f t="shared" si="20"/>
        <v>2457897.5</v>
      </c>
      <c r="AG35">
        <f t="shared" si="21"/>
        <v>0.17392197125256673</v>
      </c>
      <c r="AH35">
        <f t="shared" si="22"/>
        <v>16.119034962860269</v>
      </c>
      <c r="AI35">
        <f t="shared" si="23"/>
        <v>15.116297053510269</v>
      </c>
      <c r="AJ35">
        <f t="shared" si="24"/>
        <v>0.40901371059245789</v>
      </c>
      <c r="AK35">
        <f t="shared" si="25"/>
        <v>22.537297053510269</v>
      </c>
      <c r="AL35">
        <f t="shared" si="56"/>
        <v>277.11406203668253</v>
      </c>
      <c r="AM35">
        <f t="shared" si="26"/>
        <v>4.8365527861159334</v>
      </c>
      <c r="AN35">
        <f t="shared" si="27"/>
        <v>1.0126325334137891</v>
      </c>
      <c r="AO35" t="s">
        <v>137</v>
      </c>
      <c r="AP35">
        <f t="shared" si="28"/>
        <v>62.990706514883144</v>
      </c>
      <c r="AQ35">
        <f t="shared" si="29"/>
        <v>62</v>
      </c>
      <c r="AR35">
        <f t="shared" si="30"/>
        <v>59</v>
      </c>
      <c r="AS35">
        <f t="shared" si="31"/>
        <v>26</v>
      </c>
      <c r="AT35">
        <f t="shared" si="32"/>
        <v>1.0993952268421534</v>
      </c>
      <c r="AU35">
        <f t="shared" si="33"/>
        <v>60.945393765971509</v>
      </c>
      <c r="AV35" s="18">
        <f t="shared" si="34"/>
        <v>4.063026251064767</v>
      </c>
      <c r="AW35">
        <f t="shared" si="35"/>
        <v>1.0636977851406293</v>
      </c>
      <c r="AX35">
        <f t="shared" si="36"/>
        <v>20.752270284383975</v>
      </c>
      <c r="AY35" t="str">
        <f t="shared" si="37"/>
        <v>POSITIF</v>
      </c>
      <c r="AZ35">
        <f t="shared" si="38"/>
        <v>20</v>
      </c>
      <c r="BA35">
        <f t="shared" si="39"/>
        <v>45</v>
      </c>
      <c r="BB35">
        <f t="shared" si="40"/>
        <v>8</v>
      </c>
      <c r="BC35">
        <f t="shared" si="41"/>
        <v>0.36219544372628037</v>
      </c>
      <c r="BD35">
        <f t="shared" si="42"/>
        <v>-1.919699967760653</v>
      </c>
      <c r="BE35">
        <f t="shared" si="43"/>
        <v>0.12222152900771403</v>
      </c>
      <c r="BF35">
        <f t="shared" si="44"/>
        <v>1.9428132568574878</v>
      </c>
      <c r="BG35">
        <f t="shared" si="45"/>
        <v>-109.77804095654804</v>
      </c>
      <c r="BH35">
        <f t="shared" si="46"/>
        <v>4.063026251064767</v>
      </c>
      <c r="BI35">
        <f t="shared" si="47"/>
        <v>70.22195904345196</v>
      </c>
      <c r="BJ35">
        <f t="shared" si="48"/>
        <v>70</v>
      </c>
      <c r="BK35">
        <f t="shared" si="49"/>
        <v>13</v>
      </c>
      <c r="BL35">
        <f t="shared" si="50"/>
        <v>19</v>
      </c>
      <c r="BM35">
        <f t="shared" si="51"/>
        <v>9.0992398282808349</v>
      </c>
      <c r="BN35" t="str">
        <f t="shared" si="52"/>
        <v>POSITIF</v>
      </c>
      <c r="BO35">
        <f t="shared" si="53"/>
        <v>9</v>
      </c>
      <c r="BP35">
        <f t="shared" si="54"/>
        <v>5</v>
      </c>
      <c r="BQ35">
        <f t="shared" si="55"/>
        <v>57</v>
      </c>
    </row>
    <row r="36" spans="1:69">
      <c r="A36">
        <f t="shared" ref="A36" si="76">A34</f>
        <v>7.0027777777777782</v>
      </c>
      <c r="B36">
        <f t="shared" si="71"/>
        <v>111.315</v>
      </c>
      <c r="C36">
        <f>INT(G3/15)</f>
        <v>7</v>
      </c>
      <c r="D36">
        <f>L3</f>
        <v>2017</v>
      </c>
      <c r="E36">
        <f>L2</f>
        <v>5</v>
      </c>
      <c r="F36">
        <f>L4-1</f>
        <v>24</v>
      </c>
      <c r="H36">
        <v>6</v>
      </c>
      <c r="I36">
        <v>15</v>
      </c>
      <c r="J36">
        <f t="shared" si="0"/>
        <v>6.25</v>
      </c>
      <c r="L36">
        <f t="shared" si="1"/>
        <v>20</v>
      </c>
      <c r="M36">
        <f t="shared" si="2"/>
        <v>-13</v>
      </c>
      <c r="N36">
        <f t="shared" si="3"/>
        <v>2457897.46875</v>
      </c>
      <c r="O36">
        <f>'delta T'!F19/86400</f>
        <v>8.1270152549154447E-4</v>
      </c>
      <c r="P36">
        <f t="shared" si="4"/>
        <v>2457897.4695627014</v>
      </c>
      <c r="Q36">
        <f t="shared" si="5"/>
        <v>0.17392113792474787</v>
      </c>
      <c r="R36">
        <f t="shared" si="6"/>
        <v>61.760919782898782</v>
      </c>
      <c r="S36">
        <f t="shared" si="7"/>
        <v>138.52489238623639</v>
      </c>
      <c r="T36">
        <f t="shared" si="8"/>
        <v>1.247974246564383</v>
      </c>
      <c r="U36">
        <f t="shared" si="9"/>
        <v>1.0779313992716852</v>
      </c>
      <c r="V36">
        <f t="shared" si="10"/>
        <v>2.4177154681106496</v>
      </c>
      <c r="W36">
        <f t="shared" si="11"/>
        <v>1.6701295312207161E-2</v>
      </c>
      <c r="X36">
        <f t="shared" si="12"/>
        <v>63.008894029463164</v>
      </c>
      <c r="Y36">
        <f t="shared" si="13"/>
        <v>139.77286663280077</v>
      </c>
      <c r="Z36">
        <f t="shared" si="14"/>
        <v>2.4394967276932937</v>
      </c>
      <c r="AA36">
        <f t="shared" si="15"/>
        <v>148.65734075928398</v>
      </c>
      <c r="AB36">
        <f t="shared" si="16"/>
        <v>2.5945600535086726</v>
      </c>
      <c r="AC36">
        <f t="shared" si="17"/>
        <v>23.437029409955834</v>
      </c>
      <c r="AD36">
        <f t="shared" si="18"/>
        <v>-2.2700682469045381E-3</v>
      </c>
      <c r="AE36">
        <f t="shared" si="19"/>
        <v>23.434759341708929</v>
      </c>
      <c r="AF36">
        <f t="shared" si="20"/>
        <v>2457897.5</v>
      </c>
      <c r="AG36">
        <f t="shared" si="21"/>
        <v>0.17392197125256673</v>
      </c>
      <c r="AH36">
        <f t="shared" si="22"/>
        <v>16.119034962860269</v>
      </c>
      <c r="AI36">
        <f t="shared" si="23"/>
        <v>15.366981530847768</v>
      </c>
      <c r="AJ36">
        <f t="shared" si="24"/>
        <v>0.40901370992531971</v>
      </c>
      <c r="AK36">
        <f t="shared" si="25"/>
        <v>22.78798153084777</v>
      </c>
      <c r="AL36">
        <f t="shared" si="56"/>
        <v>280.86382488740225</v>
      </c>
      <c r="AM36">
        <f t="shared" si="26"/>
        <v>4.9019984940299608</v>
      </c>
      <c r="AN36">
        <f t="shared" si="27"/>
        <v>1.0126344665928462</v>
      </c>
      <c r="AO36" t="s">
        <v>137</v>
      </c>
      <c r="AP36">
        <f t="shared" si="28"/>
        <v>63.000717687845224</v>
      </c>
      <c r="AQ36">
        <f t="shared" si="29"/>
        <v>63</v>
      </c>
      <c r="AR36">
        <f t="shared" si="30"/>
        <v>0</v>
      </c>
      <c r="AS36">
        <f t="shared" si="31"/>
        <v>2</v>
      </c>
      <c r="AT36">
        <f t="shared" si="32"/>
        <v>1.0995699547723283</v>
      </c>
      <c r="AU36">
        <f t="shared" si="33"/>
        <v>60.95589807531433</v>
      </c>
      <c r="AV36" s="18">
        <f t="shared" si="34"/>
        <v>4.0637265383542891</v>
      </c>
      <c r="AW36">
        <f t="shared" si="35"/>
        <v>1.0638811199243094</v>
      </c>
      <c r="AX36">
        <f t="shared" si="36"/>
        <v>20.754203514233559</v>
      </c>
      <c r="AY36" t="str">
        <f t="shared" si="37"/>
        <v>POSITIF</v>
      </c>
      <c r="AZ36">
        <f t="shared" si="38"/>
        <v>20</v>
      </c>
      <c r="BA36">
        <f t="shared" si="39"/>
        <v>45</v>
      </c>
      <c r="BB36">
        <f t="shared" si="40"/>
        <v>15</v>
      </c>
      <c r="BC36">
        <f t="shared" si="41"/>
        <v>0.36222918495235346</v>
      </c>
      <c r="BD36">
        <f t="shared" si="42"/>
        <v>-1.9159882610809487</v>
      </c>
      <c r="BE36">
        <f t="shared" si="43"/>
        <v>0.12222152900771403</v>
      </c>
      <c r="BF36">
        <f t="shared" si="44"/>
        <v>1.9428132568574878</v>
      </c>
      <c r="BG36">
        <f t="shared" si="45"/>
        <v>-109.64398900999298</v>
      </c>
      <c r="BH36">
        <f t="shared" si="46"/>
        <v>4.0637265383542891</v>
      </c>
      <c r="BI36">
        <f t="shared" si="47"/>
        <v>70.356010990007022</v>
      </c>
      <c r="BJ36">
        <f t="shared" si="48"/>
        <v>70</v>
      </c>
      <c r="BK36">
        <f t="shared" si="49"/>
        <v>21</v>
      </c>
      <c r="BL36">
        <f t="shared" si="50"/>
        <v>21</v>
      </c>
      <c r="BM36">
        <f t="shared" si="51"/>
        <v>12.599397921444314</v>
      </c>
      <c r="BN36" t="str">
        <f t="shared" si="52"/>
        <v>POSITIF</v>
      </c>
      <c r="BO36">
        <f t="shared" si="53"/>
        <v>12</v>
      </c>
      <c r="BP36">
        <f t="shared" si="54"/>
        <v>35</v>
      </c>
      <c r="BQ36">
        <f t="shared" si="55"/>
        <v>57</v>
      </c>
    </row>
    <row r="37" spans="1:69">
      <c r="A37">
        <f t="shared" ref="A37" si="77">A35</f>
        <v>7.0027777777777782</v>
      </c>
      <c r="B37">
        <f t="shared" si="71"/>
        <v>111.315</v>
      </c>
      <c r="C37">
        <f>INT(G3/15)</f>
        <v>7</v>
      </c>
      <c r="D37">
        <f>L3</f>
        <v>2017</v>
      </c>
      <c r="E37">
        <f>L2</f>
        <v>5</v>
      </c>
      <c r="F37">
        <f>L4-1</f>
        <v>24</v>
      </c>
      <c r="H37">
        <v>6</v>
      </c>
      <c r="I37">
        <v>30</v>
      </c>
      <c r="J37">
        <f t="shared" si="0"/>
        <v>6.5</v>
      </c>
      <c r="L37">
        <f t="shared" si="1"/>
        <v>20</v>
      </c>
      <c r="M37">
        <f t="shared" si="2"/>
        <v>-13</v>
      </c>
      <c r="N37">
        <f t="shared" si="3"/>
        <v>2457897.479166667</v>
      </c>
      <c r="O37">
        <f>'delta T'!F19/86400</f>
        <v>8.1270152549154447E-4</v>
      </c>
      <c r="P37">
        <f t="shared" si="4"/>
        <v>2457897.4799793684</v>
      </c>
      <c r="Q37">
        <f t="shared" si="5"/>
        <v>0.17392142311754669</v>
      </c>
      <c r="R37">
        <f t="shared" si="6"/>
        <v>61.771186943196881</v>
      </c>
      <c r="S37">
        <f t="shared" si="7"/>
        <v>138.53515905614586</v>
      </c>
      <c r="T37">
        <f t="shared" si="8"/>
        <v>1.2477182607466331</v>
      </c>
      <c r="U37">
        <f t="shared" si="9"/>
        <v>1.0781105950237171</v>
      </c>
      <c r="V37">
        <f t="shared" si="10"/>
        <v>2.417894655303785</v>
      </c>
      <c r="W37">
        <f t="shared" si="11"/>
        <v>1.6701295300229065E-2</v>
      </c>
      <c r="X37">
        <f t="shared" si="12"/>
        <v>63.018905203943511</v>
      </c>
      <c r="Y37">
        <f t="shared" si="13"/>
        <v>139.7828773168925</v>
      </c>
      <c r="Z37">
        <f t="shared" si="14"/>
        <v>2.439671447091071</v>
      </c>
      <c r="AA37">
        <f t="shared" si="15"/>
        <v>148.65678915755072</v>
      </c>
      <c r="AB37">
        <f t="shared" si="16"/>
        <v>2.5945504262422676</v>
      </c>
      <c r="AC37">
        <f t="shared" si="17"/>
        <v>23.437029406247138</v>
      </c>
      <c r="AD37">
        <f t="shared" si="18"/>
        <v>-2.2701027509795992E-3</v>
      </c>
      <c r="AE37">
        <f t="shared" si="19"/>
        <v>23.434759303496158</v>
      </c>
      <c r="AF37">
        <f t="shared" si="20"/>
        <v>2457897.5</v>
      </c>
      <c r="AG37">
        <f t="shared" si="21"/>
        <v>0.17392197125256673</v>
      </c>
      <c r="AH37">
        <f t="shared" si="22"/>
        <v>16.119034962860269</v>
      </c>
      <c r="AI37">
        <f t="shared" si="23"/>
        <v>15.617666008185269</v>
      </c>
      <c r="AJ37">
        <f t="shared" si="24"/>
        <v>0.40901370925838104</v>
      </c>
      <c r="AK37">
        <f t="shared" si="25"/>
        <v>23.03866600818527</v>
      </c>
      <c r="AL37">
        <f t="shared" si="56"/>
        <v>284.6135875091897</v>
      </c>
      <c r="AM37">
        <f t="shared" si="26"/>
        <v>4.9674441979483674</v>
      </c>
      <c r="AN37">
        <f t="shared" si="27"/>
        <v>1.012636399372717</v>
      </c>
      <c r="AO37" t="s">
        <v>137</v>
      </c>
      <c r="AP37">
        <f t="shared" si="28"/>
        <v>63.010728823022731</v>
      </c>
      <c r="AQ37">
        <f t="shared" si="29"/>
        <v>63</v>
      </c>
      <c r="AR37">
        <f t="shared" si="30"/>
        <v>0</v>
      </c>
      <c r="AS37">
        <f t="shared" si="31"/>
        <v>38</v>
      </c>
      <c r="AT37">
        <f t="shared" si="32"/>
        <v>1.0997446820430381</v>
      </c>
      <c r="AU37">
        <f t="shared" si="33"/>
        <v>60.96640261358931</v>
      </c>
      <c r="AV37" s="18">
        <f t="shared" si="34"/>
        <v>4.0644268409059539</v>
      </c>
      <c r="AW37">
        <f t="shared" si="35"/>
        <v>1.0640644587036097</v>
      </c>
      <c r="AX37">
        <f t="shared" si="36"/>
        <v>20.75613609863348</v>
      </c>
      <c r="AY37" t="str">
        <f t="shared" si="37"/>
        <v>POSITIF</v>
      </c>
      <c r="AZ37">
        <f t="shared" si="38"/>
        <v>20</v>
      </c>
      <c r="BA37">
        <f t="shared" si="39"/>
        <v>45</v>
      </c>
      <c r="BB37">
        <f t="shared" si="40"/>
        <v>22</v>
      </c>
      <c r="BC37">
        <f t="shared" si="41"/>
        <v>0.36226291491320473</v>
      </c>
      <c r="BD37">
        <f t="shared" si="42"/>
        <v>-1.9136486132448554</v>
      </c>
      <c r="BE37">
        <f t="shared" si="43"/>
        <v>0.12222152900771403</v>
      </c>
      <c r="BF37">
        <f t="shared" si="44"/>
        <v>1.9428132568574878</v>
      </c>
      <c r="BG37">
        <f t="shared" si="45"/>
        <v>-109.59138404111596</v>
      </c>
      <c r="BH37">
        <f t="shared" si="46"/>
        <v>4.0644268409059539</v>
      </c>
      <c r="BI37">
        <f t="shared" si="47"/>
        <v>70.408615958884042</v>
      </c>
      <c r="BJ37">
        <f t="shared" si="48"/>
        <v>70</v>
      </c>
      <c r="BK37">
        <f t="shared" si="49"/>
        <v>24</v>
      </c>
      <c r="BL37">
        <f t="shared" si="50"/>
        <v>31</v>
      </c>
      <c r="BM37">
        <f t="shared" si="51"/>
        <v>16.103330024495953</v>
      </c>
      <c r="BN37" t="str">
        <f t="shared" si="52"/>
        <v>POSITIF</v>
      </c>
      <c r="BO37">
        <f t="shared" si="53"/>
        <v>16</v>
      </c>
      <c r="BP37">
        <f t="shared" si="54"/>
        <v>6</v>
      </c>
      <c r="BQ37">
        <f t="shared" si="55"/>
        <v>11</v>
      </c>
    </row>
    <row r="38" spans="1:69">
      <c r="A38">
        <f t="shared" ref="A38" si="78">A36</f>
        <v>7.0027777777777782</v>
      </c>
      <c r="B38">
        <f t="shared" si="71"/>
        <v>111.315</v>
      </c>
      <c r="C38">
        <f>INT(G3/15)</f>
        <v>7</v>
      </c>
      <c r="D38">
        <f>L3</f>
        <v>2017</v>
      </c>
      <c r="E38">
        <f>L2</f>
        <v>5</v>
      </c>
      <c r="F38">
        <f>L4-1</f>
        <v>24</v>
      </c>
      <c r="H38">
        <v>6</v>
      </c>
      <c r="I38">
        <v>45</v>
      </c>
      <c r="J38">
        <f t="shared" si="0"/>
        <v>6.75</v>
      </c>
      <c r="L38">
        <f t="shared" si="1"/>
        <v>20</v>
      </c>
      <c r="M38">
        <f t="shared" si="2"/>
        <v>-13</v>
      </c>
      <c r="N38">
        <f t="shared" si="3"/>
        <v>2457897.4895833335</v>
      </c>
      <c r="O38">
        <f>'delta T'!F19/86400</f>
        <v>8.1270152549154447E-4</v>
      </c>
      <c r="P38">
        <f t="shared" si="4"/>
        <v>2457897.4903960349</v>
      </c>
      <c r="Q38">
        <f t="shared" si="5"/>
        <v>0.17392170831033274</v>
      </c>
      <c r="R38">
        <f t="shared" si="6"/>
        <v>61.781454103036594</v>
      </c>
      <c r="S38">
        <f t="shared" si="7"/>
        <v>138.54542572559694</v>
      </c>
      <c r="T38">
        <f t="shared" si="8"/>
        <v>1.2474622367175687</v>
      </c>
      <c r="U38">
        <f t="shared" si="9"/>
        <v>1.0782897907677487</v>
      </c>
      <c r="V38">
        <f t="shared" si="10"/>
        <v>2.4180738424889205</v>
      </c>
      <c r="W38">
        <f t="shared" si="11"/>
        <v>1.6701295288250966E-2</v>
      </c>
      <c r="X38">
        <f t="shared" si="12"/>
        <v>63.028916339754161</v>
      </c>
      <c r="Y38">
        <f t="shared" si="13"/>
        <v>139.79288796231452</v>
      </c>
      <c r="Z38">
        <f t="shared" si="14"/>
        <v>2.4398461658139352</v>
      </c>
      <c r="AA38">
        <f t="shared" si="15"/>
        <v>148.65623755584213</v>
      </c>
      <c r="AB38">
        <f t="shared" si="16"/>
        <v>2.594540798976293</v>
      </c>
      <c r="AC38">
        <f t="shared" si="17"/>
        <v>23.437029402538442</v>
      </c>
      <c r="AD38">
        <f t="shared" si="18"/>
        <v>-2.2701372436135228E-3</v>
      </c>
      <c r="AE38">
        <f t="shared" si="19"/>
        <v>23.434759265294829</v>
      </c>
      <c r="AF38">
        <f t="shared" si="20"/>
        <v>2457897.5</v>
      </c>
      <c r="AG38">
        <f t="shared" si="21"/>
        <v>0.17392197125256673</v>
      </c>
      <c r="AH38">
        <f t="shared" si="22"/>
        <v>16.119034962860269</v>
      </c>
      <c r="AI38">
        <f t="shared" si="23"/>
        <v>15.868350485522768</v>
      </c>
      <c r="AJ38">
        <f t="shared" si="24"/>
        <v>0.4090137085916421</v>
      </c>
      <c r="AK38">
        <f t="shared" si="25"/>
        <v>23.289350485522768</v>
      </c>
      <c r="AL38">
        <f t="shared" si="56"/>
        <v>288.36334990303112</v>
      </c>
      <c r="AM38">
        <f t="shared" si="26"/>
        <v>5.0328898978883645</v>
      </c>
      <c r="AN38">
        <f t="shared" si="27"/>
        <v>1.0126383317531715</v>
      </c>
      <c r="AO38" t="s">
        <v>137</v>
      </c>
      <c r="AP38">
        <f t="shared" si="28"/>
        <v>63.020739919530762</v>
      </c>
      <c r="AQ38">
        <f t="shared" si="29"/>
        <v>63</v>
      </c>
      <c r="AR38">
        <f t="shared" si="30"/>
        <v>1</v>
      </c>
      <c r="AS38">
        <f t="shared" si="31"/>
        <v>14</v>
      </c>
      <c r="AT38">
        <f t="shared" si="32"/>
        <v>1.0999194086388382</v>
      </c>
      <c r="AU38">
        <f t="shared" si="33"/>
        <v>60.976907379810385</v>
      </c>
      <c r="AV38" s="18">
        <f t="shared" si="34"/>
        <v>4.0651271586540254</v>
      </c>
      <c r="AW38">
        <f t="shared" si="35"/>
        <v>1.0642478014613197</v>
      </c>
      <c r="AX38">
        <f t="shared" si="36"/>
        <v>20.758068037338962</v>
      </c>
      <c r="AY38" t="str">
        <f t="shared" si="37"/>
        <v>POSITIF</v>
      </c>
      <c r="AZ38">
        <f t="shared" si="38"/>
        <v>20</v>
      </c>
      <c r="BA38">
        <f t="shared" si="39"/>
        <v>45</v>
      </c>
      <c r="BB38">
        <f t="shared" si="40"/>
        <v>29</v>
      </c>
      <c r="BC38">
        <f t="shared" si="41"/>
        <v>0.3622966336045621</v>
      </c>
      <c r="BD38">
        <f t="shared" si="42"/>
        <v>-1.9127304833350423</v>
      </c>
      <c r="BE38">
        <f t="shared" si="43"/>
        <v>0.12222152900771403</v>
      </c>
      <c r="BF38">
        <f t="shared" si="44"/>
        <v>1.9428132568574878</v>
      </c>
      <c r="BG38">
        <f t="shared" si="45"/>
        <v>-109.62482974048876</v>
      </c>
      <c r="BH38">
        <f t="shared" si="46"/>
        <v>4.0651271586540254</v>
      </c>
      <c r="BI38">
        <f t="shared" si="47"/>
        <v>70.375170259511236</v>
      </c>
      <c r="BJ38">
        <f t="shared" si="48"/>
        <v>70</v>
      </c>
      <c r="BK38">
        <f t="shared" si="49"/>
        <v>22</v>
      </c>
      <c r="BL38">
        <f t="shared" si="50"/>
        <v>30</v>
      </c>
      <c r="BM38">
        <f t="shared" si="51"/>
        <v>19.609264684559758</v>
      </c>
      <c r="BN38" t="str">
        <f t="shared" si="52"/>
        <v>POSITIF</v>
      </c>
      <c r="BO38">
        <f t="shared" si="53"/>
        <v>19</v>
      </c>
      <c r="BP38">
        <f t="shared" si="54"/>
        <v>36</v>
      </c>
      <c r="BQ38">
        <f t="shared" si="55"/>
        <v>33</v>
      </c>
    </row>
    <row r="39" spans="1:69">
      <c r="A39">
        <f t="shared" ref="A39" si="79">A37</f>
        <v>7.0027777777777782</v>
      </c>
      <c r="B39">
        <f t="shared" si="71"/>
        <v>111.315</v>
      </c>
      <c r="C39">
        <f>INT(G3/15)</f>
        <v>7</v>
      </c>
      <c r="D39">
        <f>L3</f>
        <v>2017</v>
      </c>
      <c r="E39">
        <f>L2</f>
        <v>5</v>
      </c>
      <c r="F39">
        <f>L4-1</f>
        <v>24</v>
      </c>
      <c r="H39">
        <v>7</v>
      </c>
      <c r="I39">
        <v>0</v>
      </c>
      <c r="J39">
        <f t="shared" si="0"/>
        <v>7</v>
      </c>
      <c r="L39">
        <f t="shared" si="1"/>
        <v>20</v>
      </c>
      <c r="M39">
        <f t="shared" si="2"/>
        <v>-13</v>
      </c>
      <c r="N39">
        <f t="shared" si="3"/>
        <v>2457897.5</v>
      </c>
      <c r="O39">
        <f>'delta T'!F19/86400</f>
        <v>8.1270152549154447E-4</v>
      </c>
      <c r="P39">
        <f t="shared" si="4"/>
        <v>2457897.5008127014</v>
      </c>
      <c r="Q39">
        <f t="shared" si="5"/>
        <v>0.17392199350311882</v>
      </c>
      <c r="R39">
        <f t="shared" si="6"/>
        <v>61.791721262877218</v>
      </c>
      <c r="S39">
        <f t="shared" si="7"/>
        <v>138.55569239504803</v>
      </c>
      <c r="T39">
        <f t="shared" si="8"/>
        <v>1.2472061744738758</v>
      </c>
      <c r="U39">
        <f t="shared" si="9"/>
        <v>1.078468986511796</v>
      </c>
      <c r="V39">
        <f t="shared" si="10"/>
        <v>2.4182530296740561</v>
      </c>
      <c r="W39">
        <f t="shared" si="11"/>
        <v>1.6701295276272871E-2</v>
      </c>
      <c r="X39">
        <f t="shared" si="12"/>
        <v>63.038927437351091</v>
      </c>
      <c r="Y39">
        <f t="shared" si="13"/>
        <v>139.80289856952191</v>
      </c>
      <c r="Z39">
        <f t="shared" si="14"/>
        <v>2.4400208838698281</v>
      </c>
      <c r="AA39">
        <f t="shared" si="15"/>
        <v>148.65568595413347</v>
      </c>
      <c r="AB39">
        <f t="shared" si="16"/>
        <v>2.5945311717103174</v>
      </c>
      <c r="AC39">
        <f t="shared" si="17"/>
        <v>23.437029398829747</v>
      </c>
      <c r="AD39">
        <f t="shared" si="18"/>
        <v>-2.2701717248017794E-3</v>
      </c>
      <c r="AE39">
        <f t="shared" si="19"/>
        <v>23.434759227104944</v>
      </c>
      <c r="AF39">
        <f t="shared" si="20"/>
        <v>2457897.5</v>
      </c>
      <c r="AG39">
        <f t="shared" si="21"/>
        <v>0.17392197125256673</v>
      </c>
      <c r="AH39">
        <f t="shared" si="22"/>
        <v>16.119034962860269</v>
      </c>
      <c r="AI39">
        <f t="shared" si="23"/>
        <v>16.119034962860269</v>
      </c>
      <c r="AJ39">
        <f t="shared" si="24"/>
        <v>0.40901370792510283</v>
      </c>
      <c r="AK39">
        <f t="shared" si="25"/>
        <v>23.540034962860268</v>
      </c>
      <c r="AL39">
        <f t="shared" si="56"/>
        <v>292.11311206850564</v>
      </c>
      <c r="AM39">
        <f t="shared" si="26"/>
        <v>5.0983355938426067</v>
      </c>
      <c r="AN39">
        <f t="shared" si="27"/>
        <v>1.0126402637342384</v>
      </c>
      <c r="AO39" t="s">
        <v>137</v>
      </c>
      <c r="AP39">
        <f t="shared" si="28"/>
        <v>63.030750977825313</v>
      </c>
      <c r="AQ39">
        <f t="shared" si="29"/>
        <v>63</v>
      </c>
      <c r="AR39">
        <f t="shared" si="30"/>
        <v>1</v>
      </c>
      <c r="AS39">
        <f t="shared" si="31"/>
        <v>50</v>
      </c>
      <c r="AT39">
        <f t="shared" si="32"/>
        <v>1.1000941345676871</v>
      </c>
      <c r="AU39">
        <f t="shared" si="33"/>
        <v>60.987412374398389</v>
      </c>
      <c r="AV39" s="18">
        <f t="shared" si="34"/>
        <v>4.0658274916265595</v>
      </c>
      <c r="AW39">
        <f t="shared" si="35"/>
        <v>1.0644311482047846</v>
      </c>
      <c r="AX39">
        <f t="shared" si="36"/>
        <v>20.759999330364092</v>
      </c>
      <c r="AY39" t="str">
        <f t="shared" si="37"/>
        <v>POSITIF</v>
      </c>
      <c r="AZ39">
        <f t="shared" si="38"/>
        <v>20</v>
      </c>
      <c r="BA39">
        <f t="shared" si="39"/>
        <v>45</v>
      </c>
      <c r="BB39">
        <f t="shared" si="40"/>
        <v>35</v>
      </c>
      <c r="BC39">
        <f t="shared" si="41"/>
        <v>0.36233034102667144</v>
      </c>
      <c r="BD39">
        <f t="shared" si="42"/>
        <v>-1.9133142209097298</v>
      </c>
      <c r="BE39">
        <f t="shared" si="43"/>
        <v>0.12222152900771403</v>
      </c>
      <c r="BF39">
        <f t="shared" si="44"/>
        <v>1.9428132568574878</v>
      </c>
      <c r="BG39">
        <f t="shared" si="45"/>
        <v>-109.75099941349615</v>
      </c>
      <c r="BH39">
        <f t="shared" si="46"/>
        <v>4.0658274916265595</v>
      </c>
      <c r="BI39">
        <f t="shared" si="47"/>
        <v>70.249000586503854</v>
      </c>
      <c r="BJ39">
        <f t="shared" si="48"/>
        <v>70</v>
      </c>
      <c r="BK39">
        <f t="shared" si="49"/>
        <v>14</v>
      </c>
      <c r="BL39">
        <f t="shared" si="50"/>
        <v>56</v>
      </c>
      <c r="BM39">
        <f t="shared" si="51"/>
        <v>23.115373407886956</v>
      </c>
      <c r="BN39" t="str">
        <f t="shared" si="52"/>
        <v>POSITIF</v>
      </c>
      <c r="BO39">
        <f t="shared" si="53"/>
        <v>23</v>
      </c>
      <c r="BP39">
        <f t="shared" si="54"/>
        <v>6</v>
      </c>
      <c r="BQ39">
        <f t="shared" si="55"/>
        <v>55</v>
      </c>
    </row>
    <row r="40" spans="1:69">
      <c r="A40">
        <f t="shared" ref="A40" si="80">A38</f>
        <v>7.0027777777777782</v>
      </c>
      <c r="B40">
        <f t="shared" si="71"/>
        <v>111.315</v>
      </c>
      <c r="C40">
        <f>INT(G3/15)</f>
        <v>7</v>
      </c>
      <c r="D40">
        <f>L3</f>
        <v>2017</v>
      </c>
      <c r="E40">
        <f>L2</f>
        <v>5</v>
      </c>
      <c r="F40">
        <f>L4-1</f>
        <v>24</v>
      </c>
      <c r="H40">
        <v>7</v>
      </c>
      <c r="I40">
        <v>15</v>
      </c>
      <c r="J40">
        <f t="shared" si="0"/>
        <v>7.25</v>
      </c>
      <c r="L40">
        <f t="shared" si="1"/>
        <v>20</v>
      </c>
      <c r="M40">
        <f t="shared" si="2"/>
        <v>-13</v>
      </c>
      <c r="N40">
        <f t="shared" si="3"/>
        <v>2457897.510416667</v>
      </c>
      <c r="O40">
        <f>'delta T'!F19/86400</f>
        <v>8.1270152549154447E-4</v>
      </c>
      <c r="P40">
        <f t="shared" si="4"/>
        <v>2457897.5112293684</v>
      </c>
      <c r="Q40">
        <f t="shared" si="5"/>
        <v>0.17392227869591764</v>
      </c>
      <c r="R40">
        <f t="shared" si="6"/>
        <v>61.801988423176226</v>
      </c>
      <c r="S40">
        <f t="shared" si="7"/>
        <v>138.5659590649575</v>
      </c>
      <c r="T40">
        <f t="shared" si="8"/>
        <v>1.2469500740122321</v>
      </c>
      <c r="U40">
        <f t="shared" si="9"/>
        <v>1.0786481822638438</v>
      </c>
      <c r="V40">
        <f t="shared" si="10"/>
        <v>2.4184322168671915</v>
      </c>
      <c r="W40">
        <f t="shared" si="11"/>
        <v>1.6701295264294772E-2</v>
      </c>
      <c r="X40">
        <f t="shared" si="12"/>
        <v>63.048938497188459</v>
      </c>
      <c r="Y40">
        <f t="shared" si="13"/>
        <v>139.81290913896973</v>
      </c>
      <c r="Z40">
        <f t="shared" si="14"/>
        <v>2.4401956012666921</v>
      </c>
      <c r="AA40">
        <f t="shared" si="15"/>
        <v>148.65513435240015</v>
      </c>
      <c r="AB40">
        <f t="shared" si="16"/>
        <v>2.5945215444439111</v>
      </c>
      <c r="AC40">
        <f t="shared" si="17"/>
        <v>23.437029395121051</v>
      </c>
      <c r="AD40">
        <f t="shared" si="18"/>
        <v>-2.2702061945398325E-3</v>
      </c>
      <c r="AE40">
        <f t="shared" si="19"/>
        <v>23.434759188926513</v>
      </c>
      <c r="AF40">
        <f t="shared" si="20"/>
        <v>2457897.5</v>
      </c>
      <c r="AG40">
        <f t="shared" si="21"/>
        <v>0.17392197125256673</v>
      </c>
      <c r="AH40">
        <f t="shared" si="22"/>
        <v>16.119034962860269</v>
      </c>
      <c r="AI40">
        <f t="shared" si="23"/>
        <v>16.36971944019777</v>
      </c>
      <c r="AJ40">
        <f t="shared" si="24"/>
        <v>0.40901370725876351</v>
      </c>
      <c r="AK40">
        <f t="shared" si="25"/>
        <v>23.790719440197769</v>
      </c>
      <c r="AL40">
        <f t="shared" si="56"/>
        <v>295.86287400519427</v>
      </c>
      <c r="AM40">
        <f t="shared" si="26"/>
        <v>5.1637812858037826</v>
      </c>
      <c r="AN40">
        <f t="shared" si="27"/>
        <v>1.012642195315947</v>
      </c>
      <c r="AO40" t="s">
        <v>137</v>
      </c>
      <c r="AP40">
        <f t="shared" si="28"/>
        <v>63.040761998360523</v>
      </c>
      <c r="AQ40">
        <f t="shared" si="29"/>
        <v>63</v>
      </c>
      <c r="AR40">
        <f t="shared" si="30"/>
        <v>2</v>
      </c>
      <c r="AS40">
        <f t="shared" si="31"/>
        <v>26</v>
      </c>
      <c r="AT40">
        <f t="shared" si="32"/>
        <v>1.1002688598375112</v>
      </c>
      <c r="AU40">
        <f t="shared" si="33"/>
        <v>60.997917597772265</v>
      </c>
      <c r="AV40" s="18">
        <f t="shared" si="34"/>
        <v>4.0665278398514841</v>
      </c>
      <c r="AW40">
        <f t="shared" si="35"/>
        <v>1.0646144989413162</v>
      </c>
      <c r="AX40">
        <f t="shared" si="36"/>
        <v>20.761929977722549</v>
      </c>
      <c r="AY40" t="str">
        <f t="shared" si="37"/>
        <v>POSITIF</v>
      </c>
      <c r="AZ40">
        <f t="shared" si="38"/>
        <v>20</v>
      </c>
      <c r="BA40">
        <f t="shared" si="39"/>
        <v>45</v>
      </c>
      <c r="BB40">
        <f t="shared" si="40"/>
        <v>42</v>
      </c>
      <c r="BC40">
        <f t="shared" si="41"/>
        <v>0.36236403717977145</v>
      </c>
      <c r="BD40">
        <f t="shared" si="42"/>
        <v>-1.9155162971198731</v>
      </c>
      <c r="BE40">
        <f t="shared" si="43"/>
        <v>0.12222152900771403</v>
      </c>
      <c r="BF40">
        <f t="shared" si="44"/>
        <v>1.9428132568574878</v>
      </c>
      <c r="BG40">
        <f t="shared" si="45"/>
        <v>-109.9790653629514</v>
      </c>
      <c r="BH40">
        <f t="shared" si="46"/>
        <v>4.0665278398514841</v>
      </c>
      <c r="BI40">
        <f t="shared" si="47"/>
        <v>70.020934637048597</v>
      </c>
      <c r="BJ40">
        <f t="shared" si="48"/>
        <v>70</v>
      </c>
      <c r="BK40">
        <f t="shared" si="49"/>
        <v>1</v>
      </c>
      <c r="BL40">
        <f t="shared" si="50"/>
        <v>15</v>
      </c>
      <c r="BM40">
        <f t="shared" si="51"/>
        <v>26.619707211670704</v>
      </c>
      <c r="BN40" t="str">
        <f t="shared" si="52"/>
        <v>POSITIF</v>
      </c>
      <c r="BO40">
        <f t="shared" si="53"/>
        <v>26</v>
      </c>
      <c r="BP40">
        <f t="shared" si="54"/>
        <v>37</v>
      </c>
      <c r="BQ40">
        <f t="shared" si="55"/>
        <v>10</v>
      </c>
    </row>
    <row r="41" spans="1:69">
      <c r="A41">
        <f t="shared" ref="A41" si="81">A39</f>
        <v>7.0027777777777782</v>
      </c>
      <c r="B41">
        <f t="shared" si="71"/>
        <v>111.315</v>
      </c>
      <c r="C41">
        <f>INT(G3/15)</f>
        <v>7</v>
      </c>
      <c r="D41">
        <f>L3</f>
        <v>2017</v>
      </c>
      <c r="E41">
        <f>L2</f>
        <v>5</v>
      </c>
      <c r="F41">
        <f>L4-1</f>
        <v>24</v>
      </c>
      <c r="H41">
        <v>7</v>
      </c>
      <c r="I41">
        <v>30</v>
      </c>
      <c r="J41">
        <f t="shared" si="0"/>
        <v>7.5</v>
      </c>
      <c r="L41">
        <f t="shared" si="1"/>
        <v>20</v>
      </c>
      <c r="M41">
        <f t="shared" si="2"/>
        <v>-13</v>
      </c>
      <c r="N41">
        <f t="shared" si="3"/>
        <v>2457897.5208333335</v>
      </c>
      <c r="O41">
        <f>'delta T'!F19/86400</f>
        <v>8.1270152549154447E-4</v>
      </c>
      <c r="P41">
        <f t="shared" si="4"/>
        <v>2457897.5216460349</v>
      </c>
      <c r="Q41">
        <f t="shared" si="5"/>
        <v>0.17392256388870372</v>
      </c>
      <c r="R41">
        <f t="shared" si="6"/>
        <v>61.81225558301594</v>
      </c>
      <c r="S41">
        <f t="shared" si="7"/>
        <v>138.57622573440949</v>
      </c>
      <c r="T41">
        <f t="shared" si="8"/>
        <v>1.2466939353635971</v>
      </c>
      <c r="U41">
        <f t="shared" si="9"/>
        <v>1.0788273780078752</v>
      </c>
      <c r="V41">
        <f t="shared" si="10"/>
        <v>2.418611404052343</v>
      </c>
      <c r="W41">
        <f t="shared" si="11"/>
        <v>1.6701295252316676E-2</v>
      </c>
      <c r="X41">
        <f t="shared" si="12"/>
        <v>63.058949518379535</v>
      </c>
      <c r="Y41">
        <f t="shared" si="13"/>
        <v>139.82291966977309</v>
      </c>
      <c r="Z41">
        <f t="shared" si="14"/>
        <v>2.4403703179890828</v>
      </c>
      <c r="AA41">
        <f t="shared" si="15"/>
        <v>148.6545827506915</v>
      </c>
      <c r="AB41">
        <f t="shared" si="16"/>
        <v>2.5945119171779356</v>
      </c>
      <c r="AC41">
        <f t="shared" si="17"/>
        <v>23.437029391412356</v>
      </c>
      <c r="AD41">
        <f t="shared" si="18"/>
        <v>-2.2702406528185303E-3</v>
      </c>
      <c r="AE41">
        <f t="shared" si="19"/>
        <v>23.434759150759536</v>
      </c>
      <c r="AF41">
        <f t="shared" si="20"/>
        <v>2457897.5</v>
      </c>
      <c r="AG41">
        <f t="shared" si="21"/>
        <v>0.17392197125256673</v>
      </c>
      <c r="AH41">
        <f t="shared" si="22"/>
        <v>16.119034962860269</v>
      </c>
      <c r="AI41">
        <f t="shared" si="23"/>
        <v>16.62040391753527</v>
      </c>
      <c r="AJ41">
        <f t="shared" si="24"/>
        <v>0.40901370659262409</v>
      </c>
      <c r="AK41">
        <f t="shared" si="25"/>
        <v>4.1403917535269841E-2</v>
      </c>
      <c r="AL41">
        <f t="shared" si="56"/>
        <v>299.61263571408523</v>
      </c>
      <c r="AM41">
        <f t="shared" si="26"/>
        <v>5.2292269737891388</v>
      </c>
      <c r="AN41">
        <f t="shared" si="27"/>
        <v>1.0126441264980672</v>
      </c>
      <c r="AO41" t="s">
        <v>137</v>
      </c>
      <c r="AP41">
        <f t="shared" si="28"/>
        <v>63.050772980249683</v>
      </c>
      <c r="AQ41">
        <f t="shared" si="29"/>
        <v>63</v>
      </c>
      <c r="AR41">
        <f t="shared" si="30"/>
        <v>3</v>
      </c>
      <c r="AS41">
        <f t="shared" si="31"/>
        <v>2</v>
      </c>
      <c r="AT41">
        <f t="shared" si="32"/>
        <v>1.1004435844328346</v>
      </c>
      <c r="AU41">
        <f t="shared" si="33"/>
        <v>61.008423048943847</v>
      </c>
      <c r="AV41" s="18">
        <f t="shared" si="34"/>
        <v>4.067228203262923</v>
      </c>
      <c r="AW41">
        <f t="shared" si="35"/>
        <v>1.0647978536536677</v>
      </c>
      <c r="AX41">
        <f t="shared" si="36"/>
        <v>20.763859979169425</v>
      </c>
      <c r="AY41" t="str">
        <f t="shared" si="37"/>
        <v>POSITIF</v>
      </c>
      <c r="AZ41">
        <f t="shared" si="38"/>
        <v>20</v>
      </c>
      <c r="BA41">
        <f t="shared" si="39"/>
        <v>45</v>
      </c>
      <c r="BB41">
        <f t="shared" si="40"/>
        <v>49</v>
      </c>
      <c r="BC41">
        <f t="shared" si="41"/>
        <v>0.36239772205958765</v>
      </c>
      <c r="BD41">
        <f t="shared" si="42"/>
        <v>-1.9194967988495544</v>
      </c>
      <c r="BE41">
        <f t="shared" si="43"/>
        <v>0.12222152900771403</v>
      </c>
      <c r="BF41">
        <f t="shared" si="44"/>
        <v>1.9428132568574878</v>
      </c>
      <c r="BG41">
        <f t="shared" si="45"/>
        <v>-110.32130408225646</v>
      </c>
      <c r="BH41">
        <f t="shared" si="46"/>
        <v>4.067228203262923</v>
      </c>
      <c r="BI41">
        <f t="shared" si="47"/>
        <v>69.678695917743539</v>
      </c>
      <c r="BJ41">
        <f t="shared" si="48"/>
        <v>69</v>
      </c>
      <c r="BK41">
        <f t="shared" si="49"/>
        <v>40</v>
      </c>
      <c r="BL41">
        <f t="shared" si="50"/>
        <v>43</v>
      </c>
      <c r="BM41">
        <f t="shared" si="51"/>
        <v>30.120120032464602</v>
      </c>
      <c r="BN41" t="str">
        <f t="shared" si="52"/>
        <v>POSITIF</v>
      </c>
      <c r="BO41">
        <f t="shared" si="53"/>
        <v>30</v>
      </c>
      <c r="BP41">
        <f t="shared" si="54"/>
        <v>7</v>
      </c>
      <c r="BQ41">
        <f t="shared" si="55"/>
        <v>12</v>
      </c>
    </row>
    <row r="42" spans="1:69">
      <c r="A42">
        <f t="shared" ref="A42" si="82">A40</f>
        <v>7.0027777777777782</v>
      </c>
      <c r="B42">
        <f t="shared" si="71"/>
        <v>111.315</v>
      </c>
      <c r="C42">
        <f>INT(G3/15)</f>
        <v>7</v>
      </c>
      <c r="D42">
        <f>L3</f>
        <v>2017</v>
      </c>
      <c r="E42">
        <f>L2</f>
        <v>5</v>
      </c>
      <c r="F42">
        <f>L4-1</f>
        <v>24</v>
      </c>
      <c r="H42">
        <v>7</v>
      </c>
      <c r="I42">
        <v>45</v>
      </c>
      <c r="J42">
        <f t="shared" si="0"/>
        <v>7.75</v>
      </c>
      <c r="L42">
        <f t="shared" si="1"/>
        <v>20</v>
      </c>
      <c r="M42">
        <f t="shared" si="2"/>
        <v>-13</v>
      </c>
      <c r="N42">
        <f t="shared" si="3"/>
        <v>2457897.53125</v>
      </c>
      <c r="O42">
        <f>'delta T'!F19/86400</f>
        <v>8.1270152549154447E-4</v>
      </c>
      <c r="P42">
        <f t="shared" si="4"/>
        <v>2457897.5320627014</v>
      </c>
      <c r="Q42">
        <f t="shared" si="5"/>
        <v>0.17392284908148981</v>
      </c>
      <c r="R42">
        <f t="shared" si="6"/>
        <v>61.822522742856563</v>
      </c>
      <c r="S42">
        <f t="shared" si="7"/>
        <v>138.58649240386057</v>
      </c>
      <c r="T42">
        <f t="shared" si="8"/>
        <v>1.2464377585246991</v>
      </c>
      <c r="U42">
        <f t="shared" si="9"/>
        <v>1.0790065737519228</v>
      </c>
      <c r="V42">
        <f t="shared" si="10"/>
        <v>2.4187905912374781</v>
      </c>
      <c r="W42">
        <f t="shared" si="11"/>
        <v>1.6701295240338577E-2</v>
      </c>
      <c r="X42">
        <f t="shared" si="12"/>
        <v>63.068960501381262</v>
      </c>
      <c r="Y42">
        <f t="shared" si="13"/>
        <v>139.83293016238528</v>
      </c>
      <c r="Z42">
        <f t="shared" si="14"/>
        <v>2.4405450340449124</v>
      </c>
      <c r="AA42">
        <f t="shared" si="15"/>
        <v>148.65403114898285</v>
      </c>
      <c r="AB42">
        <f t="shared" si="16"/>
        <v>2.5945022899119601</v>
      </c>
      <c r="AC42">
        <f t="shared" si="17"/>
        <v>23.43702938770366</v>
      </c>
      <c r="AD42">
        <f t="shared" si="18"/>
        <v>-2.2702750996333532E-3</v>
      </c>
      <c r="AE42">
        <f t="shared" si="19"/>
        <v>23.434759112604027</v>
      </c>
      <c r="AF42">
        <f t="shared" si="20"/>
        <v>2457897.5</v>
      </c>
      <c r="AG42">
        <f t="shared" si="21"/>
        <v>0.17392197125256673</v>
      </c>
      <c r="AH42">
        <f t="shared" si="22"/>
        <v>16.119034962860269</v>
      </c>
      <c r="AI42">
        <f t="shared" si="23"/>
        <v>16.871088394872768</v>
      </c>
      <c r="AJ42">
        <f t="shared" si="24"/>
        <v>0.40901370592668485</v>
      </c>
      <c r="AK42">
        <f t="shared" si="25"/>
        <v>0.29208839487276705</v>
      </c>
      <c r="AL42">
        <f t="shared" si="56"/>
        <v>303.36239719475662</v>
      </c>
      <c r="AM42">
        <f t="shared" si="26"/>
        <v>5.2946726577913124</v>
      </c>
      <c r="AN42">
        <f t="shared" si="27"/>
        <v>1.0126460572806273</v>
      </c>
      <c r="AO42" t="s">
        <v>137</v>
      </c>
      <c r="AP42">
        <f t="shared" si="28"/>
        <v>63.060783923949714</v>
      </c>
      <c r="AQ42">
        <f t="shared" si="29"/>
        <v>63</v>
      </c>
      <c r="AR42">
        <f t="shared" si="30"/>
        <v>3</v>
      </c>
      <c r="AS42">
        <f t="shared" si="31"/>
        <v>38</v>
      </c>
      <c r="AT42">
        <f t="shared" si="32"/>
        <v>1.1006183083616319</v>
      </c>
      <c r="AU42">
        <f t="shared" si="33"/>
        <v>61.018928728334878</v>
      </c>
      <c r="AV42" s="18">
        <f t="shared" si="34"/>
        <v>4.0679285818889914</v>
      </c>
      <c r="AW42">
        <f t="shared" si="35"/>
        <v>1.0649812123492002</v>
      </c>
      <c r="AX42">
        <f t="shared" si="36"/>
        <v>20.765789334718978</v>
      </c>
      <c r="AY42" t="str">
        <f t="shared" si="37"/>
        <v>POSITIF</v>
      </c>
      <c r="AZ42">
        <f t="shared" si="38"/>
        <v>20</v>
      </c>
      <c r="BA42">
        <f t="shared" si="39"/>
        <v>45</v>
      </c>
      <c r="BB42">
        <f t="shared" si="40"/>
        <v>56</v>
      </c>
      <c r="BC42">
        <f t="shared" si="41"/>
        <v>0.36243139566636901</v>
      </c>
      <c r="BD42">
        <f t="shared" si="42"/>
        <v>-1.9254699913292364</v>
      </c>
      <c r="BE42">
        <f t="shared" si="43"/>
        <v>0.12222152900771403</v>
      </c>
      <c r="BF42">
        <f t="shared" si="44"/>
        <v>1.9428132568574878</v>
      </c>
      <c r="BG42">
        <f t="shared" si="45"/>
        <v>-110.79394608454675</v>
      </c>
      <c r="BH42">
        <f t="shared" si="46"/>
        <v>4.0679285818889914</v>
      </c>
      <c r="BI42">
        <f t="shared" si="47"/>
        <v>69.206053915453253</v>
      </c>
      <c r="BJ42">
        <f t="shared" si="48"/>
        <v>69</v>
      </c>
      <c r="BK42">
        <f t="shared" si="49"/>
        <v>12</v>
      </c>
      <c r="BL42">
        <f t="shared" si="50"/>
        <v>21</v>
      </c>
      <c r="BM42">
        <f t="shared" si="51"/>
        <v>33.614171800088869</v>
      </c>
      <c r="BN42" t="str">
        <f t="shared" si="52"/>
        <v>POSITIF</v>
      </c>
      <c r="BO42">
        <f t="shared" si="53"/>
        <v>33</v>
      </c>
      <c r="BP42">
        <f t="shared" si="54"/>
        <v>36</v>
      </c>
      <c r="BQ42">
        <f t="shared" si="55"/>
        <v>51</v>
      </c>
    </row>
    <row r="43" spans="1:69">
      <c r="A43">
        <f t="shared" ref="A43" si="83">A41</f>
        <v>7.0027777777777782</v>
      </c>
      <c r="B43">
        <f t="shared" si="71"/>
        <v>111.315</v>
      </c>
      <c r="C43">
        <f>INT(G3/15)</f>
        <v>7</v>
      </c>
      <c r="D43">
        <f>L3</f>
        <v>2017</v>
      </c>
      <c r="E43">
        <f>L2</f>
        <v>5</v>
      </c>
      <c r="F43">
        <f>L4-1</f>
        <v>24</v>
      </c>
      <c r="H43">
        <v>8</v>
      </c>
      <c r="I43">
        <v>0</v>
      </c>
      <c r="J43">
        <f t="shared" si="0"/>
        <v>8</v>
      </c>
      <c r="L43">
        <f t="shared" si="1"/>
        <v>20</v>
      </c>
      <c r="M43">
        <f t="shared" si="2"/>
        <v>-13</v>
      </c>
      <c r="N43">
        <f t="shared" si="3"/>
        <v>2457897.541666667</v>
      </c>
      <c r="O43">
        <f>'delta T'!F19/86400</f>
        <v>8.1270152549154447E-4</v>
      </c>
      <c r="P43">
        <f t="shared" si="4"/>
        <v>2457897.5424793684</v>
      </c>
      <c r="Q43">
        <f t="shared" si="5"/>
        <v>0.17392313427428863</v>
      </c>
      <c r="R43">
        <f t="shared" si="6"/>
        <v>61.832789903155572</v>
      </c>
      <c r="S43">
        <f t="shared" si="7"/>
        <v>138.59675907377004</v>
      </c>
      <c r="T43">
        <f t="shared" si="8"/>
        <v>1.2461815434921912</v>
      </c>
      <c r="U43">
        <f t="shared" si="9"/>
        <v>1.0791857695039704</v>
      </c>
      <c r="V43">
        <f t="shared" si="10"/>
        <v>2.4189697784306139</v>
      </c>
      <c r="W43">
        <f t="shared" si="11"/>
        <v>1.6701295228360481E-2</v>
      </c>
      <c r="X43">
        <f t="shared" si="12"/>
        <v>63.078971446647763</v>
      </c>
      <c r="Y43">
        <f t="shared" si="13"/>
        <v>139.84294061726223</v>
      </c>
      <c r="Z43">
        <f t="shared" si="14"/>
        <v>2.4407197494421373</v>
      </c>
      <c r="AA43">
        <f t="shared" si="15"/>
        <v>148.65347954724959</v>
      </c>
      <c r="AB43">
        <f t="shared" si="16"/>
        <v>2.5944926626455551</v>
      </c>
      <c r="AC43">
        <f t="shared" si="17"/>
        <v>23.437029383994965</v>
      </c>
      <c r="AD43">
        <f t="shared" si="18"/>
        <v>-2.2703095349797657E-3</v>
      </c>
      <c r="AE43">
        <f t="shared" si="19"/>
        <v>23.434759074459986</v>
      </c>
      <c r="AF43">
        <f t="shared" si="20"/>
        <v>2457897.5</v>
      </c>
      <c r="AG43">
        <f t="shared" si="21"/>
        <v>0.17392197125256673</v>
      </c>
      <c r="AH43">
        <f t="shared" si="22"/>
        <v>16.119034962860269</v>
      </c>
      <c r="AI43">
        <f t="shared" si="23"/>
        <v>17.121772872210268</v>
      </c>
      <c r="AJ43">
        <f t="shared" si="24"/>
        <v>0.40901370526094577</v>
      </c>
      <c r="AK43">
        <f t="shared" si="25"/>
        <v>0.54277287221026782</v>
      </c>
      <c r="AL43">
        <f t="shared" si="56"/>
        <v>307.11215844678981</v>
      </c>
      <c r="AM43">
        <f t="shared" si="26"/>
        <v>5.3601183378029971</v>
      </c>
      <c r="AN43">
        <f t="shared" si="27"/>
        <v>1.0126479876636563</v>
      </c>
      <c r="AO43" t="s">
        <v>137</v>
      </c>
      <c r="AP43">
        <f t="shared" si="28"/>
        <v>63.070794829914753</v>
      </c>
      <c r="AQ43">
        <f t="shared" si="29"/>
        <v>63</v>
      </c>
      <c r="AR43">
        <f t="shared" si="30"/>
        <v>4</v>
      </c>
      <c r="AS43">
        <f t="shared" si="31"/>
        <v>14</v>
      </c>
      <c r="AT43">
        <f t="shared" si="32"/>
        <v>1.1007930316318295</v>
      </c>
      <c r="AU43">
        <f t="shared" si="33"/>
        <v>61.029434636364222</v>
      </c>
      <c r="AV43" s="18">
        <f t="shared" si="34"/>
        <v>4.0686289757576146</v>
      </c>
      <c r="AW43">
        <f t="shared" si="35"/>
        <v>1.0651645750352239</v>
      </c>
      <c r="AX43">
        <f t="shared" si="36"/>
        <v>20.767718044384829</v>
      </c>
      <c r="AY43" t="str">
        <f t="shared" si="37"/>
        <v>POSITIF</v>
      </c>
      <c r="AZ43">
        <f t="shared" si="38"/>
        <v>20</v>
      </c>
      <c r="BA43">
        <f t="shared" si="39"/>
        <v>46</v>
      </c>
      <c r="BB43">
        <f t="shared" si="40"/>
        <v>3</v>
      </c>
      <c r="BC43">
        <f t="shared" si="41"/>
        <v>0.36246505800035311</v>
      </c>
      <c r="BD43">
        <f t="shared" si="42"/>
        <v>-1.9337191504524205</v>
      </c>
      <c r="BE43">
        <f t="shared" si="43"/>
        <v>0.12222152900771403</v>
      </c>
      <c r="BF43">
        <f t="shared" si="44"/>
        <v>1.9428132568574878</v>
      </c>
      <c r="BG43">
        <f t="shared" si="45"/>
        <v>-111.418373636884</v>
      </c>
      <c r="BH43">
        <f t="shared" si="46"/>
        <v>4.0686289757576146</v>
      </c>
      <c r="BI43">
        <f t="shared" si="47"/>
        <v>68.581626363116001</v>
      </c>
      <c r="BJ43">
        <f t="shared" si="48"/>
        <v>68</v>
      </c>
      <c r="BK43">
        <f t="shared" si="49"/>
        <v>34</v>
      </c>
      <c r="BL43">
        <f t="shared" si="50"/>
        <v>53</v>
      </c>
      <c r="BM43">
        <f t="shared" si="51"/>
        <v>37.099000807653866</v>
      </c>
      <c r="BN43" t="str">
        <f t="shared" si="52"/>
        <v>POSITIF</v>
      </c>
      <c r="BO43">
        <f t="shared" si="53"/>
        <v>37</v>
      </c>
      <c r="BP43">
        <f t="shared" si="54"/>
        <v>5</v>
      </c>
      <c r="BQ43">
        <f t="shared" si="55"/>
        <v>56</v>
      </c>
    </row>
    <row r="44" spans="1:69">
      <c r="A44">
        <f t="shared" ref="A44" si="84">A42</f>
        <v>7.0027777777777782</v>
      </c>
      <c r="B44">
        <f t="shared" si="71"/>
        <v>111.315</v>
      </c>
      <c r="C44">
        <f>INT(G3/15)</f>
        <v>7</v>
      </c>
      <c r="D44">
        <f>L3</f>
        <v>2017</v>
      </c>
      <c r="E44">
        <f>L2</f>
        <v>5</v>
      </c>
      <c r="F44">
        <f>L4-1</f>
        <v>24</v>
      </c>
      <c r="H44">
        <v>8</v>
      </c>
      <c r="I44">
        <v>15</v>
      </c>
      <c r="J44">
        <f t="shared" si="0"/>
        <v>8.25</v>
      </c>
      <c r="L44">
        <f t="shared" si="1"/>
        <v>20</v>
      </c>
      <c r="M44">
        <f t="shared" si="2"/>
        <v>-13</v>
      </c>
      <c r="N44">
        <f t="shared" si="3"/>
        <v>2457897.5520833335</v>
      </c>
      <c r="O44">
        <f>'delta T'!F19/86400</f>
        <v>8.1270152549154447E-4</v>
      </c>
      <c r="P44">
        <f t="shared" si="4"/>
        <v>2457897.5528960349</v>
      </c>
      <c r="Q44">
        <f t="shared" si="5"/>
        <v>0.17392341946707471</v>
      </c>
      <c r="R44">
        <f t="shared" si="6"/>
        <v>61.843057062996195</v>
      </c>
      <c r="S44">
        <f t="shared" si="7"/>
        <v>138.60702574322204</v>
      </c>
      <c r="T44">
        <f t="shared" si="8"/>
        <v>1.245925290297047</v>
      </c>
      <c r="U44">
        <f t="shared" si="9"/>
        <v>1.0793649652480179</v>
      </c>
      <c r="V44">
        <f t="shared" si="10"/>
        <v>2.419148965615765</v>
      </c>
      <c r="W44">
        <f t="shared" si="11"/>
        <v>1.6701295216382382E-2</v>
      </c>
      <c r="X44">
        <f t="shared" si="12"/>
        <v>63.08898235329324</v>
      </c>
      <c r="Y44">
        <f t="shared" si="13"/>
        <v>139.85295103351908</v>
      </c>
      <c r="Z44">
        <f t="shared" si="14"/>
        <v>2.4408944641653143</v>
      </c>
      <c r="AA44">
        <f t="shared" si="15"/>
        <v>148.65292794554094</v>
      </c>
      <c r="AB44">
        <f t="shared" si="16"/>
        <v>2.5944830353795791</v>
      </c>
      <c r="AC44">
        <f t="shared" si="17"/>
        <v>23.437029380286269</v>
      </c>
      <c r="AD44">
        <f t="shared" si="18"/>
        <v>-2.2703439588486261E-3</v>
      </c>
      <c r="AE44">
        <f t="shared" si="19"/>
        <v>23.434759036327421</v>
      </c>
      <c r="AF44">
        <f t="shared" si="20"/>
        <v>2457897.5</v>
      </c>
      <c r="AG44">
        <f t="shared" si="21"/>
        <v>0.17392197125256673</v>
      </c>
      <c r="AH44">
        <f t="shared" si="22"/>
        <v>16.119034962860269</v>
      </c>
      <c r="AI44">
        <f t="shared" si="23"/>
        <v>17.372457349547769</v>
      </c>
      <c r="AJ44">
        <f t="shared" si="24"/>
        <v>0.40901370459540692</v>
      </c>
      <c r="AK44">
        <f t="shared" si="25"/>
        <v>0.79345734954776859</v>
      </c>
      <c r="AL44">
        <f t="shared" si="56"/>
        <v>310.86191947117209</v>
      </c>
      <c r="AM44">
        <f t="shared" si="26"/>
        <v>5.4255640138414227</v>
      </c>
      <c r="AN44">
        <f t="shared" si="27"/>
        <v>1.012649917646925</v>
      </c>
      <c r="AO44" t="s">
        <v>137</v>
      </c>
      <c r="AP44">
        <f t="shared" si="28"/>
        <v>63.080805697259002</v>
      </c>
      <c r="AQ44">
        <f t="shared" si="29"/>
        <v>63</v>
      </c>
      <c r="AR44">
        <f t="shared" si="30"/>
        <v>4</v>
      </c>
      <c r="AS44">
        <f t="shared" si="31"/>
        <v>50</v>
      </c>
      <c r="AT44">
        <f t="shared" si="32"/>
        <v>1.100967754227967</v>
      </c>
      <c r="AU44">
        <f t="shared" si="33"/>
        <v>61.039940772044446</v>
      </c>
      <c r="AV44" s="18">
        <f t="shared" si="34"/>
        <v>4.0693293848029635</v>
      </c>
      <c r="AW44">
        <f t="shared" si="35"/>
        <v>1.0653479416945051</v>
      </c>
      <c r="AX44">
        <f t="shared" si="36"/>
        <v>20.769646107922487</v>
      </c>
      <c r="AY44" t="str">
        <f t="shared" si="37"/>
        <v>POSITIF</v>
      </c>
      <c r="AZ44">
        <f t="shared" si="38"/>
        <v>20</v>
      </c>
      <c r="BA44">
        <f t="shared" si="39"/>
        <v>46</v>
      </c>
      <c r="BB44">
        <f t="shared" si="40"/>
        <v>10</v>
      </c>
      <c r="BC44">
        <f t="shared" si="41"/>
        <v>0.36249870905727294</v>
      </c>
      <c r="BD44">
        <f t="shared" si="42"/>
        <v>-1.9446174671808747</v>
      </c>
      <c r="BE44">
        <f t="shared" si="43"/>
        <v>0.12222152900771403</v>
      </c>
      <c r="BF44">
        <f t="shared" si="44"/>
        <v>1.9428132568574878</v>
      </c>
      <c r="BG44">
        <f t="shared" si="45"/>
        <v>-112.2228226892526</v>
      </c>
      <c r="BH44">
        <f t="shared" si="46"/>
        <v>4.0693293848029635</v>
      </c>
      <c r="BI44">
        <f t="shared" si="47"/>
        <v>67.777177310747405</v>
      </c>
      <c r="BJ44">
        <f t="shared" si="48"/>
        <v>67</v>
      </c>
      <c r="BK44">
        <f t="shared" si="49"/>
        <v>46</v>
      </c>
      <c r="BL44">
        <f t="shared" si="50"/>
        <v>37</v>
      </c>
      <c r="BM44">
        <f t="shared" si="51"/>
        <v>40.571149873377294</v>
      </c>
      <c r="BN44" t="str">
        <f t="shared" si="52"/>
        <v>POSITIF</v>
      </c>
      <c r="BO44">
        <f t="shared" si="53"/>
        <v>40</v>
      </c>
      <c r="BP44">
        <f t="shared" si="54"/>
        <v>34</v>
      </c>
      <c r="BQ44">
        <f t="shared" si="55"/>
        <v>16</v>
      </c>
    </row>
    <row r="45" spans="1:69">
      <c r="A45">
        <f t="shared" ref="A45" si="85">A43</f>
        <v>7.0027777777777782</v>
      </c>
      <c r="B45">
        <f t="shared" si="71"/>
        <v>111.315</v>
      </c>
      <c r="C45">
        <f>INT(G3/15)</f>
        <v>7</v>
      </c>
      <c r="D45">
        <f>L3</f>
        <v>2017</v>
      </c>
      <c r="E45">
        <f>L2</f>
        <v>5</v>
      </c>
      <c r="F45">
        <f>L4-1</f>
        <v>24</v>
      </c>
      <c r="H45">
        <v>8</v>
      </c>
      <c r="I45">
        <v>30</v>
      </c>
      <c r="J45">
        <f t="shared" si="0"/>
        <v>8.5</v>
      </c>
      <c r="L45">
        <f t="shared" si="1"/>
        <v>20</v>
      </c>
      <c r="M45">
        <f t="shared" si="2"/>
        <v>-13</v>
      </c>
      <c r="N45">
        <f t="shared" si="3"/>
        <v>2457897.5625</v>
      </c>
      <c r="O45">
        <f>'delta T'!F19/86400</f>
        <v>8.1270152549154447E-4</v>
      </c>
      <c r="P45">
        <f t="shared" si="4"/>
        <v>2457897.5633127014</v>
      </c>
      <c r="Q45">
        <f t="shared" si="5"/>
        <v>0.17392370465986079</v>
      </c>
      <c r="R45">
        <f t="shared" si="6"/>
        <v>61.853324222835909</v>
      </c>
      <c r="S45">
        <f t="shared" si="7"/>
        <v>138.61729241267312</v>
      </c>
      <c r="T45">
        <f t="shared" si="8"/>
        <v>1.2456689989359915</v>
      </c>
      <c r="U45">
        <f t="shared" si="9"/>
        <v>1.0795441609920493</v>
      </c>
      <c r="V45">
        <f t="shared" si="10"/>
        <v>2.4193281528009005</v>
      </c>
      <c r="W45">
        <f t="shared" si="11"/>
        <v>1.6701295204404287E-2</v>
      </c>
      <c r="X45">
        <f t="shared" si="12"/>
        <v>63.098993221771899</v>
      </c>
      <c r="Y45">
        <f t="shared" si="13"/>
        <v>139.86296141160912</v>
      </c>
      <c r="Z45">
        <f t="shared" si="14"/>
        <v>2.4410691782223553</v>
      </c>
      <c r="AA45">
        <f t="shared" si="15"/>
        <v>148.65237634383229</v>
      </c>
      <c r="AB45">
        <f t="shared" si="16"/>
        <v>2.5944734081136036</v>
      </c>
      <c r="AC45">
        <f t="shared" si="17"/>
        <v>23.437029376577573</v>
      </c>
      <c r="AD45">
        <f t="shared" si="18"/>
        <v>-2.2703783712354052E-3</v>
      </c>
      <c r="AE45">
        <f t="shared" si="19"/>
        <v>23.434758998206338</v>
      </c>
      <c r="AF45">
        <f t="shared" si="20"/>
        <v>2457897.5</v>
      </c>
      <c r="AG45">
        <f t="shared" si="21"/>
        <v>0.17392197125256673</v>
      </c>
      <c r="AH45">
        <f t="shared" si="22"/>
        <v>16.119034962860269</v>
      </c>
      <c r="AI45">
        <f t="shared" si="23"/>
        <v>17.62314182688527</v>
      </c>
      <c r="AJ45">
        <f t="shared" si="24"/>
        <v>0.40901370393006853</v>
      </c>
      <c r="AK45">
        <f t="shared" si="25"/>
        <v>1.0441418268852694</v>
      </c>
      <c r="AL45">
        <f t="shared" si="56"/>
        <v>314.61168026748464</v>
      </c>
      <c r="AM45">
        <f t="shared" si="26"/>
        <v>5.4910096858992814</v>
      </c>
      <c r="AN45">
        <f t="shared" si="27"/>
        <v>1.0126518472304613</v>
      </c>
      <c r="AO45" t="s">
        <v>137</v>
      </c>
      <c r="AP45">
        <f t="shared" si="28"/>
        <v>63.090816526436662</v>
      </c>
      <c r="AQ45">
        <f t="shared" si="29"/>
        <v>63</v>
      </c>
      <c r="AR45">
        <f t="shared" si="30"/>
        <v>5</v>
      </c>
      <c r="AS45">
        <f t="shared" si="31"/>
        <v>26</v>
      </c>
      <c r="AT45">
        <f t="shared" si="32"/>
        <v>1.1011424761579718</v>
      </c>
      <c r="AU45">
        <f t="shared" si="33"/>
        <v>61.050447135794357</v>
      </c>
      <c r="AV45" s="18">
        <f t="shared" si="34"/>
        <v>4.070029809052957</v>
      </c>
      <c r="AW45">
        <f t="shared" si="35"/>
        <v>1.0655313123343533</v>
      </c>
      <c r="AX45">
        <f t="shared" si="36"/>
        <v>20.771573525345655</v>
      </c>
      <c r="AY45" t="str">
        <f t="shared" si="37"/>
        <v>POSITIF</v>
      </c>
      <c r="AZ45">
        <f t="shared" si="38"/>
        <v>20</v>
      </c>
      <c r="BA45">
        <f t="shared" si="39"/>
        <v>46</v>
      </c>
      <c r="BB45">
        <f t="shared" si="40"/>
        <v>17</v>
      </c>
      <c r="BC45">
        <f t="shared" si="41"/>
        <v>0.36253234883736751</v>
      </c>
      <c r="BD45">
        <f t="shared" si="42"/>
        <v>-1.9586577518092549</v>
      </c>
      <c r="BE45">
        <f t="shared" si="43"/>
        <v>0.12222152900771403</v>
      </c>
      <c r="BF45">
        <f t="shared" si="44"/>
        <v>1.9428132568574878</v>
      </c>
      <c r="BG45">
        <f t="shared" si="45"/>
        <v>-113.244827592926</v>
      </c>
      <c r="BH45">
        <f t="shared" si="46"/>
        <v>4.070029809052957</v>
      </c>
      <c r="BI45">
        <f t="shared" si="47"/>
        <v>66.755172407073999</v>
      </c>
      <c r="BJ45">
        <f t="shared" si="48"/>
        <v>66</v>
      </c>
      <c r="BK45">
        <f t="shared" si="49"/>
        <v>45</v>
      </c>
      <c r="BL45">
        <f t="shared" si="50"/>
        <v>18</v>
      </c>
      <c r="BM45">
        <f t="shared" si="51"/>
        <v>44.026322476360484</v>
      </c>
      <c r="BN45" t="str">
        <f t="shared" si="52"/>
        <v>POSITIF</v>
      </c>
      <c r="BO45">
        <f t="shared" si="53"/>
        <v>44</v>
      </c>
      <c r="BP45">
        <f t="shared" si="54"/>
        <v>1</v>
      </c>
      <c r="BQ45">
        <f t="shared" si="55"/>
        <v>34</v>
      </c>
    </row>
    <row r="46" spans="1:69">
      <c r="A46">
        <f t="shared" ref="A46" si="86">A44</f>
        <v>7.0027777777777782</v>
      </c>
      <c r="B46">
        <f t="shared" si="71"/>
        <v>111.315</v>
      </c>
      <c r="C46">
        <f>INT(G3/15)</f>
        <v>7</v>
      </c>
      <c r="D46">
        <f>L3</f>
        <v>2017</v>
      </c>
      <c r="E46">
        <f>L2</f>
        <v>5</v>
      </c>
      <c r="F46">
        <f>L4-1</f>
        <v>24</v>
      </c>
      <c r="H46">
        <v>8</v>
      </c>
      <c r="I46">
        <v>45</v>
      </c>
      <c r="J46">
        <f t="shared" si="0"/>
        <v>8.75</v>
      </c>
      <c r="L46">
        <f t="shared" si="1"/>
        <v>20</v>
      </c>
      <c r="M46">
        <f t="shared" si="2"/>
        <v>-13</v>
      </c>
      <c r="N46">
        <f t="shared" si="3"/>
        <v>2457897.572916667</v>
      </c>
      <c r="O46">
        <f>O15</f>
        <v>8.1270152549154447E-4</v>
      </c>
      <c r="P46">
        <f t="shared" si="4"/>
        <v>2457897.5737293684</v>
      </c>
      <c r="Q46">
        <f t="shared" si="5"/>
        <v>0.17392398985265961</v>
      </c>
      <c r="R46">
        <f t="shared" si="6"/>
        <v>61.863591383134917</v>
      </c>
      <c r="S46">
        <f t="shared" si="7"/>
        <v>138.6275590825835</v>
      </c>
      <c r="T46">
        <f t="shared" si="8"/>
        <v>1.2454126694056538</v>
      </c>
      <c r="U46">
        <f t="shared" si="9"/>
        <v>1.0797233567440971</v>
      </c>
      <c r="V46">
        <f t="shared" si="10"/>
        <v>2.4195073399940519</v>
      </c>
      <c r="W46">
        <f t="shared" si="11"/>
        <v>1.6701295192426188E-2</v>
      </c>
      <c r="X46">
        <f t="shared" si="12"/>
        <v>63.10900405254057</v>
      </c>
      <c r="Y46">
        <f t="shared" si="13"/>
        <v>139.87297175198916</v>
      </c>
      <c r="Z46">
        <f t="shared" si="14"/>
        <v>2.441243891621232</v>
      </c>
      <c r="AA46">
        <f t="shared" si="15"/>
        <v>148.65182474209902</v>
      </c>
      <c r="AB46">
        <f t="shared" si="16"/>
        <v>2.5944637808471986</v>
      </c>
      <c r="AC46">
        <f t="shared" si="17"/>
        <v>23.437029372868878</v>
      </c>
      <c r="AD46">
        <f t="shared" si="18"/>
        <v>-2.2704127721355836E-3</v>
      </c>
      <c r="AE46">
        <f t="shared" si="19"/>
        <v>23.434758960096744</v>
      </c>
      <c r="AF46">
        <f t="shared" si="20"/>
        <v>2457897.5</v>
      </c>
      <c r="AG46">
        <f t="shared" si="21"/>
        <v>0.17392197125256673</v>
      </c>
      <c r="AH46">
        <f t="shared" si="22"/>
        <v>16.119034962860269</v>
      </c>
      <c r="AI46">
        <f t="shared" si="23"/>
        <v>17.873826304222767</v>
      </c>
      <c r="AJ46">
        <f t="shared" si="24"/>
        <v>0.40901370326493064</v>
      </c>
      <c r="AK46">
        <f t="shared" si="25"/>
        <v>1.2948263042227666</v>
      </c>
      <c r="AL46">
        <f t="shared" si="56"/>
        <v>318.36144083530593</v>
      </c>
      <c r="AM46">
        <f t="shared" si="26"/>
        <v>5.5564553539692145</v>
      </c>
      <c r="AN46">
        <f t="shared" si="27"/>
        <v>1.0126537764142949</v>
      </c>
      <c r="AO46" t="s">
        <v>137</v>
      </c>
      <c r="AP46">
        <f t="shared" si="28"/>
        <v>63.10082731790456</v>
      </c>
      <c r="AQ46">
        <f t="shared" si="29"/>
        <v>63</v>
      </c>
      <c r="AR46">
        <f t="shared" si="30"/>
        <v>6</v>
      </c>
      <c r="AS46">
        <f t="shared" si="31"/>
        <v>2</v>
      </c>
      <c r="AT46">
        <f t="shared" si="32"/>
        <v>1.1013171974298173</v>
      </c>
      <c r="AU46">
        <f t="shared" si="33"/>
        <v>61.060953728035564</v>
      </c>
      <c r="AV46" s="18">
        <f t="shared" si="34"/>
        <v>4.0707302485357042</v>
      </c>
      <c r="AW46">
        <f t="shared" si="35"/>
        <v>1.0657146869621268</v>
      </c>
      <c r="AX46">
        <f t="shared" si="36"/>
        <v>20.773500296668466</v>
      </c>
      <c r="AY46" t="str">
        <f t="shared" si="37"/>
        <v>POSITIF</v>
      </c>
      <c r="AZ46">
        <f t="shared" si="38"/>
        <v>20</v>
      </c>
      <c r="BA46">
        <f t="shared" si="39"/>
        <v>46</v>
      </c>
      <c r="BB46">
        <f t="shared" si="40"/>
        <v>24</v>
      </c>
      <c r="BC46">
        <f t="shared" si="41"/>
        <v>0.36256597734088358</v>
      </c>
      <c r="BD46">
        <f t="shared" si="42"/>
        <v>-1.9764951023498833</v>
      </c>
      <c r="BE46">
        <f t="shared" si="43"/>
        <v>0.12222152900771403</v>
      </c>
      <c r="BF46">
        <f t="shared" si="44"/>
        <v>1.9428132568574878</v>
      </c>
      <c r="BG46">
        <f t="shared" si="45"/>
        <v>-114.53477494889795</v>
      </c>
      <c r="BH46">
        <f t="shared" si="46"/>
        <v>4.0707302485357042</v>
      </c>
      <c r="BI46">
        <f t="shared" si="47"/>
        <v>65.465225051102053</v>
      </c>
      <c r="BJ46">
        <f t="shared" si="48"/>
        <v>65</v>
      </c>
      <c r="BK46">
        <f t="shared" si="49"/>
        <v>27</v>
      </c>
      <c r="BL46">
        <f t="shared" si="50"/>
        <v>54</v>
      </c>
      <c r="BM46">
        <f t="shared" si="51"/>
        <v>47.459031363953841</v>
      </c>
      <c r="BN46" t="str">
        <f t="shared" si="52"/>
        <v>POSITIF</v>
      </c>
      <c r="BO46">
        <f t="shared" si="53"/>
        <v>47</v>
      </c>
      <c r="BP46">
        <f t="shared" si="54"/>
        <v>27</v>
      </c>
      <c r="BQ46">
        <f t="shared" si="55"/>
        <v>32</v>
      </c>
    </row>
    <row r="47" spans="1:69">
      <c r="A47">
        <f t="shared" ref="A47" si="87">A45</f>
        <v>7.0027777777777782</v>
      </c>
      <c r="B47">
        <f t="shared" si="71"/>
        <v>111.315</v>
      </c>
      <c r="C47">
        <f>INT(G3/15)</f>
        <v>7</v>
      </c>
      <c r="D47">
        <f>L3</f>
        <v>2017</v>
      </c>
      <c r="E47">
        <f>L2</f>
        <v>5</v>
      </c>
      <c r="F47">
        <f>L4-1</f>
        <v>24</v>
      </c>
      <c r="H47">
        <v>9</v>
      </c>
      <c r="I47">
        <v>0</v>
      </c>
      <c r="J47">
        <f t="shared" si="0"/>
        <v>9</v>
      </c>
      <c r="L47">
        <f t="shared" si="1"/>
        <v>20</v>
      </c>
      <c r="M47">
        <f t="shared" si="2"/>
        <v>-13</v>
      </c>
      <c r="N47">
        <f t="shared" si="3"/>
        <v>2457897.5833333335</v>
      </c>
      <c r="O47">
        <f>O15</f>
        <v>8.1270152549154447E-4</v>
      </c>
      <c r="P47">
        <f t="shared" si="4"/>
        <v>2457897.5841460349</v>
      </c>
      <c r="Q47">
        <f t="shared" si="5"/>
        <v>0.17392427504544569</v>
      </c>
      <c r="R47">
        <f t="shared" si="6"/>
        <v>61.87385854297554</v>
      </c>
      <c r="S47">
        <f t="shared" si="7"/>
        <v>138.63782575203459</v>
      </c>
      <c r="T47">
        <f t="shared" si="8"/>
        <v>1.2451563017370884</v>
      </c>
      <c r="U47">
        <f t="shared" si="9"/>
        <v>1.0799025524881445</v>
      </c>
      <c r="V47">
        <f t="shared" si="10"/>
        <v>2.4196865271791874</v>
      </c>
      <c r="W47">
        <f t="shared" si="11"/>
        <v>1.6701295180448092E-2</v>
      </c>
      <c r="X47">
        <f t="shared" si="12"/>
        <v>63.11901484471263</v>
      </c>
      <c r="Y47">
        <f t="shared" si="13"/>
        <v>139.88298205377168</v>
      </c>
      <c r="Z47">
        <f t="shared" si="14"/>
        <v>2.4414186043464556</v>
      </c>
      <c r="AA47">
        <f t="shared" si="15"/>
        <v>148.65127314039037</v>
      </c>
      <c r="AB47">
        <f t="shared" si="16"/>
        <v>2.5944541535812231</v>
      </c>
      <c r="AC47">
        <f t="shared" si="17"/>
        <v>23.437029369160182</v>
      </c>
      <c r="AD47">
        <f t="shared" si="18"/>
        <v>-2.2704471615400236E-3</v>
      </c>
      <c r="AE47">
        <f t="shared" si="19"/>
        <v>23.434758921998643</v>
      </c>
      <c r="AF47">
        <f t="shared" si="20"/>
        <v>2457897.5</v>
      </c>
      <c r="AG47">
        <f t="shared" si="21"/>
        <v>0.17392197125256673</v>
      </c>
      <c r="AH47">
        <f t="shared" si="22"/>
        <v>16.119034962860269</v>
      </c>
      <c r="AI47">
        <f t="shared" si="23"/>
        <v>18.124510781560268</v>
      </c>
      <c r="AJ47">
        <f t="shared" si="24"/>
        <v>0.40901370259999331</v>
      </c>
      <c r="AK47">
        <f t="shared" si="25"/>
        <v>1.5455107815602673</v>
      </c>
      <c r="AL47">
        <f t="shared" si="56"/>
        <v>322.11120117562439</v>
      </c>
      <c r="AM47">
        <f t="shared" si="26"/>
        <v>5.621901018068475</v>
      </c>
      <c r="AN47">
        <f t="shared" si="27"/>
        <v>1.0126557051981953</v>
      </c>
      <c r="AO47" t="s">
        <v>137</v>
      </c>
      <c r="AP47">
        <f t="shared" si="28"/>
        <v>63.110838070776083</v>
      </c>
      <c r="AQ47">
        <f t="shared" si="29"/>
        <v>63</v>
      </c>
      <c r="AR47">
        <f t="shared" si="30"/>
        <v>6</v>
      </c>
      <c r="AS47">
        <f t="shared" si="31"/>
        <v>39</v>
      </c>
      <c r="AT47">
        <f t="shared" si="32"/>
        <v>1.1014919180280287</v>
      </c>
      <c r="AU47">
        <f t="shared" si="33"/>
        <v>61.07146054777958</v>
      </c>
      <c r="AV47" s="18">
        <f t="shared" si="34"/>
        <v>4.071430703185305</v>
      </c>
      <c r="AW47">
        <f t="shared" si="35"/>
        <v>1.0658980655605734</v>
      </c>
      <c r="AX47">
        <f t="shared" si="36"/>
        <v>20.775426421646483</v>
      </c>
      <c r="AY47" t="str">
        <f t="shared" si="37"/>
        <v>POSITIF</v>
      </c>
      <c r="AZ47">
        <f t="shared" si="38"/>
        <v>20</v>
      </c>
      <c r="BA47">
        <f t="shared" si="39"/>
        <v>46</v>
      </c>
      <c r="BB47">
        <f t="shared" si="40"/>
        <v>31</v>
      </c>
      <c r="BC47">
        <f t="shared" si="41"/>
        <v>0.36259959456355484</v>
      </c>
      <c r="BD47">
        <f t="shared" si="42"/>
        <v>-1.9990089308889893</v>
      </c>
      <c r="BE47">
        <f t="shared" si="43"/>
        <v>0.12222152900771403</v>
      </c>
      <c r="BF47">
        <f t="shared" si="44"/>
        <v>1.9428132568574878</v>
      </c>
      <c r="BG47">
        <f t="shared" si="45"/>
        <v>-116.1611279779937</v>
      </c>
      <c r="BH47">
        <f t="shared" si="46"/>
        <v>4.071430703185305</v>
      </c>
      <c r="BI47">
        <f t="shared" si="47"/>
        <v>63.838872022006299</v>
      </c>
      <c r="BJ47">
        <f t="shared" si="48"/>
        <v>63</v>
      </c>
      <c r="BK47">
        <f t="shared" si="49"/>
        <v>50</v>
      </c>
      <c r="BL47">
        <f t="shared" si="50"/>
        <v>19</v>
      </c>
      <c r="BM47">
        <f t="shared" si="51"/>
        <v>50.862079168258724</v>
      </c>
      <c r="BN47" t="str">
        <f t="shared" si="52"/>
        <v>POSITIF</v>
      </c>
      <c r="BO47">
        <f t="shared" si="53"/>
        <v>50</v>
      </c>
      <c r="BP47">
        <f t="shared" si="54"/>
        <v>51</v>
      </c>
      <c r="BQ47">
        <f t="shared" si="55"/>
        <v>43</v>
      </c>
    </row>
    <row r="48" spans="1:69">
      <c r="A48">
        <f t="shared" ref="A48" si="88">A46</f>
        <v>7.0027777777777782</v>
      </c>
      <c r="B48">
        <f t="shared" si="71"/>
        <v>111.315</v>
      </c>
      <c r="C48">
        <f>INT(G3/15)</f>
        <v>7</v>
      </c>
      <c r="D48">
        <f>L3</f>
        <v>2017</v>
      </c>
      <c r="E48">
        <f>L2</f>
        <v>5</v>
      </c>
      <c r="F48">
        <f>L4-1</f>
        <v>24</v>
      </c>
      <c r="H48">
        <v>9</v>
      </c>
      <c r="I48">
        <v>15</v>
      </c>
      <c r="J48">
        <f t="shared" si="0"/>
        <v>9.25</v>
      </c>
      <c r="L48">
        <f t="shared" si="1"/>
        <v>20</v>
      </c>
      <c r="M48">
        <f t="shared" si="2"/>
        <v>-13</v>
      </c>
      <c r="N48">
        <f t="shared" si="3"/>
        <v>2457897.59375</v>
      </c>
      <c r="O48">
        <f t="shared" ref="O48:O110" si="89">O16</f>
        <v>8.1270152549154447E-4</v>
      </c>
      <c r="P48">
        <f t="shared" si="4"/>
        <v>2457897.5945627014</v>
      </c>
      <c r="Q48">
        <f t="shared" si="5"/>
        <v>0.17392456023823177</v>
      </c>
      <c r="R48">
        <f t="shared" si="6"/>
        <v>61.884125702816164</v>
      </c>
      <c r="S48">
        <f t="shared" si="7"/>
        <v>138.64809242148567</v>
      </c>
      <c r="T48">
        <f t="shared" si="8"/>
        <v>1.2448998959269515</v>
      </c>
      <c r="U48">
        <f t="shared" si="9"/>
        <v>1.0800817482321921</v>
      </c>
      <c r="V48">
        <f t="shared" si="10"/>
        <v>2.4198657143643225</v>
      </c>
      <c r="W48">
        <f t="shared" si="11"/>
        <v>1.6701295168469996E-2</v>
      </c>
      <c r="X48">
        <f t="shared" si="12"/>
        <v>63.129025598743112</v>
      </c>
      <c r="Y48">
        <f t="shared" si="13"/>
        <v>139.89299231741262</v>
      </c>
      <c r="Z48">
        <f t="shared" si="14"/>
        <v>2.4415933164059824</v>
      </c>
      <c r="AA48">
        <f t="shared" si="15"/>
        <v>148.65072153868172</v>
      </c>
      <c r="AB48">
        <f t="shared" si="16"/>
        <v>2.5944445263152476</v>
      </c>
      <c r="AC48">
        <f t="shared" si="17"/>
        <v>23.437029365451487</v>
      </c>
      <c r="AD48">
        <f t="shared" si="18"/>
        <v>-2.2704815394442024E-3</v>
      </c>
      <c r="AE48">
        <f t="shared" si="19"/>
        <v>23.434758883912043</v>
      </c>
      <c r="AF48">
        <f t="shared" si="20"/>
        <v>2457897.5</v>
      </c>
      <c r="AG48">
        <f t="shared" si="21"/>
        <v>0.17392197125256673</v>
      </c>
      <c r="AH48">
        <f t="shared" si="22"/>
        <v>16.119034962860269</v>
      </c>
      <c r="AI48">
        <f t="shared" si="23"/>
        <v>18.375195258897769</v>
      </c>
      <c r="AJ48">
        <f t="shared" si="24"/>
        <v>0.40901370193525677</v>
      </c>
      <c r="AK48">
        <f t="shared" si="25"/>
        <v>1.7961952588977681</v>
      </c>
      <c r="AL48">
        <f t="shared" si="56"/>
        <v>325.86096128802052</v>
      </c>
      <c r="AM48">
        <f t="shared" si="26"/>
        <v>5.6873466781897406</v>
      </c>
      <c r="AN48">
        <f t="shared" si="27"/>
        <v>1.0126576335821915</v>
      </c>
      <c r="AO48" t="s">
        <v>137</v>
      </c>
      <c r="AP48">
        <f t="shared" si="28"/>
        <v>63.120848785506254</v>
      </c>
      <c r="AQ48">
        <f t="shared" si="29"/>
        <v>63</v>
      </c>
      <c r="AR48">
        <f t="shared" si="30"/>
        <v>7</v>
      </c>
      <c r="AS48">
        <f t="shared" si="31"/>
        <v>15</v>
      </c>
      <c r="AT48">
        <f t="shared" si="32"/>
        <v>1.1016666379605482</v>
      </c>
      <c r="AU48">
        <f t="shared" si="33"/>
        <v>61.081967595446038</v>
      </c>
      <c r="AV48" s="18">
        <f t="shared" si="34"/>
        <v>4.072131173029736</v>
      </c>
      <c r="AW48">
        <f t="shared" si="35"/>
        <v>1.0660814481370171</v>
      </c>
      <c r="AX48">
        <f t="shared" si="36"/>
        <v>20.777351900293549</v>
      </c>
      <c r="AY48" t="str">
        <f t="shared" si="37"/>
        <v>POSITIF</v>
      </c>
      <c r="AZ48">
        <f t="shared" si="38"/>
        <v>20</v>
      </c>
      <c r="BA48">
        <f t="shared" si="39"/>
        <v>46</v>
      </c>
      <c r="BB48">
        <f t="shared" si="40"/>
        <v>38</v>
      </c>
      <c r="BC48">
        <f t="shared" si="41"/>
        <v>0.36263320050562303</v>
      </c>
      <c r="BD48">
        <f t="shared" si="42"/>
        <v>-2.0273941460464933</v>
      </c>
      <c r="BE48">
        <f t="shared" si="43"/>
        <v>0.12222152900771403</v>
      </c>
      <c r="BF48">
        <f t="shared" si="44"/>
        <v>1.9428132568574878</v>
      </c>
      <c r="BG48">
        <f t="shared" si="45"/>
        <v>-118.2181654231958</v>
      </c>
      <c r="BH48">
        <f t="shared" si="46"/>
        <v>4.072131173029736</v>
      </c>
      <c r="BI48">
        <f t="shared" si="47"/>
        <v>61.781834576804201</v>
      </c>
      <c r="BJ48">
        <f t="shared" si="48"/>
        <v>61</v>
      </c>
      <c r="BK48">
        <f t="shared" si="49"/>
        <v>46</v>
      </c>
      <c r="BL48">
        <f t="shared" si="50"/>
        <v>54</v>
      </c>
      <c r="BM48">
        <f t="shared" si="51"/>
        <v>54.225771507713638</v>
      </c>
      <c r="BN48" t="str">
        <f t="shared" si="52"/>
        <v>POSITIF</v>
      </c>
      <c r="BO48">
        <f t="shared" si="53"/>
        <v>54</v>
      </c>
      <c r="BP48">
        <f t="shared" si="54"/>
        <v>13</v>
      </c>
      <c r="BQ48">
        <f t="shared" si="55"/>
        <v>32</v>
      </c>
    </row>
    <row r="49" spans="1:69">
      <c r="A49">
        <f t="shared" ref="A49" si="90">A47</f>
        <v>7.0027777777777782</v>
      </c>
      <c r="B49">
        <f t="shared" si="71"/>
        <v>111.315</v>
      </c>
      <c r="C49">
        <f>INT(G3/15)</f>
        <v>7</v>
      </c>
      <c r="D49">
        <f>L3</f>
        <v>2017</v>
      </c>
      <c r="E49">
        <f>L2</f>
        <v>5</v>
      </c>
      <c r="F49">
        <f>L4-1</f>
        <v>24</v>
      </c>
      <c r="H49">
        <v>9</v>
      </c>
      <c r="I49">
        <v>30</v>
      </c>
      <c r="J49">
        <f t="shared" si="0"/>
        <v>9.5</v>
      </c>
      <c r="L49">
        <f t="shared" si="1"/>
        <v>20</v>
      </c>
      <c r="M49">
        <f t="shared" si="2"/>
        <v>-13</v>
      </c>
      <c r="N49">
        <f t="shared" si="3"/>
        <v>2457897.604166667</v>
      </c>
      <c r="O49">
        <f t="shared" si="89"/>
        <v>8.1270152549154447E-4</v>
      </c>
      <c r="P49">
        <f t="shared" si="4"/>
        <v>2457897.6049793684</v>
      </c>
      <c r="Q49">
        <f t="shared" si="5"/>
        <v>0.17392484543103059</v>
      </c>
      <c r="R49">
        <f t="shared" si="6"/>
        <v>61.894392863115172</v>
      </c>
      <c r="S49">
        <f t="shared" si="7"/>
        <v>138.65835909139605</v>
      </c>
      <c r="T49">
        <f t="shared" si="8"/>
        <v>1.2446434519718901</v>
      </c>
      <c r="U49">
        <f t="shared" si="9"/>
        <v>1.0802609439842397</v>
      </c>
      <c r="V49">
        <f t="shared" si="10"/>
        <v>2.4200449015574743</v>
      </c>
      <c r="W49">
        <f t="shared" si="11"/>
        <v>1.6701295156491897E-2</v>
      </c>
      <c r="X49">
        <f t="shared" si="12"/>
        <v>63.139036315087061</v>
      </c>
      <c r="Y49">
        <f t="shared" si="13"/>
        <v>139.90300254336793</v>
      </c>
      <c r="Z49">
        <f t="shared" si="14"/>
        <v>2.4417680278077714</v>
      </c>
      <c r="AA49">
        <f t="shared" si="15"/>
        <v>148.6501699369484</v>
      </c>
      <c r="AB49">
        <f t="shared" si="16"/>
        <v>2.5944348990488413</v>
      </c>
      <c r="AC49">
        <f t="shared" si="17"/>
        <v>23.437029361742791</v>
      </c>
      <c r="AD49">
        <f t="shared" si="18"/>
        <v>-2.2705159058435927E-3</v>
      </c>
      <c r="AE49">
        <f t="shared" si="19"/>
        <v>23.434758845836949</v>
      </c>
      <c r="AF49">
        <f t="shared" si="20"/>
        <v>2457897.5</v>
      </c>
      <c r="AG49">
        <f t="shared" si="21"/>
        <v>0.17392197125256673</v>
      </c>
      <c r="AH49">
        <f t="shared" si="22"/>
        <v>16.119034962860269</v>
      </c>
      <c r="AI49">
        <f t="shared" si="23"/>
        <v>18.625879736235269</v>
      </c>
      <c r="AJ49">
        <f t="shared" si="24"/>
        <v>0.40901370127072101</v>
      </c>
      <c r="AK49">
        <f t="shared" si="25"/>
        <v>2.0468797362352689</v>
      </c>
      <c r="AL49">
        <f t="shared" si="56"/>
        <v>329.61072117207448</v>
      </c>
      <c r="AM49">
        <f t="shared" si="26"/>
        <v>5.752792334325683</v>
      </c>
      <c r="AN49">
        <f t="shared" si="27"/>
        <v>1.0126595615663128</v>
      </c>
      <c r="AO49" t="s">
        <v>137</v>
      </c>
      <c r="AP49">
        <f t="shared" si="28"/>
        <v>63.130859462550127</v>
      </c>
      <c r="AQ49">
        <f t="shared" si="29"/>
        <v>63</v>
      </c>
      <c r="AR49">
        <f t="shared" si="30"/>
        <v>7</v>
      </c>
      <c r="AS49">
        <f t="shared" si="31"/>
        <v>51</v>
      </c>
      <c r="AT49">
        <f t="shared" si="32"/>
        <v>1.1018413572353176</v>
      </c>
      <c r="AU49">
        <f t="shared" si="33"/>
        <v>61.092474871454542</v>
      </c>
      <c r="AV49" s="18">
        <f t="shared" si="34"/>
        <v>4.0728316580969697</v>
      </c>
      <c r="AW49">
        <f t="shared" si="35"/>
        <v>1.0662648346987813</v>
      </c>
      <c r="AX49">
        <f t="shared" si="36"/>
        <v>20.779276732623416</v>
      </c>
      <c r="AY49" t="str">
        <f t="shared" si="37"/>
        <v>POSITIF</v>
      </c>
      <c r="AZ49">
        <f t="shared" si="38"/>
        <v>20</v>
      </c>
      <c r="BA49">
        <f t="shared" si="39"/>
        <v>46</v>
      </c>
      <c r="BB49">
        <f t="shared" si="40"/>
        <v>45</v>
      </c>
      <c r="BC49">
        <f t="shared" si="41"/>
        <v>0.36266679516732803</v>
      </c>
      <c r="BD49">
        <f t="shared" si="42"/>
        <v>-2.0632962223020823</v>
      </c>
      <c r="BE49">
        <f t="shared" si="43"/>
        <v>0.12222152900771403</v>
      </c>
      <c r="BF49">
        <f t="shared" si="44"/>
        <v>1.9428132568574878</v>
      </c>
      <c r="BG49">
        <f t="shared" si="45"/>
        <v>-120.83743007535719</v>
      </c>
      <c r="BH49">
        <f t="shared" si="46"/>
        <v>4.0728316580969697</v>
      </c>
      <c r="BI49">
        <f t="shared" si="47"/>
        <v>59.16256992464281</v>
      </c>
      <c r="BJ49">
        <f t="shared" si="48"/>
        <v>59</v>
      </c>
      <c r="BK49">
        <f t="shared" si="49"/>
        <v>9</v>
      </c>
      <c r="BL49">
        <f t="shared" si="50"/>
        <v>45</v>
      </c>
      <c r="BM49">
        <f t="shared" si="51"/>
        <v>57.53669582991288</v>
      </c>
      <c r="BN49" t="str">
        <f t="shared" si="52"/>
        <v>POSITIF</v>
      </c>
      <c r="BO49">
        <f t="shared" si="53"/>
        <v>57</v>
      </c>
      <c r="BP49">
        <f t="shared" si="54"/>
        <v>32</v>
      </c>
      <c r="BQ49">
        <f t="shared" si="55"/>
        <v>12</v>
      </c>
    </row>
    <row r="50" spans="1:69">
      <c r="A50">
        <f t="shared" ref="A50" si="91">A48</f>
        <v>7.0027777777777782</v>
      </c>
      <c r="B50">
        <f t="shared" si="71"/>
        <v>111.315</v>
      </c>
      <c r="C50">
        <f>INT(G3/15)</f>
        <v>7</v>
      </c>
      <c r="D50">
        <f>L3</f>
        <v>2017</v>
      </c>
      <c r="E50">
        <f>L2</f>
        <v>5</v>
      </c>
      <c r="F50">
        <f>L4-1</f>
        <v>24</v>
      </c>
      <c r="H50">
        <v>9</v>
      </c>
      <c r="I50">
        <v>45</v>
      </c>
      <c r="J50">
        <f t="shared" si="0"/>
        <v>9.75</v>
      </c>
      <c r="L50">
        <f t="shared" si="1"/>
        <v>20</v>
      </c>
      <c r="M50">
        <f t="shared" si="2"/>
        <v>-13</v>
      </c>
      <c r="N50">
        <f t="shared" si="3"/>
        <v>2457897.6145833335</v>
      </c>
      <c r="O50">
        <f t="shared" si="89"/>
        <v>8.1270152549154447E-4</v>
      </c>
      <c r="P50">
        <f t="shared" si="4"/>
        <v>2457897.6153960349</v>
      </c>
      <c r="Q50">
        <f t="shared" si="5"/>
        <v>0.17392513062381668</v>
      </c>
      <c r="R50">
        <f t="shared" si="6"/>
        <v>61.904660022954886</v>
      </c>
      <c r="S50">
        <f t="shared" si="7"/>
        <v>138.66862576084714</v>
      </c>
      <c r="T50">
        <f t="shared" si="8"/>
        <v>1.2443869699029746</v>
      </c>
      <c r="U50">
        <f t="shared" si="9"/>
        <v>1.0804401397282712</v>
      </c>
      <c r="V50">
        <f t="shared" si="10"/>
        <v>2.4202240887426094</v>
      </c>
      <c r="W50">
        <f t="shared" si="11"/>
        <v>1.6701295144513802E-2</v>
      </c>
      <c r="X50">
        <f t="shared" si="12"/>
        <v>63.149046992857862</v>
      </c>
      <c r="Y50">
        <f t="shared" si="13"/>
        <v>139.9130127307501</v>
      </c>
      <c r="Z50">
        <f t="shared" si="14"/>
        <v>2.4419427385363317</v>
      </c>
      <c r="AA50">
        <f t="shared" si="15"/>
        <v>148.64961833523975</v>
      </c>
      <c r="AB50">
        <f t="shared" si="16"/>
        <v>2.5944252717828657</v>
      </c>
      <c r="AC50">
        <f t="shared" si="17"/>
        <v>23.437029358034096</v>
      </c>
      <c r="AD50">
        <f t="shared" si="18"/>
        <v>-2.2705502607290682E-3</v>
      </c>
      <c r="AE50">
        <f t="shared" si="19"/>
        <v>23.434758807773367</v>
      </c>
      <c r="AF50">
        <f t="shared" si="20"/>
        <v>2457897.5</v>
      </c>
      <c r="AG50">
        <f t="shared" si="21"/>
        <v>0.17392197125256673</v>
      </c>
      <c r="AH50">
        <f t="shared" si="22"/>
        <v>16.119034962860269</v>
      </c>
      <c r="AI50">
        <f t="shared" si="23"/>
        <v>18.87656421357277</v>
      </c>
      <c r="AJ50">
        <f t="shared" si="24"/>
        <v>0.40901370060638614</v>
      </c>
      <c r="AK50">
        <f t="shared" si="25"/>
        <v>2.2975642135727696</v>
      </c>
      <c r="AL50">
        <f t="shared" si="56"/>
        <v>333.36048082877511</v>
      </c>
      <c r="AM50">
        <f t="shared" si="26"/>
        <v>5.8182379864935614</v>
      </c>
      <c r="AN50">
        <f t="shared" si="27"/>
        <v>1.0126614891503292</v>
      </c>
      <c r="AO50" t="s">
        <v>137</v>
      </c>
      <c r="AP50">
        <f t="shared" si="28"/>
        <v>63.140870101021079</v>
      </c>
      <c r="AQ50">
        <f t="shared" si="29"/>
        <v>63</v>
      </c>
      <c r="AR50">
        <f t="shared" si="30"/>
        <v>8</v>
      </c>
      <c r="AS50">
        <f t="shared" si="31"/>
        <v>27</v>
      </c>
      <c r="AT50">
        <f t="shared" si="32"/>
        <v>1.1020160758368625</v>
      </c>
      <c r="AU50">
        <f t="shared" si="33"/>
        <v>61.102982374816435</v>
      </c>
      <c r="AV50" s="18">
        <f t="shared" si="34"/>
        <v>4.0735321583210959</v>
      </c>
      <c r="AW50">
        <f t="shared" si="35"/>
        <v>1.0664482252286107</v>
      </c>
      <c r="AX50">
        <f t="shared" si="36"/>
        <v>20.781200918391889</v>
      </c>
      <c r="AY50" t="str">
        <f t="shared" si="37"/>
        <v>POSITIF</v>
      </c>
      <c r="AZ50">
        <f t="shared" si="38"/>
        <v>20</v>
      </c>
      <c r="BA50">
        <f t="shared" si="39"/>
        <v>46</v>
      </c>
      <c r="BB50">
        <f t="shared" si="40"/>
        <v>52</v>
      </c>
      <c r="BC50">
        <f t="shared" si="41"/>
        <v>0.3627003785444079</v>
      </c>
      <c r="BD50">
        <f t="shared" si="42"/>
        <v>-2.1090110144634027</v>
      </c>
      <c r="BE50">
        <f t="shared" si="43"/>
        <v>0.12222152900771403</v>
      </c>
      <c r="BF50">
        <f t="shared" si="44"/>
        <v>1.9428132568574878</v>
      </c>
      <c r="BG50">
        <f t="shared" si="45"/>
        <v>-124.20429763255731</v>
      </c>
      <c r="BH50">
        <f t="shared" si="46"/>
        <v>4.0735321583210959</v>
      </c>
      <c r="BI50">
        <f t="shared" si="47"/>
        <v>55.795702367442686</v>
      </c>
      <c r="BJ50">
        <f t="shared" si="48"/>
        <v>55</v>
      </c>
      <c r="BK50">
        <f t="shared" si="49"/>
        <v>47</v>
      </c>
      <c r="BL50">
        <f t="shared" si="50"/>
        <v>44</v>
      </c>
      <c r="BM50">
        <f t="shared" si="51"/>
        <v>60.77578357900407</v>
      </c>
      <c r="BN50" t="str">
        <f t="shared" si="52"/>
        <v>POSITIF</v>
      </c>
      <c r="BO50">
        <f t="shared" si="53"/>
        <v>60</v>
      </c>
      <c r="BP50">
        <f t="shared" si="54"/>
        <v>46</v>
      </c>
      <c r="BQ50">
        <f t="shared" si="55"/>
        <v>32</v>
      </c>
    </row>
    <row r="51" spans="1:69">
      <c r="A51">
        <f t="shared" ref="A51" si="92">A49</f>
        <v>7.0027777777777782</v>
      </c>
      <c r="B51">
        <f t="shared" si="71"/>
        <v>111.315</v>
      </c>
      <c r="C51">
        <f>INT(G3/15)</f>
        <v>7</v>
      </c>
      <c r="D51">
        <f>L3</f>
        <v>2017</v>
      </c>
      <c r="E51">
        <f>L2</f>
        <v>5</v>
      </c>
      <c r="F51">
        <f>L4-1</f>
        <v>24</v>
      </c>
      <c r="H51">
        <v>10</v>
      </c>
      <c r="I51">
        <v>0</v>
      </c>
      <c r="J51">
        <f t="shared" si="0"/>
        <v>10</v>
      </c>
      <c r="L51">
        <f t="shared" si="1"/>
        <v>20</v>
      </c>
      <c r="M51">
        <f t="shared" si="2"/>
        <v>-13</v>
      </c>
      <c r="N51">
        <f t="shared" si="3"/>
        <v>2457897.625</v>
      </c>
      <c r="O51">
        <f t="shared" si="89"/>
        <v>8.1270152549154447E-4</v>
      </c>
      <c r="P51">
        <f t="shared" si="4"/>
        <v>2457897.6258127014</v>
      </c>
      <c r="Q51">
        <f t="shared" si="5"/>
        <v>0.17392541581660276</v>
      </c>
      <c r="R51">
        <f t="shared" si="6"/>
        <v>61.914927182795509</v>
      </c>
      <c r="S51">
        <f t="shared" si="7"/>
        <v>138.67889243029822</v>
      </c>
      <c r="T51">
        <f t="shared" si="8"/>
        <v>1.2441304497168562</v>
      </c>
      <c r="U51">
        <f t="shared" si="9"/>
        <v>1.0806193354723186</v>
      </c>
      <c r="V51">
        <f t="shared" si="10"/>
        <v>2.420403275927745</v>
      </c>
      <c r="W51">
        <f t="shared" si="11"/>
        <v>1.6701295132535703E-2</v>
      </c>
      <c r="X51">
        <f t="shared" si="12"/>
        <v>63.159057632512365</v>
      </c>
      <c r="Y51">
        <f t="shared" si="13"/>
        <v>139.92302288001508</v>
      </c>
      <c r="Z51">
        <f t="shared" si="14"/>
        <v>2.442117448599622</v>
      </c>
      <c r="AA51">
        <f t="shared" si="15"/>
        <v>148.6490667335311</v>
      </c>
      <c r="AB51">
        <f t="shared" si="16"/>
        <v>2.5944156445168902</v>
      </c>
      <c r="AC51">
        <f t="shared" si="17"/>
        <v>23.4370293543254</v>
      </c>
      <c r="AD51">
        <f t="shared" si="18"/>
        <v>-2.2705846040961151E-3</v>
      </c>
      <c r="AE51">
        <f t="shared" si="19"/>
        <v>23.434758769721302</v>
      </c>
      <c r="AF51">
        <f t="shared" si="20"/>
        <v>2457897.5</v>
      </c>
      <c r="AG51">
        <f t="shared" si="21"/>
        <v>0.17392197125256673</v>
      </c>
      <c r="AH51">
        <f t="shared" si="22"/>
        <v>16.119034962860269</v>
      </c>
      <c r="AI51">
        <f t="shared" si="23"/>
        <v>19.127248690910267</v>
      </c>
      <c r="AJ51">
        <f t="shared" si="24"/>
        <v>0.40901369994225234</v>
      </c>
      <c r="AK51">
        <f t="shared" si="25"/>
        <v>2.5482486909102668</v>
      </c>
      <c r="AL51">
        <f t="shared" si="56"/>
        <v>337.11024025770081</v>
      </c>
      <c r="AM51">
        <f t="shared" si="26"/>
        <v>5.8836836346860171</v>
      </c>
      <c r="AN51">
        <f t="shared" si="27"/>
        <v>1.0126634163342694</v>
      </c>
      <c r="AO51" t="s">
        <v>137</v>
      </c>
      <c r="AP51">
        <f t="shared" si="28"/>
        <v>63.150880701375968</v>
      </c>
      <c r="AQ51">
        <f t="shared" si="29"/>
        <v>63</v>
      </c>
      <c r="AR51">
        <f t="shared" si="30"/>
        <v>9</v>
      </c>
      <c r="AS51">
        <f t="shared" si="31"/>
        <v>3</v>
      </c>
      <c r="AT51">
        <f t="shared" si="32"/>
        <v>1.1021907937731565</v>
      </c>
      <c r="AU51">
        <f t="shared" si="33"/>
        <v>61.113490105953183</v>
      </c>
      <c r="AV51" s="18">
        <f t="shared" si="34"/>
        <v>4.0742326737302124</v>
      </c>
      <c r="AW51">
        <f t="shared" si="35"/>
        <v>1.0666316197338612</v>
      </c>
      <c r="AX51">
        <f t="shared" si="36"/>
        <v>20.783124457613138</v>
      </c>
      <c r="AY51" t="str">
        <f t="shared" si="37"/>
        <v>POSITIF</v>
      </c>
      <c r="AZ51">
        <f t="shared" si="38"/>
        <v>20</v>
      </c>
      <c r="BA51">
        <f t="shared" si="39"/>
        <v>46</v>
      </c>
      <c r="BB51">
        <f t="shared" si="40"/>
        <v>59</v>
      </c>
      <c r="BC51">
        <f t="shared" si="41"/>
        <v>0.36273395063710995</v>
      </c>
      <c r="BD51">
        <f t="shared" si="42"/>
        <v>-2.1677739388151234</v>
      </c>
      <c r="BE51">
        <f t="shared" si="43"/>
        <v>0.12222152900771403</v>
      </c>
      <c r="BF51">
        <f t="shared" si="44"/>
        <v>1.9428132568574878</v>
      </c>
      <c r="BG51">
        <f t="shared" si="45"/>
        <v>-128.58027169899489</v>
      </c>
      <c r="BH51">
        <f t="shared" si="46"/>
        <v>4.0742326737302124</v>
      </c>
      <c r="BI51">
        <f t="shared" si="47"/>
        <v>51.419728301005108</v>
      </c>
      <c r="BJ51">
        <f t="shared" si="48"/>
        <v>51</v>
      </c>
      <c r="BK51">
        <f t="shared" si="49"/>
        <v>25</v>
      </c>
      <c r="BL51">
        <f t="shared" si="50"/>
        <v>11</v>
      </c>
      <c r="BM51">
        <f t="shared" si="51"/>
        <v>63.915179731734966</v>
      </c>
      <c r="BN51" t="str">
        <f t="shared" si="52"/>
        <v>POSITIF</v>
      </c>
      <c r="BO51">
        <f t="shared" si="53"/>
        <v>63</v>
      </c>
      <c r="BP51">
        <f t="shared" si="54"/>
        <v>54</v>
      </c>
      <c r="BQ51">
        <f t="shared" si="55"/>
        <v>54</v>
      </c>
    </row>
    <row r="52" spans="1:69">
      <c r="A52">
        <f t="shared" ref="A52" si="93">A50</f>
        <v>7.0027777777777782</v>
      </c>
      <c r="B52">
        <f t="shared" si="71"/>
        <v>111.315</v>
      </c>
      <c r="C52">
        <f>INT(G3/15)</f>
        <v>7</v>
      </c>
      <c r="D52">
        <f>L3</f>
        <v>2017</v>
      </c>
      <c r="E52">
        <f>L2</f>
        <v>5</v>
      </c>
      <c r="F52">
        <f>L4-1</f>
        <v>24</v>
      </c>
      <c r="H52">
        <v>10</v>
      </c>
      <c r="I52">
        <v>15</v>
      </c>
      <c r="J52">
        <f t="shared" si="0"/>
        <v>10.25</v>
      </c>
      <c r="L52">
        <f t="shared" si="1"/>
        <v>20</v>
      </c>
      <c r="M52">
        <f t="shared" si="2"/>
        <v>-13</v>
      </c>
      <c r="N52">
        <f t="shared" si="3"/>
        <v>2457897.635416667</v>
      </c>
      <c r="O52">
        <f t="shared" si="89"/>
        <v>8.1270152549154447E-4</v>
      </c>
      <c r="P52">
        <f t="shared" si="4"/>
        <v>2457897.6362293684</v>
      </c>
      <c r="Q52">
        <f t="shared" si="5"/>
        <v>0.17392570100940158</v>
      </c>
      <c r="R52">
        <f t="shared" si="6"/>
        <v>61.925194343094518</v>
      </c>
      <c r="S52">
        <f t="shared" si="7"/>
        <v>138.6891591002086</v>
      </c>
      <c r="T52">
        <f t="shared" si="8"/>
        <v>1.2438738914101828</v>
      </c>
      <c r="U52">
        <f t="shared" si="9"/>
        <v>1.0807985312243664</v>
      </c>
      <c r="V52">
        <f t="shared" si="10"/>
        <v>2.4205824631208963</v>
      </c>
      <c r="W52">
        <f t="shared" si="11"/>
        <v>1.6701295120557607E-2</v>
      </c>
      <c r="X52">
        <f t="shared" si="12"/>
        <v>63.169068234504699</v>
      </c>
      <c r="Y52">
        <f t="shared" si="13"/>
        <v>139.93303299161877</v>
      </c>
      <c r="Z52">
        <f t="shared" si="14"/>
        <v>2.4422921580055985</v>
      </c>
      <c r="AA52">
        <f t="shared" si="15"/>
        <v>148.64851513179784</v>
      </c>
      <c r="AB52">
        <f t="shared" si="16"/>
        <v>2.5944060172504848</v>
      </c>
      <c r="AC52">
        <f t="shared" si="17"/>
        <v>23.437029350616704</v>
      </c>
      <c r="AD52">
        <f t="shared" si="18"/>
        <v>-2.2706189359402063E-3</v>
      </c>
      <c r="AE52">
        <f t="shared" si="19"/>
        <v>23.434758731680763</v>
      </c>
      <c r="AF52">
        <f t="shared" si="20"/>
        <v>2457897.5</v>
      </c>
      <c r="AG52">
        <f t="shared" si="21"/>
        <v>0.17392197125256673</v>
      </c>
      <c r="AH52">
        <f t="shared" si="22"/>
        <v>16.119034962860269</v>
      </c>
      <c r="AI52">
        <f t="shared" si="23"/>
        <v>19.377933168247768</v>
      </c>
      <c r="AJ52">
        <f t="shared" si="24"/>
        <v>0.40901369927831971</v>
      </c>
      <c r="AK52">
        <f t="shared" si="25"/>
        <v>2.7989331682477676</v>
      </c>
      <c r="AL52">
        <f t="shared" si="56"/>
        <v>340.85999945843321</v>
      </c>
      <c r="AM52">
        <f t="shared" si="26"/>
        <v>5.9491292788957484</v>
      </c>
      <c r="AN52">
        <f t="shared" si="27"/>
        <v>1.0126653431181625</v>
      </c>
      <c r="AO52" t="s">
        <v>137</v>
      </c>
      <c r="AP52">
        <f t="shared" si="28"/>
        <v>63.160891264068916</v>
      </c>
      <c r="AQ52">
        <f t="shared" si="29"/>
        <v>63</v>
      </c>
      <c r="AR52">
        <f t="shared" si="30"/>
        <v>9</v>
      </c>
      <c r="AS52">
        <f t="shared" si="31"/>
        <v>39</v>
      </c>
      <c r="AT52">
        <f t="shared" si="32"/>
        <v>1.1023655110521258</v>
      </c>
      <c r="AU52">
        <f t="shared" si="33"/>
        <v>61.12399806528331</v>
      </c>
      <c r="AV52" s="18">
        <f t="shared" si="34"/>
        <v>4.0749332043522211</v>
      </c>
      <c r="AW52">
        <f t="shared" si="35"/>
        <v>1.0668150182218377</v>
      </c>
      <c r="AX52">
        <f t="shared" si="36"/>
        <v>20.785047350300694</v>
      </c>
      <c r="AY52" t="str">
        <f t="shared" si="37"/>
        <v>POSITIF</v>
      </c>
      <c r="AZ52">
        <f t="shared" si="38"/>
        <v>20</v>
      </c>
      <c r="BA52">
        <f t="shared" si="39"/>
        <v>47</v>
      </c>
      <c r="BB52">
        <f t="shared" si="40"/>
        <v>6</v>
      </c>
      <c r="BC52">
        <f t="shared" si="41"/>
        <v>0.36276751144567032</v>
      </c>
      <c r="BD52">
        <f t="shared" si="42"/>
        <v>-2.2441490942563442</v>
      </c>
      <c r="BE52">
        <f t="shared" si="43"/>
        <v>0.12222152900771403</v>
      </c>
      <c r="BF52">
        <f t="shared" si="44"/>
        <v>1.9428132568574878</v>
      </c>
      <c r="BG52">
        <f t="shared" si="45"/>
        <v>-134.32671520765521</v>
      </c>
      <c r="BH52">
        <f t="shared" si="46"/>
        <v>4.0749332043522211</v>
      </c>
      <c r="BI52">
        <f t="shared" si="47"/>
        <v>45.673284792344788</v>
      </c>
      <c r="BJ52">
        <f t="shared" si="48"/>
        <v>45</v>
      </c>
      <c r="BK52">
        <f t="shared" si="49"/>
        <v>40</v>
      </c>
      <c r="BL52">
        <f t="shared" si="50"/>
        <v>23</v>
      </c>
      <c r="BM52">
        <f t="shared" si="51"/>
        <v>66.913150457621128</v>
      </c>
      <c r="BN52" t="str">
        <f t="shared" si="52"/>
        <v>POSITIF</v>
      </c>
      <c r="BO52">
        <f t="shared" si="53"/>
        <v>66</v>
      </c>
      <c r="BP52">
        <f t="shared" si="54"/>
        <v>54</v>
      </c>
      <c r="BQ52">
        <f t="shared" si="55"/>
        <v>47</v>
      </c>
    </row>
    <row r="53" spans="1:69">
      <c r="A53">
        <f t="shared" ref="A53" si="94">A51</f>
        <v>7.0027777777777782</v>
      </c>
      <c r="B53">
        <f t="shared" si="71"/>
        <v>111.315</v>
      </c>
      <c r="C53">
        <f>INT(G3/15)</f>
        <v>7</v>
      </c>
      <c r="D53">
        <f>L3</f>
        <v>2017</v>
      </c>
      <c r="E53">
        <f>L2</f>
        <v>5</v>
      </c>
      <c r="F53">
        <f>L4-1</f>
        <v>24</v>
      </c>
      <c r="H53">
        <v>10</v>
      </c>
      <c r="I53">
        <v>30</v>
      </c>
      <c r="J53">
        <f t="shared" si="0"/>
        <v>10.5</v>
      </c>
      <c r="L53">
        <f t="shared" si="1"/>
        <v>20</v>
      </c>
      <c r="M53">
        <f t="shared" si="2"/>
        <v>-13</v>
      </c>
      <c r="N53">
        <f t="shared" si="3"/>
        <v>2457897.6458333335</v>
      </c>
      <c r="O53">
        <f t="shared" si="89"/>
        <v>8.1270152549154447E-4</v>
      </c>
      <c r="P53">
        <f t="shared" si="4"/>
        <v>2457897.6466460349</v>
      </c>
      <c r="Q53">
        <f t="shared" si="5"/>
        <v>0.17392598620218766</v>
      </c>
      <c r="R53">
        <f t="shared" si="6"/>
        <v>61.935461502935141</v>
      </c>
      <c r="S53">
        <f t="shared" si="7"/>
        <v>138.69942576965968</v>
      </c>
      <c r="T53">
        <f t="shared" si="8"/>
        <v>1.2436172950140356</v>
      </c>
      <c r="U53">
        <f t="shared" si="9"/>
        <v>1.0809777269684138</v>
      </c>
      <c r="V53">
        <f t="shared" si="10"/>
        <v>2.4207616503060319</v>
      </c>
      <c r="W53">
        <f t="shared" si="11"/>
        <v>1.6701295108579508E-2</v>
      </c>
      <c r="X53">
        <f t="shared" si="12"/>
        <v>63.179078797949174</v>
      </c>
      <c r="Y53">
        <f t="shared" si="13"/>
        <v>139.94304306467373</v>
      </c>
      <c r="Z53">
        <f t="shared" si="14"/>
        <v>2.4424668667387723</v>
      </c>
      <c r="AA53">
        <f t="shared" si="15"/>
        <v>148.64796353008919</v>
      </c>
      <c r="AB53">
        <f t="shared" si="16"/>
        <v>2.5943963899845093</v>
      </c>
      <c r="AC53">
        <f t="shared" si="17"/>
        <v>23.437029346908009</v>
      </c>
      <c r="AD53">
        <f t="shared" si="18"/>
        <v>-2.2706532562522252E-3</v>
      </c>
      <c r="AE53">
        <f t="shared" si="19"/>
        <v>23.434758693651755</v>
      </c>
      <c r="AF53">
        <f t="shared" si="20"/>
        <v>2457897.5</v>
      </c>
      <c r="AG53">
        <f t="shared" si="21"/>
        <v>0.17392197125256673</v>
      </c>
      <c r="AH53">
        <f t="shared" si="22"/>
        <v>16.119034962860269</v>
      </c>
      <c r="AI53">
        <f t="shared" si="23"/>
        <v>19.628617645585269</v>
      </c>
      <c r="AJ53">
        <f t="shared" si="24"/>
        <v>0.40901369861458831</v>
      </c>
      <c r="AK53">
        <f t="shared" si="25"/>
        <v>3.0496176455852684</v>
      </c>
      <c r="AL53">
        <f t="shared" si="56"/>
        <v>344.60975843196002</v>
      </c>
      <c r="AM53">
        <f t="shared" si="26"/>
        <v>6.014574919139994</v>
      </c>
      <c r="AN53">
        <f t="shared" si="27"/>
        <v>1.0126672695017791</v>
      </c>
      <c r="AO53" t="s">
        <v>137</v>
      </c>
      <c r="AP53">
        <f t="shared" si="28"/>
        <v>63.170901788214231</v>
      </c>
      <c r="AQ53">
        <f t="shared" si="29"/>
        <v>63</v>
      </c>
      <c r="AR53">
        <f t="shared" si="30"/>
        <v>10</v>
      </c>
      <c r="AS53">
        <f t="shared" si="31"/>
        <v>15</v>
      </c>
      <c r="AT53">
        <f t="shared" si="32"/>
        <v>1.1025402276583121</v>
      </c>
      <c r="AU53">
        <f t="shared" si="33"/>
        <v>61.134506251818998</v>
      </c>
      <c r="AV53" s="18">
        <f t="shared" si="34"/>
        <v>4.0756337501212663</v>
      </c>
      <c r="AW53">
        <f t="shared" si="35"/>
        <v>1.0669984206752992</v>
      </c>
      <c r="AX53">
        <f t="shared" si="36"/>
        <v>20.786969596210788</v>
      </c>
      <c r="AY53" t="str">
        <f t="shared" si="37"/>
        <v>POSITIF</v>
      </c>
      <c r="AZ53">
        <f t="shared" si="38"/>
        <v>20</v>
      </c>
      <c r="BA53">
        <f t="shared" si="39"/>
        <v>47</v>
      </c>
      <c r="BB53">
        <f t="shared" si="40"/>
        <v>13</v>
      </c>
      <c r="BC53">
        <f t="shared" si="41"/>
        <v>0.36280106096583448</v>
      </c>
      <c r="BD53">
        <f t="shared" si="42"/>
        <v>-2.344443453762322</v>
      </c>
      <c r="BE53">
        <f t="shared" si="43"/>
        <v>0.12222152900771403</v>
      </c>
      <c r="BF53">
        <f t="shared" si="44"/>
        <v>1.9428132568574878</v>
      </c>
      <c r="BG53">
        <f t="shared" si="45"/>
        <v>-141.90796478534477</v>
      </c>
      <c r="BH53">
        <f t="shared" si="46"/>
        <v>4.0756337501212663</v>
      </c>
      <c r="BI53">
        <f t="shared" si="47"/>
        <v>38.092035214655226</v>
      </c>
      <c r="BJ53">
        <f t="shared" si="48"/>
        <v>38</v>
      </c>
      <c r="BK53">
        <f t="shared" si="49"/>
        <v>5</v>
      </c>
      <c r="BL53">
        <f t="shared" si="50"/>
        <v>31</v>
      </c>
      <c r="BM53">
        <f t="shared" si="51"/>
        <v>69.705953629976321</v>
      </c>
      <c r="BN53" t="str">
        <f t="shared" si="52"/>
        <v>POSITIF</v>
      </c>
      <c r="BO53">
        <f t="shared" si="53"/>
        <v>69</v>
      </c>
      <c r="BP53">
        <f t="shared" si="54"/>
        <v>42</v>
      </c>
      <c r="BQ53">
        <f t="shared" si="55"/>
        <v>21</v>
      </c>
    </row>
    <row r="54" spans="1:69">
      <c r="A54">
        <f t="shared" ref="A54" si="95">A52</f>
        <v>7.0027777777777782</v>
      </c>
      <c r="B54">
        <f t="shared" si="71"/>
        <v>111.315</v>
      </c>
      <c r="C54">
        <f>INT(G3/15)</f>
        <v>7</v>
      </c>
      <c r="D54">
        <f>L3</f>
        <v>2017</v>
      </c>
      <c r="E54">
        <f>L2</f>
        <v>5</v>
      </c>
      <c r="F54">
        <f>L4-1</f>
        <v>24</v>
      </c>
      <c r="H54">
        <v>10</v>
      </c>
      <c r="I54">
        <v>45</v>
      </c>
      <c r="J54">
        <f t="shared" si="0"/>
        <v>10.75</v>
      </c>
      <c r="L54">
        <f t="shared" si="1"/>
        <v>20</v>
      </c>
      <c r="M54">
        <f t="shared" si="2"/>
        <v>-13</v>
      </c>
      <c r="N54">
        <f t="shared" si="3"/>
        <v>2457897.65625</v>
      </c>
      <c r="O54">
        <f t="shared" si="89"/>
        <v>8.1270152549154447E-4</v>
      </c>
      <c r="P54">
        <f t="shared" si="4"/>
        <v>2457897.6570627014</v>
      </c>
      <c r="Q54">
        <f t="shared" si="5"/>
        <v>0.17392627139497371</v>
      </c>
      <c r="R54">
        <f t="shared" si="6"/>
        <v>61.945728662773945</v>
      </c>
      <c r="S54">
        <f t="shared" si="7"/>
        <v>138.70969243910986</v>
      </c>
      <c r="T54">
        <f t="shared" si="8"/>
        <v>1.2433606605250889</v>
      </c>
      <c r="U54">
        <f t="shared" si="9"/>
        <v>1.0811569227124296</v>
      </c>
      <c r="V54">
        <f t="shared" si="10"/>
        <v>2.420940837491151</v>
      </c>
      <c r="W54">
        <f t="shared" si="11"/>
        <v>1.6701295096601412E-2</v>
      </c>
      <c r="X54">
        <f t="shared" si="12"/>
        <v>63.189089323299036</v>
      </c>
      <c r="Y54">
        <f t="shared" si="13"/>
        <v>139.95305309963496</v>
      </c>
      <c r="Z54">
        <f t="shared" si="14"/>
        <v>2.4426415748070855</v>
      </c>
      <c r="AA54">
        <f t="shared" si="15"/>
        <v>148.64741192838059</v>
      </c>
      <c r="AB54">
        <f t="shared" si="16"/>
        <v>2.5943867627185346</v>
      </c>
      <c r="AC54">
        <f t="shared" si="17"/>
        <v>23.437029343199313</v>
      </c>
      <c r="AD54">
        <f t="shared" si="18"/>
        <v>-2.2706875650276453E-3</v>
      </c>
      <c r="AE54">
        <f t="shared" si="19"/>
        <v>23.434758655634287</v>
      </c>
      <c r="AF54">
        <f t="shared" si="20"/>
        <v>2457897.5</v>
      </c>
      <c r="AG54">
        <f t="shared" si="21"/>
        <v>0.17392197125256673</v>
      </c>
      <c r="AH54">
        <f t="shared" si="22"/>
        <v>16.119034962860269</v>
      </c>
      <c r="AI54">
        <f t="shared" si="23"/>
        <v>19.87930212292277</v>
      </c>
      <c r="AJ54">
        <f t="shared" si="24"/>
        <v>0.4090136979510583</v>
      </c>
      <c r="AK54">
        <f t="shared" si="25"/>
        <v>3.3003021229227691</v>
      </c>
      <c r="AL54">
        <f t="shared" si="56"/>
        <v>348.35951717786378</v>
      </c>
      <c r="AM54">
        <f t="shared" si="26"/>
        <v>6.0800205554114681</v>
      </c>
      <c r="AN54">
        <f t="shared" si="27"/>
        <v>1.0126691954851472</v>
      </c>
      <c r="AO54" t="s">
        <v>137</v>
      </c>
      <c r="AP54">
        <f t="shared" si="28"/>
        <v>63.180912274265168</v>
      </c>
      <c r="AQ54">
        <f t="shared" si="29"/>
        <v>63</v>
      </c>
      <c r="AR54">
        <f t="shared" si="30"/>
        <v>10</v>
      </c>
      <c r="AS54">
        <f t="shared" si="31"/>
        <v>51</v>
      </c>
      <c r="AT54">
        <f t="shared" si="32"/>
        <v>1.1027149435996257</v>
      </c>
      <c r="AU54">
        <f t="shared" si="33"/>
        <v>61.145014665977762</v>
      </c>
      <c r="AV54" s="18">
        <f t="shared" si="34"/>
        <v>4.0763343110651844</v>
      </c>
      <c r="AW54">
        <f t="shared" si="35"/>
        <v>1.0671818271015328</v>
      </c>
      <c r="AX54">
        <f t="shared" si="36"/>
        <v>20.788891195356861</v>
      </c>
      <c r="AY54" t="str">
        <f t="shared" si="37"/>
        <v>POSITIF</v>
      </c>
      <c r="AZ54">
        <f t="shared" si="38"/>
        <v>20</v>
      </c>
      <c r="BA54">
        <f t="shared" si="39"/>
        <v>47</v>
      </c>
      <c r="BB54">
        <f t="shared" si="40"/>
        <v>20</v>
      </c>
      <c r="BC54">
        <f t="shared" si="41"/>
        <v>0.36283459919783695</v>
      </c>
      <c r="BD54">
        <f t="shared" si="42"/>
        <v>-2.4767612203084344</v>
      </c>
      <c r="BE54">
        <f t="shared" si="43"/>
        <v>0.12222152900771403</v>
      </c>
      <c r="BF54">
        <f t="shared" si="44"/>
        <v>1.9428132568574878</v>
      </c>
      <c r="BG54">
        <f t="shared" si="45"/>
        <v>-151.80479965637161</v>
      </c>
      <c r="BH54">
        <f t="shared" si="46"/>
        <v>4.0763343110651844</v>
      </c>
      <c r="BI54">
        <f t="shared" si="47"/>
        <v>28.195200343628386</v>
      </c>
      <c r="BJ54">
        <f t="shared" si="48"/>
        <v>28</v>
      </c>
      <c r="BK54">
        <f t="shared" si="49"/>
        <v>11</v>
      </c>
      <c r="BL54">
        <f t="shared" si="50"/>
        <v>42</v>
      </c>
      <c r="BM54">
        <f t="shared" si="51"/>
        <v>72.195889898023125</v>
      </c>
      <c r="BN54" t="str">
        <f t="shared" si="52"/>
        <v>POSITIF</v>
      </c>
      <c r="BO54">
        <f t="shared" si="53"/>
        <v>72</v>
      </c>
      <c r="BP54">
        <f t="shared" si="54"/>
        <v>11</v>
      </c>
      <c r="BQ54">
        <f t="shared" si="55"/>
        <v>45</v>
      </c>
    </row>
    <row r="55" spans="1:69">
      <c r="A55">
        <f t="shared" ref="A55" si="96">A53</f>
        <v>7.0027777777777782</v>
      </c>
      <c r="B55">
        <f t="shared" si="71"/>
        <v>111.315</v>
      </c>
      <c r="C55">
        <f>INT(G3/15)</f>
        <v>7</v>
      </c>
      <c r="D55">
        <f>L3</f>
        <v>2017</v>
      </c>
      <c r="E55">
        <f>L2</f>
        <v>5</v>
      </c>
      <c r="F55">
        <f>L4-1</f>
        <v>24</v>
      </c>
      <c r="H55">
        <v>11</v>
      </c>
      <c r="I55">
        <v>0</v>
      </c>
      <c r="J55">
        <f t="shared" si="0"/>
        <v>11</v>
      </c>
      <c r="L55">
        <f t="shared" si="1"/>
        <v>20</v>
      </c>
      <c r="M55">
        <f t="shared" si="2"/>
        <v>-13</v>
      </c>
      <c r="N55">
        <f t="shared" si="3"/>
        <v>2457897.666666667</v>
      </c>
      <c r="O55">
        <f t="shared" si="89"/>
        <v>8.1270152549154447E-4</v>
      </c>
      <c r="P55">
        <f t="shared" si="4"/>
        <v>2457897.6674793684</v>
      </c>
      <c r="Q55">
        <f t="shared" si="5"/>
        <v>0.17392655658777256</v>
      </c>
      <c r="R55">
        <f t="shared" si="6"/>
        <v>61.955995823073863</v>
      </c>
      <c r="S55">
        <f t="shared" si="7"/>
        <v>138.71995910902115</v>
      </c>
      <c r="T55">
        <f t="shared" si="8"/>
        <v>1.2431039879399175</v>
      </c>
      <c r="U55">
        <f t="shared" si="9"/>
        <v>1.0813361184644932</v>
      </c>
      <c r="V55">
        <f t="shared" si="10"/>
        <v>2.4211200246843188</v>
      </c>
      <c r="W55">
        <f t="shared" si="11"/>
        <v>1.6701295084623313E-2</v>
      </c>
      <c r="X55">
        <f t="shared" si="12"/>
        <v>63.199099811013781</v>
      </c>
      <c r="Y55">
        <f t="shared" si="13"/>
        <v>139.96306309696106</v>
      </c>
      <c r="Z55">
        <f t="shared" si="14"/>
        <v>2.442816282218542</v>
      </c>
      <c r="AA55">
        <f t="shared" si="15"/>
        <v>148.64686032664721</v>
      </c>
      <c r="AB55">
        <f t="shared" si="16"/>
        <v>2.5943771354521274</v>
      </c>
      <c r="AC55">
        <f t="shared" si="17"/>
        <v>23.437029339490618</v>
      </c>
      <c r="AD55">
        <f t="shared" si="18"/>
        <v>-2.2707218622619644E-3</v>
      </c>
      <c r="AE55">
        <f t="shared" si="19"/>
        <v>23.434758617628354</v>
      </c>
      <c r="AF55">
        <f t="shared" si="20"/>
        <v>2457897.5</v>
      </c>
      <c r="AG55">
        <f t="shared" si="21"/>
        <v>0.17392197125256673</v>
      </c>
      <c r="AH55">
        <f t="shared" si="22"/>
        <v>16.119034962860269</v>
      </c>
      <c r="AI55">
        <f t="shared" si="23"/>
        <v>20.129986600260267</v>
      </c>
      <c r="AJ55">
        <f t="shared" si="24"/>
        <v>0.40901369728772963</v>
      </c>
      <c r="AK55">
        <f t="shared" si="25"/>
        <v>3.5509866002602664</v>
      </c>
      <c r="AL55">
        <f t="shared" si="56"/>
        <v>352.10927569572027</v>
      </c>
      <c r="AM55">
        <f t="shared" si="26"/>
        <v>6.1454661877027661</v>
      </c>
      <c r="AN55">
        <f t="shared" si="27"/>
        <v>1.012671121068297</v>
      </c>
      <c r="AO55" t="s">
        <v>137</v>
      </c>
      <c r="AP55">
        <f t="shared" si="28"/>
        <v>63.190922722681215</v>
      </c>
      <c r="AQ55">
        <f t="shared" si="29"/>
        <v>63</v>
      </c>
      <c r="AR55">
        <f t="shared" si="30"/>
        <v>11</v>
      </c>
      <c r="AS55">
        <f t="shared" si="31"/>
        <v>27</v>
      </c>
      <c r="AT55">
        <f t="shared" si="32"/>
        <v>1.1028896588840869</v>
      </c>
      <c r="AU55">
        <f t="shared" si="33"/>
        <v>61.15552330818376</v>
      </c>
      <c r="AV55" s="18">
        <f t="shared" si="34"/>
        <v>4.0770348872122506</v>
      </c>
      <c r="AW55">
        <f t="shared" si="35"/>
        <v>1.0673652375079414</v>
      </c>
      <c r="AX55">
        <f t="shared" si="36"/>
        <v>20.790812147753456</v>
      </c>
      <c r="AY55" t="str">
        <f t="shared" si="37"/>
        <v>POSITIF</v>
      </c>
      <c r="AZ55">
        <f t="shared" si="38"/>
        <v>20</v>
      </c>
      <c r="BA55">
        <f t="shared" si="39"/>
        <v>47</v>
      </c>
      <c r="BB55">
        <f t="shared" si="40"/>
        <v>26</v>
      </c>
      <c r="BC55">
        <f t="shared" si="41"/>
        <v>0.36286812614193159</v>
      </c>
      <c r="BD55">
        <f t="shared" si="42"/>
        <v>-2.6494935743340413</v>
      </c>
      <c r="BE55">
        <f t="shared" si="43"/>
        <v>0.12222152900771403</v>
      </c>
      <c r="BF55">
        <f t="shared" si="44"/>
        <v>1.9428132568574878</v>
      </c>
      <c r="BG55">
        <f t="shared" si="45"/>
        <v>-164.20591664370258</v>
      </c>
      <c r="BH55">
        <f t="shared" si="46"/>
        <v>4.0770348872122506</v>
      </c>
      <c r="BI55">
        <f t="shared" si="47"/>
        <v>15.794083356297421</v>
      </c>
      <c r="BJ55">
        <f t="shared" si="48"/>
        <v>15</v>
      </c>
      <c r="BK55">
        <f t="shared" si="49"/>
        <v>47</v>
      </c>
      <c r="BL55">
        <f t="shared" si="50"/>
        <v>38</v>
      </c>
      <c r="BM55">
        <f t="shared" si="51"/>
        <v>74.237998552790089</v>
      </c>
      <c r="BN55" t="str">
        <f t="shared" si="52"/>
        <v>POSITIF</v>
      </c>
      <c r="BO55">
        <f t="shared" si="53"/>
        <v>74</v>
      </c>
      <c r="BP55">
        <f t="shared" si="54"/>
        <v>14</v>
      </c>
      <c r="BQ55">
        <f t="shared" si="55"/>
        <v>16</v>
      </c>
    </row>
    <row r="56" spans="1:69">
      <c r="A56">
        <f t="shared" ref="A56" si="97">A54</f>
        <v>7.0027777777777782</v>
      </c>
      <c r="B56">
        <f t="shared" si="71"/>
        <v>111.315</v>
      </c>
      <c r="C56">
        <f>INT(G3/15)</f>
        <v>7</v>
      </c>
      <c r="D56">
        <f>L3</f>
        <v>2017</v>
      </c>
      <c r="E56">
        <f>L2</f>
        <v>5</v>
      </c>
      <c r="F56">
        <f>L4-1</f>
        <v>24</v>
      </c>
      <c r="H56">
        <v>11</v>
      </c>
      <c r="I56">
        <v>15</v>
      </c>
      <c r="J56">
        <f t="shared" si="0"/>
        <v>11.25</v>
      </c>
      <c r="L56">
        <f t="shared" si="1"/>
        <v>20</v>
      </c>
      <c r="M56">
        <f t="shared" si="2"/>
        <v>-13</v>
      </c>
      <c r="N56">
        <f t="shared" si="3"/>
        <v>2457897.6770833335</v>
      </c>
      <c r="O56">
        <f t="shared" si="89"/>
        <v>8.1270152549154447E-4</v>
      </c>
      <c r="P56">
        <f t="shared" si="4"/>
        <v>2457897.6778960349</v>
      </c>
      <c r="Q56">
        <f t="shared" si="5"/>
        <v>0.17392684178055862</v>
      </c>
      <c r="R56">
        <f t="shared" si="6"/>
        <v>61.966262982913577</v>
      </c>
      <c r="S56">
        <f t="shared" si="7"/>
        <v>138.73022577847132</v>
      </c>
      <c r="T56">
        <f t="shared" si="8"/>
        <v>1.2428472772897095</v>
      </c>
      <c r="U56">
        <f t="shared" si="9"/>
        <v>1.0815153142085248</v>
      </c>
      <c r="V56">
        <f t="shared" si="10"/>
        <v>2.4212992118694379</v>
      </c>
      <c r="W56">
        <f t="shared" si="11"/>
        <v>1.6701295072645218E-2</v>
      </c>
      <c r="X56">
        <f t="shared" si="12"/>
        <v>63.209110260203289</v>
      </c>
      <c r="Y56">
        <f t="shared" si="13"/>
        <v>139.97307305576103</v>
      </c>
      <c r="Z56">
        <f t="shared" si="14"/>
        <v>2.4429909889575905</v>
      </c>
      <c r="AA56">
        <f t="shared" si="15"/>
        <v>148.64630872493862</v>
      </c>
      <c r="AB56">
        <f t="shared" si="16"/>
        <v>2.5943675081861532</v>
      </c>
      <c r="AC56">
        <f t="shared" si="17"/>
        <v>23.437029335781922</v>
      </c>
      <c r="AD56">
        <f t="shared" si="18"/>
        <v>-2.2707561479460578E-3</v>
      </c>
      <c r="AE56">
        <f t="shared" si="19"/>
        <v>23.434758579633975</v>
      </c>
      <c r="AF56">
        <f t="shared" si="20"/>
        <v>2457897.5</v>
      </c>
      <c r="AG56">
        <f t="shared" si="21"/>
        <v>0.17392197125256673</v>
      </c>
      <c r="AH56">
        <f t="shared" si="22"/>
        <v>16.119034962860269</v>
      </c>
      <c r="AI56">
        <f t="shared" si="23"/>
        <v>20.380671077597768</v>
      </c>
      <c r="AJ56">
        <f t="shared" si="24"/>
        <v>0.40901369662460263</v>
      </c>
      <c r="AK56">
        <f t="shared" si="25"/>
        <v>3.8016710775977671</v>
      </c>
      <c r="AL56">
        <f t="shared" si="56"/>
        <v>355.85903398652221</v>
      </c>
      <c r="AM56">
        <f t="shared" si="26"/>
        <v>6.2109118160312153</v>
      </c>
      <c r="AN56">
        <f t="shared" si="27"/>
        <v>1.0126730462509976</v>
      </c>
      <c r="AO56" t="s">
        <v>137</v>
      </c>
      <c r="AP56">
        <f t="shared" si="28"/>
        <v>63.20093313257226</v>
      </c>
      <c r="AQ56">
        <f t="shared" si="29"/>
        <v>63</v>
      </c>
      <c r="AR56">
        <f t="shared" si="30"/>
        <v>12</v>
      </c>
      <c r="AS56">
        <f t="shared" si="31"/>
        <v>3</v>
      </c>
      <c r="AT56">
        <f t="shared" si="32"/>
        <v>1.1030643734961598</v>
      </c>
      <c r="AU56">
        <f t="shared" si="33"/>
        <v>61.166032177444272</v>
      </c>
      <c r="AV56" s="18">
        <f t="shared" si="34"/>
        <v>4.0777354784962849</v>
      </c>
      <c r="AW56">
        <f t="shared" si="35"/>
        <v>1.0675486518771991</v>
      </c>
      <c r="AX56">
        <f t="shared" si="36"/>
        <v>20.79273245315618</v>
      </c>
      <c r="AY56" t="str">
        <f t="shared" si="37"/>
        <v>POSITIF</v>
      </c>
      <c r="AZ56">
        <f t="shared" si="38"/>
        <v>20</v>
      </c>
      <c r="BA56">
        <f t="shared" si="39"/>
        <v>47</v>
      </c>
      <c r="BB56">
        <f t="shared" si="40"/>
        <v>33</v>
      </c>
      <c r="BC56">
        <f t="shared" si="41"/>
        <v>0.36290164179385298</v>
      </c>
      <c r="BD56">
        <f t="shared" si="42"/>
        <v>-2.8659338966879666</v>
      </c>
      <c r="BE56">
        <f t="shared" si="43"/>
        <v>0.12222152900771403</v>
      </c>
      <c r="BF56">
        <f t="shared" si="44"/>
        <v>1.9428132568574878</v>
      </c>
      <c r="BG56">
        <f t="shared" si="45"/>
        <v>-178.46628993423198</v>
      </c>
      <c r="BH56">
        <f t="shared" si="46"/>
        <v>4.0777354784962849</v>
      </c>
      <c r="BI56">
        <f t="shared" si="47"/>
        <v>1.5337100657680196</v>
      </c>
      <c r="BJ56">
        <f t="shared" si="48"/>
        <v>1</v>
      </c>
      <c r="BK56">
        <f t="shared" si="49"/>
        <v>32</v>
      </c>
      <c r="BL56">
        <f t="shared" si="50"/>
        <v>1</v>
      </c>
      <c r="BM56">
        <f t="shared" si="51"/>
        <v>75.639349046368764</v>
      </c>
      <c r="BN56" t="str">
        <f t="shared" si="52"/>
        <v>POSITIF</v>
      </c>
      <c r="BO56">
        <f t="shared" si="53"/>
        <v>75</v>
      </c>
      <c r="BP56">
        <f t="shared" si="54"/>
        <v>38</v>
      </c>
      <c r="BQ56">
        <f t="shared" si="55"/>
        <v>21</v>
      </c>
    </row>
    <row r="57" spans="1:69">
      <c r="A57">
        <f t="shared" ref="A57" si="98">A55</f>
        <v>7.0027777777777782</v>
      </c>
      <c r="B57">
        <f t="shared" si="71"/>
        <v>111.315</v>
      </c>
      <c r="C57">
        <f>INT(G3/15)</f>
        <v>7</v>
      </c>
      <c r="D57">
        <f>L3</f>
        <v>2017</v>
      </c>
      <c r="E57">
        <f>L2</f>
        <v>5</v>
      </c>
      <c r="F57">
        <f>L4-1</f>
        <v>24</v>
      </c>
      <c r="H57">
        <v>11</v>
      </c>
      <c r="I57">
        <v>30</v>
      </c>
      <c r="J57">
        <f t="shared" si="0"/>
        <v>11.5</v>
      </c>
      <c r="L57">
        <f t="shared" si="1"/>
        <v>20</v>
      </c>
      <c r="M57">
        <f t="shared" si="2"/>
        <v>-13</v>
      </c>
      <c r="N57">
        <f t="shared" si="3"/>
        <v>2457897.6875</v>
      </c>
      <c r="O57">
        <f t="shared" si="89"/>
        <v>8.1270152549154447E-4</v>
      </c>
      <c r="P57">
        <f t="shared" si="4"/>
        <v>2457897.6883127014</v>
      </c>
      <c r="Q57">
        <f t="shared" si="5"/>
        <v>0.1739271269733447</v>
      </c>
      <c r="R57">
        <f t="shared" si="6"/>
        <v>61.9765301427542</v>
      </c>
      <c r="S57">
        <f t="shared" si="7"/>
        <v>138.74049244792241</v>
      </c>
      <c r="T57">
        <f t="shared" si="8"/>
        <v>1.2425905285710428</v>
      </c>
      <c r="U57">
        <f t="shared" si="9"/>
        <v>1.0816945099525721</v>
      </c>
      <c r="V57">
        <f t="shared" si="10"/>
        <v>2.4214783990545734</v>
      </c>
      <c r="W57">
        <f t="shared" si="11"/>
        <v>1.6701295060667119E-2</v>
      </c>
      <c r="X57">
        <f t="shared" si="12"/>
        <v>63.219120671325243</v>
      </c>
      <c r="Y57">
        <f t="shared" si="13"/>
        <v>139.98308297649345</v>
      </c>
      <c r="Z57">
        <f t="shared" si="14"/>
        <v>2.4431656950322349</v>
      </c>
      <c r="AA57">
        <f t="shared" si="15"/>
        <v>148.64575712322997</v>
      </c>
      <c r="AB57">
        <f t="shared" si="16"/>
        <v>2.5943578809201773</v>
      </c>
      <c r="AC57">
        <f t="shared" si="17"/>
        <v>23.437029332073227</v>
      </c>
      <c r="AD57">
        <f t="shared" si="18"/>
        <v>-2.2707904220754175E-3</v>
      </c>
      <c r="AE57">
        <f t="shared" si="19"/>
        <v>23.434758541651153</v>
      </c>
      <c r="AF57">
        <f t="shared" si="20"/>
        <v>2457897.5</v>
      </c>
      <c r="AG57">
        <f t="shared" si="21"/>
        <v>0.17392197125256673</v>
      </c>
      <c r="AH57">
        <f t="shared" si="22"/>
        <v>16.119034962860269</v>
      </c>
      <c r="AI57">
        <f t="shared" si="23"/>
        <v>20.631355554935269</v>
      </c>
      <c r="AJ57">
        <f t="shared" si="24"/>
        <v>0.4090136959616773</v>
      </c>
      <c r="AK57">
        <f t="shared" si="25"/>
        <v>4.0523555549352679</v>
      </c>
      <c r="AL57">
        <f t="shared" si="56"/>
        <v>359.60879204984758</v>
      </c>
      <c r="AM57">
        <f t="shared" si="26"/>
        <v>6.2763574403894484</v>
      </c>
      <c r="AN57">
        <f t="shared" si="27"/>
        <v>1.012674971033279</v>
      </c>
      <c r="AO57" t="s">
        <v>137</v>
      </c>
      <c r="AP57">
        <f t="shared" si="28"/>
        <v>63.210943504395978</v>
      </c>
      <c r="AQ57">
        <f t="shared" si="29"/>
        <v>63</v>
      </c>
      <c r="AR57">
        <f t="shared" si="30"/>
        <v>12</v>
      </c>
      <c r="AS57">
        <f t="shared" si="31"/>
        <v>39</v>
      </c>
      <c r="AT57">
        <f t="shared" si="32"/>
        <v>1.1032390874438325</v>
      </c>
      <c r="AU57">
        <f t="shared" si="33"/>
        <v>61.176541274181432</v>
      </c>
      <c r="AV57" s="18">
        <f t="shared" si="34"/>
        <v>4.0784360849454284</v>
      </c>
      <c r="AW57">
        <f t="shared" si="35"/>
        <v>1.067732070216673</v>
      </c>
      <c r="AX57">
        <f t="shared" si="36"/>
        <v>20.794652111579293</v>
      </c>
      <c r="AY57" t="str">
        <f t="shared" si="37"/>
        <v>POSITIF</v>
      </c>
      <c r="AZ57">
        <f t="shared" si="38"/>
        <v>20</v>
      </c>
      <c r="BA57">
        <f t="shared" si="39"/>
        <v>47</v>
      </c>
      <c r="BB57">
        <f t="shared" si="40"/>
        <v>40</v>
      </c>
      <c r="BC57">
        <f t="shared" si="41"/>
        <v>0.36293514615384992</v>
      </c>
      <c r="BD57">
        <f t="shared" si="42"/>
        <v>-3.1148243631711625</v>
      </c>
      <c r="BE57">
        <f t="shared" si="43"/>
        <v>0.12222152900771403</v>
      </c>
      <c r="BF57">
        <f t="shared" si="44"/>
        <v>1.9428132568574878</v>
      </c>
      <c r="BG57">
        <f t="shared" si="45"/>
        <v>167.07375359785414</v>
      </c>
      <c r="BH57">
        <f t="shared" si="46"/>
        <v>4.0784360849454284</v>
      </c>
      <c r="BI57">
        <f t="shared" si="47"/>
        <v>347.07375359785414</v>
      </c>
      <c r="BJ57">
        <f t="shared" si="48"/>
        <v>347</v>
      </c>
      <c r="BK57">
        <f t="shared" si="49"/>
        <v>4</v>
      </c>
      <c r="BL57">
        <f t="shared" si="50"/>
        <v>25</v>
      </c>
      <c r="BM57">
        <f t="shared" si="51"/>
        <v>76.202928381877783</v>
      </c>
      <c r="BN57" t="str">
        <f t="shared" si="52"/>
        <v>POSITIF</v>
      </c>
      <c r="BO57">
        <f t="shared" si="53"/>
        <v>76</v>
      </c>
      <c r="BP57">
        <f t="shared" si="54"/>
        <v>12</v>
      </c>
      <c r="BQ57">
        <f t="shared" si="55"/>
        <v>10</v>
      </c>
    </row>
    <row r="58" spans="1:69">
      <c r="A58">
        <f t="shared" ref="A58" si="99">A56</f>
        <v>7.0027777777777782</v>
      </c>
      <c r="B58">
        <f t="shared" si="71"/>
        <v>111.315</v>
      </c>
      <c r="C58">
        <f>INT(G3/15)</f>
        <v>7</v>
      </c>
      <c r="D58">
        <f>L3</f>
        <v>2017</v>
      </c>
      <c r="E58">
        <f>L2</f>
        <v>5</v>
      </c>
      <c r="F58">
        <f>L4-1</f>
        <v>24</v>
      </c>
      <c r="H58">
        <v>11</v>
      </c>
      <c r="I58">
        <v>45</v>
      </c>
      <c r="J58">
        <f t="shared" si="0"/>
        <v>11.75</v>
      </c>
      <c r="L58">
        <f t="shared" si="1"/>
        <v>20</v>
      </c>
      <c r="M58">
        <f t="shared" si="2"/>
        <v>-13</v>
      </c>
      <c r="N58">
        <f t="shared" si="3"/>
        <v>2457897.697916667</v>
      </c>
      <c r="O58">
        <f t="shared" si="89"/>
        <v>8.1270152549154447E-4</v>
      </c>
      <c r="P58">
        <f t="shared" si="4"/>
        <v>2457897.6987293684</v>
      </c>
      <c r="Q58">
        <f t="shared" si="5"/>
        <v>0.17392741216614352</v>
      </c>
      <c r="R58">
        <f t="shared" si="6"/>
        <v>61.986797303053208</v>
      </c>
      <c r="S58">
        <f t="shared" si="7"/>
        <v>138.75075911783279</v>
      </c>
      <c r="T58">
        <f t="shared" si="8"/>
        <v>1.2423337417805853</v>
      </c>
      <c r="U58">
        <f t="shared" si="9"/>
        <v>1.0818737057046197</v>
      </c>
      <c r="V58">
        <f t="shared" si="10"/>
        <v>2.4216575862477248</v>
      </c>
      <c r="W58">
        <f t="shared" si="11"/>
        <v>1.6701295048689023E-2</v>
      </c>
      <c r="X58">
        <f t="shared" si="12"/>
        <v>63.229131044833792</v>
      </c>
      <c r="Y58">
        <f t="shared" si="13"/>
        <v>139.99309285961337</v>
      </c>
      <c r="Z58">
        <f t="shared" si="14"/>
        <v>2.4433404004504173</v>
      </c>
      <c r="AA58">
        <f t="shared" si="15"/>
        <v>148.64520552149671</v>
      </c>
      <c r="AB58">
        <f t="shared" si="16"/>
        <v>2.5943482536537723</v>
      </c>
      <c r="AC58">
        <f t="shared" si="17"/>
        <v>23.437029328364531</v>
      </c>
      <c r="AD58">
        <f t="shared" si="18"/>
        <v>-2.2708246846455259E-3</v>
      </c>
      <c r="AE58">
        <f t="shared" si="19"/>
        <v>23.434758503679884</v>
      </c>
      <c r="AF58">
        <f t="shared" si="20"/>
        <v>2457897.5</v>
      </c>
      <c r="AG58">
        <f t="shared" si="21"/>
        <v>0.17392197125256673</v>
      </c>
      <c r="AH58">
        <f t="shared" si="22"/>
        <v>16.119034962860269</v>
      </c>
      <c r="AI58">
        <f t="shared" si="23"/>
        <v>20.882040032272769</v>
      </c>
      <c r="AJ58">
        <f t="shared" si="24"/>
        <v>0.40901369529895365</v>
      </c>
      <c r="AK58">
        <f t="shared" si="25"/>
        <v>4.3030400322727687</v>
      </c>
      <c r="AL58">
        <f t="shared" si="56"/>
        <v>3.3585498852778484</v>
      </c>
      <c r="AM58">
        <f t="shared" si="26"/>
        <v>5.8617753590576284E-2</v>
      </c>
      <c r="AN58">
        <f t="shared" si="27"/>
        <v>1.0126768954151697</v>
      </c>
      <c r="AO58" t="s">
        <v>137</v>
      </c>
      <c r="AP58">
        <f t="shared" si="28"/>
        <v>63.220953838606526</v>
      </c>
      <c r="AQ58">
        <f t="shared" si="29"/>
        <v>63</v>
      </c>
      <c r="AR58">
        <f t="shared" si="30"/>
        <v>13</v>
      </c>
      <c r="AS58">
        <f t="shared" si="31"/>
        <v>15</v>
      </c>
      <c r="AT58">
        <f t="shared" si="32"/>
        <v>1.1034138007350316</v>
      </c>
      <c r="AU58">
        <f t="shared" si="33"/>
        <v>61.187050598813677</v>
      </c>
      <c r="AV58" s="18">
        <f t="shared" si="34"/>
        <v>4.0791367065875788</v>
      </c>
      <c r="AW58">
        <f t="shared" si="35"/>
        <v>1.0679154925336667</v>
      </c>
      <c r="AX58">
        <f t="shared" si="36"/>
        <v>20.796571123036291</v>
      </c>
      <c r="AY58" t="str">
        <f t="shared" si="37"/>
        <v>POSITIF</v>
      </c>
      <c r="AZ58">
        <f t="shared" si="38"/>
        <v>20</v>
      </c>
      <c r="BA58">
        <f t="shared" si="39"/>
        <v>47</v>
      </c>
      <c r="BB58">
        <f t="shared" si="40"/>
        <v>47</v>
      </c>
      <c r="BC58">
        <f t="shared" si="41"/>
        <v>0.36296863922215805</v>
      </c>
      <c r="BD58">
        <f t="shared" si="42"/>
        <v>2.9159870939482766</v>
      </c>
      <c r="BE58">
        <f t="shared" si="43"/>
        <v>0.12222152900771403</v>
      </c>
      <c r="BF58">
        <f t="shared" si="44"/>
        <v>1.9428132568574878</v>
      </c>
      <c r="BG58">
        <f t="shared" si="45"/>
        <v>154.20357407844671</v>
      </c>
      <c r="BH58">
        <f t="shared" si="46"/>
        <v>4.0791367065875788</v>
      </c>
      <c r="BI58">
        <f t="shared" si="47"/>
        <v>334.20357407844671</v>
      </c>
      <c r="BJ58">
        <f t="shared" si="48"/>
        <v>334</v>
      </c>
      <c r="BK58">
        <f t="shared" si="49"/>
        <v>12</v>
      </c>
      <c r="BL58">
        <f t="shared" si="50"/>
        <v>12</v>
      </c>
      <c r="BM58">
        <f t="shared" si="51"/>
        <v>75.828316163631058</v>
      </c>
      <c r="BN58" t="str">
        <f t="shared" si="52"/>
        <v>POSITIF</v>
      </c>
      <c r="BO58">
        <f t="shared" si="53"/>
        <v>75</v>
      </c>
      <c r="BP58">
        <f t="shared" si="54"/>
        <v>49</v>
      </c>
      <c r="BQ58">
        <f t="shared" si="55"/>
        <v>41</v>
      </c>
    </row>
    <row r="59" spans="1:69">
      <c r="A59">
        <f t="shared" ref="A59" si="100">A57</f>
        <v>7.0027777777777782</v>
      </c>
      <c r="B59">
        <f t="shared" si="71"/>
        <v>111.315</v>
      </c>
      <c r="C59">
        <f>INT(G3/15)</f>
        <v>7</v>
      </c>
      <c r="D59">
        <f>L3</f>
        <v>2017</v>
      </c>
      <c r="E59">
        <f>L2</f>
        <v>5</v>
      </c>
      <c r="F59">
        <f>L4-1</f>
        <v>24</v>
      </c>
      <c r="H59">
        <v>12</v>
      </c>
      <c r="I59">
        <v>0</v>
      </c>
      <c r="J59">
        <f t="shared" si="0"/>
        <v>12</v>
      </c>
      <c r="L59">
        <f t="shared" si="1"/>
        <v>20</v>
      </c>
      <c r="M59">
        <f t="shared" si="2"/>
        <v>-13</v>
      </c>
      <c r="N59">
        <f t="shared" si="3"/>
        <v>2457897.7083333335</v>
      </c>
      <c r="O59">
        <f t="shared" si="89"/>
        <v>8.1270152549154447E-4</v>
      </c>
      <c r="P59">
        <f t="shared" si="4"/>
        <v>2457897.7091460349</v>
      </c>
      <c r="Q59">
        <f t="shared" si="5"/>
        <v>0.1739276973589296</v>
      </c>
      <c r="R59">
        <f t="shared" si="6"/>
        <v>61.997064462892922</v>
      </c>
      <c r="S59">
        <f t="shared" si="7"/>
        <v>138.76102578728387</v>
      </c>
      <c r="T59">
        <f t="shared" si="8"/>
        <v>1.2420769169494428</v>
      </c>
      <c r="U59">
        <f t="shared" si="9"/>
        <v>1.0820529014486513</v>
      </c>
      <c r="V59">
        <f t="shared" si="10"/>
        <v>2.4218367734328603</v>
      </c>
      <c r="W59">
        <f t="shared" si="11"/>
        <v>1.6701295036710924E-2</v>
      </c>
      <c r="X59">
        <f t="shared" si="12"/>
        <v>63.239141379842366</v>
      </c>
      <c r="Y59">
        <f t="shared" si="13"/>
        <v>140.0031027042333</v>
      </c>
      <c r="Z59">
        <f t="shared" si="14"/>
        <v>2.4435151051966479</v>
      </c>
      <c r="AA59">
        <f t="shared" si="15"/>
        <v>148.64465391978806</v>
      </c>
      <c r="AB59">
        <f t="shared" si="16"/>
        <v>2.5943386263877968</v>
      </c>
      <c r="AC59">
        <f t="shared" si="17"/>
        <v>23.437029324655835</v>
      </c>
      <c r="AD59">
        <f t="shared" si="18"/>
        <v>-2.2708589356472747E-3</v>
      </c>
      <c r="AE59">
        <f t="shared" si="19"/>
        <v>23.434758465720186</v>
      </c>
      <c r="AF59">
        <f t="shared" si="20"/>
        <v>2457897.5</v>
      </c>
      <c r="AG59">
        <f t="shared" si="21"/>
        <v>0.17392197125256673</v>
      </c>
      <c r="AH59">
        <f t="shared" si="22"/>
        <v>16.119034962860269</v>
      </c>
      <c r="AI59">
        <f t="shared" si="23"/>
        <v>21.13272450961027</v>
      </c>
      <c r="AJ59">
        <f t="shared" si="24"/>
        <v>0.40901369463643195</v>
      </c>
      <c r="AK59">
        <f t="shared" si="25"/>
        <v>4.5537245096102694</v>
      </c>
      <c r="AL59">
        <f t="shared" si="56"/>
        <v>7.1083074938022239</v>
      </c>
      <c r="AM59">
        <f t="shared" si="26"/>
        <v>0.12406337001103523</v>
      </c>
      <c r="AN59">
        <f t="shared" si="27"/>
        <v>1.01267881939644</v>
      </c>
      <c r="AO59" t="s">
        <v>137</v>
      </c>
      <c r="AP59">
        <f t="shared" si="28"/>
        <v>63.230964134317325</v>
      </c>
      <c r="AQ59">
        <f t="shared" si="29"/>
        <v>63</v>
      </c>
      <c r="AR59">
        <f t="shared" si="30"/>
        <v>13</v>
      </c>
      <c r="AS59">
        <f t="shared" si="31"/>
        <v>51</v>
      </c>
      <c r="AT59">
        <f t="shared" si="32"/>
        <v>1.1035885133542833</v>
      </c>
      <c r="AU59">
        <f t="shared" si="33"/>
        <v>61.197560150351812</v>
      </c>
      <c r="AV59" s="18">
        <f t="shared" si="34"/>
        <v>4.0798373433567878</v>
      </c>
      <c r="AW59">
        <f t="shared" si="35"/>
        <v>1.0680989188109151</v>
      </c>
      <c r="AX59">
        <f t="shared" si="36"/>
        <v>20.798489487283689</v>
      </c>
      <c r="AY59" t="str">
        <f t="shared" si="37"/>
        <v>POSITIF</v>
      </c>
      <c r="AZ59">
        <f t="shared" si="38"/>
        <v>20</v>
      </c>
      <c r="BA59">
        <f t="shared" si="39"/>
        <v>47</v>
      </c>
      <c r="BB59">
        <f t="shared" si="40"/>
        <v>54</v>
      </c>
      <c r="BC59">
        <f t="shared" si="41"/>
        <v>0.36300212099452767</v>
      </c>
      <c r="BD59">
        <f t="shared" si="42"/>
        <v>2.6913600860118758</v>
      </c>
      <c r="BE59">
        <f t="shared" si="43"/>
        <v>0.12222152900771403</v>
      </c>
      <c r="BF59">
        <f t="shared" si="44"/>
        <v>1.9428132568574878</v>
      </c>
      <c r="BG59">
        <f t="shared" si="45"/>
        <v>143.79149760269053</v>
      </c>
      <c r="BH59">
        <f t="shared" si="46"/>
        <v>4.0798373433567878</v>
      </c>
      <c r="BI59">
        <f t="shared" si="47"/>
        <v>323.79149760269053</v>
      </c>
      <c r="BJ59">
        <f t="shared" si="48"/>
        <v>323</v>
      </c>
      <c r="BK59">
        <f t="shared" si="49"/>
        <v>47</v>
      </c>
      <c r="BL59">
        <f t="shared" si="50"/>
        <v>29</v>
      </c>
      <c r="BM59">
        <f t="shared" si="51"/>
        <v>74.583867176737513</v>
      </c>
      <c r="BN59" t="str">
        <f t="shared" si="52"/>
        <v>POSITIF</v>
      </c>
      <c r="BO59">
        <f t="shared" si="53"/>
        <v>74</v>
      </c>
      <c r="BP59">
        <f t="shared" si="54"/>
        <v>35</v>
      </c>
      <c r="BQ59">
        <f t="shared" si="55"/>
        <v>1</v>
      </c>
    </row>
    <row r="60" spans="1:69">
      <c r="A60">
        <f t="shared" ref="A60" si="101">A58</f>
        <v>7.0027777777777782</v>
      </c>
      <c r="B60">
        <f t="shared" si="71"/>
        <v>111.315</v>
      </c>
      <c r="C60">
        <f>INT(G3/15)</f>
        <v>7</v>
      </c>
      <c r="D60">
        <f>L3</f>
        <v>2017</v>
      </c>
      <c r="E60">
        <f>L2</f>
        <v>5</v>
      </c>
      <c r="F60">
        <f>L4-1</f>
        <v>24</v>
      </c>
      <c r="H60">
        <v>12</v>
      </c>
      <c r="I60">
        <v>15</v>
      </c>
      <c r="J60">
        <f t="shared" si="0"/>
        <v>12.25</v>
      </c>
      <c r="L60">
        <f t="shared" si="1"/>
        <v>20</v>
      </c>
      <c r="M60">
        <f t="shared" si="2"/>
        <v>-13</v>
      </c>
      <c r="N60">
        <f t="shared" si="3"/>
        <v>2457897.71875</v>
      </c>
      <c r="O60">
        <f t="shared" si="89"/>
        <v>8.1270152549154447E-4</v>
      </c>
      <c r="P60">
        <f t="shared" si="4"/>
        <v>2457897.7195627014</v>
      </c>
      <c r="Q60">
        <f t="shared" si="5"/>
        <v>0.17392798255171568</v>
      </c>
      <c r="R60">
        <f t="shared" si="6"/>
        <v>62.007331622733545</v>
      </c>
      <c r="S60">
        <f t="shared" si="7"/>
        <v>138.77129245673495</v>
      </c>
      <c r="T60">
        <f t="shared" si="8"/>
        <v>1.241820054074263</v>
      </c>
      <c r="U60">
        <f t="shared" si="9"/>
        <v>1.0822320971926989</v>
      </c>
      <c r="V60">
        <f t="shared" si="10"/>
        <v>2.4220159606179958</v>
      </c>
      <c r="W60">
        <f t="shared" si="11"/>
        <v>1.6701295024732828E-2</v>
      </c>
      <c r="X60">
        <f t="shared" si="12"/>
        <v>63.249151676807806</v>
      </c>
      <c r="Y60">
        <f t="shared" si="13"/>
        <v>140.01311251080921</v>
      </c>
      <c r="Z60">
        <f t="shared" si="14"/>
        <v>2.4436898092788852</v>
      </c>
      <c r="AA60">
        <f t="shared" si="15"/>
        <v>148.6441023180794</v>
      </c>
      <c r="AB60">
        <f t="shared" si="16"/>
        <v>2.5943289991218212</v>
      </c>
      <c r="AC60">
        <f t="shared" si="17"/>
        <v>23.43702932094714</v>
      </c>
      <c r="AD60">
        <f t="shared" si="18"/>
        <v>-2.2708931750761584E-3</v>
      </c>
      <c r="AE60">
        <f t="shared" si="19"/>
        <v>23.434758427772064</v>
      </c>
      <c r="AF60">
        <f t="shared" si="20"/>
        <v>2457897.5</v>
      </c>
      <c r="AG60">
        <f t="shared" si="21"/>
        <v>0.17392197125256673</v>
      </c>
      <c r="AH60">
        <f t="shared" si="22"/>
        <v>16.119034962860269</v>
      </c>
      <c r="AI60">
        <f t="shared" si="23"/>
        <v>21.383408986947771</v>
      </c>
      <c r="AJ60">
        <f t="shared" si="24"/>
        <v>0.40901369397411225</v>
      </c>
      <c r="AK60">
        <f t="shared" si="25"/>
        <v>4.8044089869477702</v>
      </c>
      <c r="AL60">
        <f t="shared" si="56"/>
        <v>10.858064874999522</v>
      </c>
      <c r="AM60">
        <f t="shared" si="26"/>
        <v>0.1895089824638882</v>
      </c>
      <c r="AN60">
        <f t="shared" si="27"/>
        <v>1.0126807429771192</v>
      </c>
      <c r="AO60" t="s">
        <v>137</v>
      </c>
      <c r="AP60">
        <f t="shared" si="28"/>
        <v>63.240974391985226</v>
      </c>
      <c r="AQ60">
        <f t="shared" si="29"/>
        <v>63</v>
      </c>
      <c r="AR60">
        <f t="shared" si="30"/>
        <v>14</v>
      </c>
      <c r="AS60">
        <f t="shared" si="31"/>
        <v>27</v>
      </c>
      <c r="AT60">
        <f t="shared" si="32"/>
        <v>1.1037632253095613</v>
      </c>
      <c r="AU60">
        <f t="shared" si="33"/>
        <v>61.208069929217032</v>
      </c>
      <c r="AV60" s="18">
        <f t="shared" si="34"/>
        <v>4.0805379952811354</v>
      </c>
      <c r="AW60">
        <f t="shared" si="35"/>
        <v>1.0682823490557698</v>
      </c>
      <c r="AX60">
        <f t="shared" si="36"/>
        <v>20.800407204335567</v>
      </c>
      <c r="AY60" t="str">
        <f t="shared" si="37"/>
        <v>POSITIF</v>
      </c>
      <c r="AZ60">
        <f t="shared" si="38"/>
        <v>20</v>
      </c>
      <c r="BA60">
        <f t="shared" si="39"/>
        <v>48</v>
      </c>
      <c r="BB60">
        <f t="shared" si="40"/>
        <v>1</v>
      </c>
      <c r="BC60">
        <f t="shared" si="41"/>
        <v>0.36303559147120457</v>
      </c>
      <c r="BD60">
        <f t="shared" si="42"/>
        <v>2.509635069540483</v>
      </c>
      <c r="BE60">
        <f t="shared" si="43"/>
        <v>0.12222152900771403</v>
      </c>
      <c r="BF60">
        <f t="shared" si="44"/>
        <v>1.9428132568574878</v>
      </c>
      <c r="BG60">
        <f t="shared" si="45"/>
        <v>135.77302605498204</v>
      </c>
      <c r="BH60">
        <f t="shared" si="46"/>
        <v>4.0805379952811354</v>
      </c>
      <c r="BI60">
        <f t="shared" si="47"/>
        <v>315.77302605498204</v>
      </c>
      <c r="BJ60">
        <f t="shared" si="48"/>
        <v>315</v>
      </c>
      <c r="BK60">
        <f t="shared" si="49"/>
        <v>46</v>
      </c>
      <c r="BL60">
        <f t="shared" si="50"/>
        <v>22</v>
      </c>
      <c r="BM60">
        <f t="shared" si="51"/>
        <v>72.656108975937471</v>
      </c>
      <c r="BN60" t="str">
        <f t="shared" si="52"/>
        <v>POSITIF</v>
      </c>
      <c r="BO60">
        <f t="shared" si="53"/>
        <v>72</v>
      </c>
      <c r="BP60">
        <f t="shared" si="54"/>
        <v>39</v>
      </c>
      <c r="BQ60">
        <f t="shared" si="55"/>
        <v>21</v>
      </c>
    </row>
    <row r="61" spans="1:69">
      <c r="A61">
        <f t="shared" ref="A61" si="102">A59</f>
        <v>7.0027777777777782</v>
      </c>
      <c r="B61">
        <f t="shared" si="71"/>
        <v>111.315</v>
      </c>
      <c r="C61">
        <f>INT(G3/15)</f>
        <v>7</v>
      </c>
      <c r="D61">
        <f>L3</f>
        <v>2017</v>
      </c>
      <c r="E61">
        <f>L2</f>
        <v>5</v>
      </c>
      <c r="F61">
        <f>L4-1</f>
        <v>24</v>
      </c>
      <c r="H61">
        <v>12</v>
      </c>
      <c r="I61">
        <v>30</v>
      </c>
      <c r="J61">
        <f t="shared" si="0"/>
        <v>12.5</v>
      </c>
      <c r="L61">
        <f t="shared" si="1"/>
        <v>20</v>
      </c>
      <c r="M61">
        <f t="shared" si="2"/>
        <v>-13</v>
      </c>
      <c r="N61">
        <f t="shared" si="3"/>
        <v>2457897.729166667</v>
      </c>
      <c r="O61">
        <f t="shared" si="89"/>
        <v>8.1270152549154447E-4</v>
      </c>
      <c r="P61">
        <f t="shared" si="4"/>
        <v>2457897.7299793684</v>
      </c>
      <c r="Q61">
        <f t="shared" si="5"/>
        <v>0.1739282677445145</v>
      </c>
      <c r="R61">
        <f t="shared" si="6"/>
        <v>62.017598783032554</v>
      </c>
      <c r="S61">
        <f t="shared" si="7"/>
        <v>138.78155912664533</v>
      </c>
      <c r="T61">
        <f t="shared" si="8"/>
        <v>1.2415631531516866</v>
      </c>
      <c r="U61">
        <f t="shared" si="9"/>
        <v>1.0824112929447465</v>
      </c>
      <c r="V61">
        <f t="shared" si="10"/>
        <v>2.4221951478111472</v>
      </c>
      <c r="W61">
        <f t="shared" si="11"/>
        <v>1.6701295012754729E-2</v>
      </c>
      <c r="X61">
        <f t="shared" si="12"/>
        <v>63.259161936184242</v>
      </c>
      <c r="Y61">
        <f t="shared" si="13"/>
        <v>140.02312227979701</v>
      </c>
      <c r="Z61">
        <f t="shared" si="14"/>
        <v>2.4438645127050864</v>
      </c>
      <c r="AA61">
        <f t="shared" si="15"/>
        <v>148.64355071634608</v>
      </c>
      <c r="AB61">
        <f t="shared" si="16"/>
        <v>2.5943193718554149</v>
      </c>
      <c r="AC61">
        <f t="shared" si="17"/>
        <v>23.437029317238444</v>
      </c>
      <c r="AD61">
        <f t="shared" si="18"/>
        <v>-2.2709274029276598E-3</v>
      </c>
      <c r="AE61">
        <f t="shared" si="19"/>
        <v>23.434758389835515</v>
      </c>
      <c r="AF61">
        <f t="shared" si="20"/>
        <v>2457897.5</v>
      </c>
      <c r="AG61">
        <f t="shared" si="21"/>
        <v>0.17392197125256673</v>
      </c>
      <c r="AH61">
        <f t="shared" si="22"/>
        <v>16.119034962860269</v>
      </c>
      <c r="AI61">
        <f t="shared" si="23"/>
        <v>21.634093464285268</v>
      </c>
      <c r="AJ61">
        <f t="shared" si="24"/>
        <v>0.40901369331199461</v>
      </c>
      <c r="AK61">
        <f t="shared" si="25"/>
        <v>5.0550934642852674</v>
      </c>
      <c r="AL61">
        <f t="shared" si="56"/>
        <v>14.607822028451372</v>
      </c>
      <c r="AM61">
        <f t="shared" si="26"/>
        <v>0.2549545909418332</v>
      </c>
      <c r="AN61">
        <f t="shared" si="27"/>
        <v>1.0126826661572359</v>
      </c>
      <c r="AO61" t="s">
        <v>137</v>
      </c>
      <c r="AP61">
        <f t="shared" si="28"/>
        <v>63.25098461206435</v>
      </c>
      <c r="AQ61">
        <f t="shared" si="29"/>
        <v>63</v>
      </c>
      <c r="AR61">
        <f t="shared" si="30"/>
        <v>15</v>
      </c>
      <c r="AS61">
        <f t="shared" si="31"/>
        <v>3</v>
      </c>
      <c r="AT61">
        <f t="shared" si="32"/>
        <v>1.1039379366087911</v>
      </c>
      <c r="AU61">
        <f t="shared" si="33"/>
        <v>61.218579935827634</v>
      </c>
      <c r="AV61" s="18">
        <f t="shared" si="34"/>
        <v>4.0812386623885093</v>
      </c>
      <c r="AW61">
        <f t="shared" si="35"/>
        <v>1.0684657832755311</v>
      </c>
      <c r="AX61">
        <f t="shared" si="36"/>
        <v>20.802324274205386</v>
      </c>
      <c r="AY61" t="str">
        <f t="shared" si="37"/>
        <v>POSITIF</v>
      </c>
      <c r="AZ61">
        <f t="shared" si="38"/>
        <v>20</v>
      </c>
      <c r="BA61">
        <f t="shared" si="39"/>
        <v>48</v>
      </c>
      <c r="BB61">
        <f t="shared" si="40"/>
        <v>8</v>
      </c>
      <c r="BC61">
        <f t="shared" si="41"/>
        <v>0.36306905065242373</v>
      </c>
      <c r="BD61">
        <f t="shared" si="42"/>
        <v>2.369686340055484</v>
      </c>
      <c r="BE61">
        <f t="shared" si="43"/>
        <v>0.12222152900771403</v>
      </c>
      <c r="BF61">
        <f t="shared" si="44"/>
        <v>1.9428132568574878</v>
      </c>
      <c r="BG61">
        <f t="shared" si="45"/>
        <v>129.69226301195616</v>
      </c>
      <c r="BH61">
        <f t="shared" si="46"/>
        <v>4.0812386623885093</v>
      </c>
      <c r="BI61">
        <f t="shared" si="47"/>
        <v>309.69226301195613</v>
      </c>
      <c r="BJ61">
        <f t="shared" si="48"/>
        <v>309</v>
      </c>
      <c r="BK61">
        <f t="shared" si="49"/>
        <v>41</v>
      </c>
      <c r="BL61">
        <f t="shared" si="50"/>
        <v>32</v>
      </c>
      <c r="BM61">
        <f t="shared" si="51"/>
        <v>70.244500790676895</v>
      </c>
      <c r="BN61" t="str">
        <f t="shared" si="52"/>
        <v>POSITIF</v>
      </c>
      <c r="BO61">
        <f t="shared" si="53"/>
        <v>70</v>
      </c>
      <c r="BP61">
        <f t="shared" si="54"/>
        <v>14</v>
      </c>
      <c r="BQ61">
        <f t="shared" si="55"/>
        <v>40</v>
      </c>
    </row>
    <row r="62" spans="1:69">
      <c r="A62">
        <f t="shared" ref="A62" si="103">A60</f>
        <v>7.0027777777777782</v>
      </c>
      <c r="B62">
        <f t="shared" si="71"/>
        <v>111.315</v>
      </c>
      <c r="C62">
        <f>INT(G3/15)</f>
        <v>7</v>
      </c>
      <c r="D62">
        <f>L3</f>
        <v>2017</v>
      </c>
      <c r="E62">
        <f>L2</f>
        <v>5</v>
      </c>
      <c r="F62">
        <f>L4-1</f>
        <v>24</v>
      </c>
      <c r="H62">
        <v>12</v>
      </c>
      <c r="I62">
        <v>45</v>
      </c>
      <c r="J62">
        <f t="shared" si="0"/>
        <v>12.75</v>
      </c>
      <c r="L62">
        <f t="shared" si="1"/>
        <v>20</v>
      </c>
      <c r="M62">
        <f t="shared" si="2"/>
        <v>-13</v>
      </c>
      <c r="N62">
        <f t="shared" si="3"/>
        <v>2457897.7395833335</v>
      </c>
      <c r="O62">
        <f t="shared" si="89"/>
        <v>8.1270152549154447E-4</v>
      </c>
      <c r="P62">
        <f t="shared" si="4"/>
        <v>2457897.7403960349</v>
      </c>
      <c r="Q62">
        <f t="shared" si="5"/>
        <v>0.17392855293730058</v>
      </c>
      <c r="R62">
        <f t="shared" si="6"/>
        <v>62.027865942873177</v>
      </c>
      <c r="S62">
        <f t="shared" si="7"/>
        <v>138.79182579609642</v>
      </c>
      <c r="T62">
        <f t="shared" si="8"/>
        <v>1.2413062142128339</v>
      </c>
      <c r="U62">
        <f t="shared" si="9"/>
        <v>1.0825904886887938</v>
      </c>
      <c r="V62">
        <f t="shared" si="10"/>
        <v>2.4223743349962827</v>
      </c>
      <c r="W62">
        <f t="shared" si="11"/>
        <v>1.6701295000776634E-2</v>
      </c>
      <c r="X62">
        <f t="shared" si="12"/>
        <v>63.269172157086011</v>
      </c>
      <c r="Y62">
        <f t="shared" si="13"/>
        <v>140.03313201030926</v>
      </c>
      <c r="Z62">
        <f t="shared" si="14"/>
        <v>2.4440392154597625</v>
      </c>
      <c r="AA62">
        <f t="shared" si="15"/>
        <v>148.64299911463743</v>
      </c>
      <c r="AB62">
        <f t="shared" si="16"/>
        <v>2.5943097445894394</v>
      </c>
      <c r="AC62">
        <f t="shared" si="17"/>
        <v>23.437029313529749</v>
      </c>
      <c r="AD62">
        <f t="shared" si="18"/>
        <v>-2.2709616191926856E-3</v>
      </c>
      <c r="AE62">
        <f t="shared" si="19"/>
        <v>23.434758351910556</v>
      </c>
      <c r="AF62">
        <f t="shared" si="20"/>
        <v>2457897.5</v>
      </c>
      <c r="AG62">
        <f t="shared" si="21"/>
        <v>0.17392197125256673</v>
      </c>
      <c r="AH62">
        <f t="shared" si="22"/>
        <v>16.119034962860269</v>
      </c>
      <c r="AI62">
        <f t="shared" si="23"/>
        <v>21.884777941622769</v>
      </c>
      <c r="AJ62">
        <f t="shared" si="24"/>
        <v>0.4090136926500792</v>
      </c>
      <c r="AK62">
        <f t="shared" si="25"/>
        <v>5.3057779416227682</v>
      </c>
      <c r="AL62">
        <f t="shared" si="56"/>
        <v>18.357578955146302</v>
      </c>
      <c r="AM62">
        <f t="shared" si="26"/>
        <v>0.32040019546212339</v>
      </c>
      <c r="AN62">
        <f t="shared" si="27"/>
        <v>1.012684588936561</v>
      </c>
      <c r="AO62" t="s">
        <v>137</v>
      </c>
      <c r="AP62">
        <f t="shared" si="28"/>
        <v>63.260994793669035</v>
      </c>
      <c r="AQ62">
        <f t="shared" si="29"/>
        <v>63</v>
      </c>
      <c r="AR62">
        <f t="shared" si="30"/>
        <v>15</v>
      </c>
      <c r="AS62">
        <f t="shared" si="31"/>
        <v>39</v>
      </c>
      <c r="AT62">
        <f t="shared" si="32"/>
        <v>1.1041126472365155</v>
      </c>
      <c r="AU62">
        <f t="shared" si="33"/>
        <v>61.229090169195217</v>
      </c>
      <c r="AV62" s="18">
        <f t="shared" si="34"/>
        <v>4.0819393446130148</v>
      </c>
      <c r="AW62">
        <f t="shared" si="35"/>
        <v>1.0686492214529484</v>
      </c>
      <c r="AX62">
        <f t="shared" si="36"/>
        <v>20.804240696650059</v>
      </c>
      <c r="AY62" t="str">
        <f t="shared" si="37"/>
        <v>POSITIF</v>
      </c>
      <c r="AZ62">
        <f t="shared" si="38"/>
        <v>20</v>
      </c>
      <c r="BA62">
        <f t="shared" si="39"/>
        <v>48</v>
      </c>
      <c r="BB62">
        <f t="shared" si="40"/>
        <v>15</v>
      </c>
      <c r="BC62">
        <f t="shared" si="41"/>
        <v>0.36310249853394239</v>
      </c>
      <c r="BD62">
        <f t="shared" si="42"/>
        <v>2.2635570039210928</v>
      </c>
      <c r="BE62">
        <f t="shared" si="43"/>
        <v>0.12222152900771403</v>
      </c>
      <c r="BF62">
        <f t="shared" si="44"/>
        <v>1.9428132568574878</v>
      </c>
      <c r="BG62">
        <f t="shared" si="45"/>
        <v>125.06945273979179</v>
      </c>
      <c r="BH62">
        <f t="shared" si="46"/>
        <v>4.0819393446130148</v>
      </c>
      <c r="BI62">
        <f t="shared" si="47"/>
        <v>305.06945273979181</v>
      </c>
      <c r="BJ62">
        <f t="shared" si="48"/>
        <v>305</v>
      </c>
      <c r="BK62">
        <f t="shared" si="49"/>
        <v>4</v>
      </c>
      <c r="BL62">
        <f t="shared" si="50"/>
        <v>10</v>
      </c>
      <c r="BM62">
        <f t="shared" si="51"/>
        <v>67.504654416491121</v>
      </c>
      <c r="BN62" t="str">
        <f t="shared" si="52"/>
        <v>POSITIF</v>
      </c>
      <c r="BO62">
        <f t="shared" si="53"/>
        <v>67</v>
      </c>
      <c r="BP62">
        <f t="shared" si="54"/>
        <v>30</v>
      </c>
      <c r="BQ62">
        <f t="shared" si="55"/>
        <v>16</v>
      </c>
    </row>
    <row r="63" spans="1:69">
      <c r="A63">
        <f t="shared" ref="A63" si="104">A61</f>
        <v>7.0027777777777782</v>
      </c>
      <c r="B63">
        <f t="shared" si="71"/>
        <v>111.315</v>
      </c>
      <c r="C63">
        <f>INT(G3/15)</f>
        <v>7</v>
      </c>
      <c r="D63">
        <f>L3</f>
        <v>2017</v>
      </c>
      <c r="E63">
        <f>L2</f>
        <v>5</v>
      </c>
      <c r="F63">
        <f>L4-1</f>
        <v>24</v>
      </c>
      <c r="H63">
        <v>13</v>
      </c>
      <c r="I63">
        <v>0</v>
      </c>
      <c r="J63">
        <f t="shared" si="0"/>
        <v>13</v>
      </c>
      <c r="L63">
        <f t="shared" si="1"/>
        <v>20</v>
      </c>
      <c r="M63">
        <f t="shared" si="2"/>
        <v>-13</v>
      </c>
      <c r="N63">
        <f t="shared" si="3"/>
        <v>2457897.75</v>
      </c>
      <c r="O63">
        <f t="shared" si="89"/>
        <v>8.1270152549154447E-4</v>
      </c>
      <c r="P63">
        <f t="shared" si="4"/>
        <v>2457897.7508127014</v>
      </c>
      <c r="Q63">
        <f t="shared" si="5"/>
        <v>0.17392883813008667</v>
      </c>
      <c r="R63">
        <f t="shared" si="6"/>
        <v>62.038133102712891</v>
      </c>
      <c r="S63">
        <f t="shared" si="7"/>
        <v>138.80209246554841</v>
      </c>
      <c r="T63">
        <f t="shared" si="8"/>
        <v>1.241049237254328</v>
      </c>
      <c r="U63">
        <f t="shared" si="9"/>
        <v>1.0827696844328254</v>
      </c>
      <c r="V63">
        <f t="shared" si="10"/>
        <v>2.4225535221814338</v>
      </c>
      <c r="W63">
        <f t="shared" si="11"/>
        <v>1.6701294988798538E-2</v>
      </c>
      <c r="X63">
        <f t="shared" si="12"/>
        <v>63.279182339967221</v>
      </c>
      <c r="Y63">
        <f t="shared" si="13"/>
        <v>140.04314170280273</v>
      </c>
      <c r="Z63">
        <f t="shared" si="14"/>
        <v>2.4442139175508859</v>
      </c>
      <c r="AA63">
        <f t="shared" si="15"/>
        <v>148.64244751292878</v>
      </c>
      <c r="AB63">
        <f t="shared" si="16"/>
        <v>2.5943001173234639</v>
      </c>
      <c r="AC63">
        <f t="shared" si="17"/>
        <v>23.437029309821053</v>
      </c>
      <c r="AD63">
        <f t="shared" si="18"/>
        <v>-2.2709958238667205E-3</v>
      </c>
      <c r="AE63">
        <f t="shared" si="19"/>
        <v>23.434758313997186</v>
      </c>
      <c r="AF63">
        <f t="shared" si="20"/>
        <v>2457897.5</v>
      </c>
      <c r="AG63">
        <f t="shared" si="21"/>
        <v>0.17392197125256673</v>
      </c>
      <c r="AH63">
        <f t="shared" si="22"/>
        <v>16.119034962860269</v>
      </c>
      <c r="AI63">
        <f t="shared" si="23"/>
        <v>22.13546241896027</v>
      </c>
      <c r="AJ63">
        <f t="shared" si="24"/>
        <v>0.40901369198836607</v>
      </c>
      <c r="AK63">
        <f t="shared" si="25"/>
        <v>5.5564624189602689</v>
      </c>
      <c r="AL63">
        <f t="shared" si="56"/>
        <v>22.107335654666031</v>
      </c>
      <c r="AM63">
        <f t="shared" si="26"/>
        <v>0.38584579601745833</v>
      </c>
      <c r="AN63">
        <f t="shared" si="27"/>
        <v>1.0126865113151233</v>
      </c>
      <c r="AO63" t="s">
        <v>137</v>
      </c>
      <c r="AP63">
        <f t="shared" si="28"/>
        <v>63.271004937253394</v>
      </c>
      <c r="AQ63">
        <f t="shared" si="29"/>
        <v>63</v>
      </c>
      <c r="AR63">
        <f t="shared" si="30"/>
        <v>16</v>
      </c>
      <c r="AS63">
        <f t="shared" si="31"/>
        <v>15</v>
      </c>
      <c r="AT63">
        <f t="shared" si="32"/>
        <v>1.10428735720066</v>
      </c>
      <c r="AU63">
        <f t="shared" si="33"/>
        <v>61.239600629738</v>
      </c>
      <c r="AV63" s="18">
        <f t="shared" si="34"/>
        <v>4.0826400419825335</v>
      </c>
      <c r="AW63">
        <f t="shared" si="35"/>
        <v>1.0688326635953209</v>
      </c>
      <c r="AX63">
        <f t="shared" si="36"/>
        <v>20.806156471683124</v>
      </c>
      <c r="AY63" t="str">
        <f t="shared" si="37"/>
        <v>POSITIF</v>
      </c>
      <c r="AZ63">
        <f t="shared" si="38"/>
        <v>20</v>
      </c>
      <c r="BA63">
        <f t="shared" si="39"/>
        <v>48</v>
      </c>
      <c r="BB63">
        <f t="shared" si="40"/>
        <v>22</v>
      </c>
      <c r="BC63">
        <f t="shared" si="41"/>
        <v>0.36313593511599684</v>
      </c>
      <c r="BD63">
        <f t="shared" si="42"/>
        <v>2.1828737439768093</v>
      </c>
      <c r="BE63">
        <f t="shared" si="43"/>
        <v>0.12222152900771403</v>
      </c>
      <c r="BF63">
        <f t="shared" si="44"/>
        <v>1.9428132568574878</v>
      </c>
      <c r="BG63">
        <f t="shared" si="45"/>
        <v>121.52095392885975</v>
      </c>
      <c r="BH63">
        <f t="shared" si="46"/>
        <v>4.0826400419825335</v>
      </c>
      <c r="BI63">
        <f t="shared" si="47"/>
        <v>301.52095392885974</v>
      </c>
      <c r="BJ63">
        <f t="shared" si="48"/>
        <v>301</v>
      </c>
      <c r="BK63">
        <f t="shared" si="49"/>
        <v>31</v>
      </c>
      <c r="BL63">
        <f t="shared" si="50"/>
        <v>15</v>
      </c>
      <c r="BM63">
        <f t="shared" si="51"/>
        <v>64.542947619583288</v>
      </c>
      <c r="BN63" t="str">
        <f t="shared" si="52"/>
        <v>POSITIF</v>
      </c>
      <c r="BO63">
        <f t="shared" si="53"/>
        <v>64</v>
      </c>
      <c r="BP63">
        <f t="shared" si="54"/>
        <v>32</v>
      </c>
      <c r="BQ63">
        <f t="shared" si="55"/>
        <v>34</v>
      </c>
    </row>
    <row r="64" spans="1:69">
      <c r="A64">
        <f t="shared" ref="A64" si="105">A62</f>
        <v>7.0027777777777782</v>
      </c>
      <c r="B64">
        <f t="shared" si="71"/>
        <v>111.315</v>
      </c>
      <c r="C64">
        <f>INT(G3/15)</f>
        <v>7</v>
      </c>
      <c r="D64">
        <f>L3</f>
        <v>2017</v>
      </c>
      <c r="E64">
        <f>L2</f>
        <v>5</v>
      </c>
      <c r="F64">
        <f>L4-1</f>
        <v>24</v>
      </c>
      <c r="H64">
        <v>13</v>
      </c>
      <c r="I64">
        <v>15</v>
      </c>
      <c r="J64">
        <f t="shared" si="0"/>
        <v>13.25</v>
      </c>
      <c r="L64">
        <f t="shared" si="1"/>
        <v>20</v>
      </c>
      <c r="M64">
        <f t="shared" si="2"/>
        <v>-13</v>
      </c>
      <c r="N64">
        <f t="shared" si="3"/>
        <v>2457897.760416667</v>
      </c>
      <c r="O64">
        <f t="shared" si="89"/>
        <v>8.1270152549154447E-4</v>
      </c>
      <c r="P64">
        <f t="shared" si="4"/>
        <v>2457897.7612293684</v>
      </c>
      <c r="Q64">
        <f t="shared" si="5"/>
        <v>0.17392912332288549</v>
      </c>
      <c r="R64">
        <f t="shared" si="6"/>
        <v>62.048400263011899</v>
      </c>
      <c r="S64">
        <f t="shared" si="7"/>
        <v>138.81235913545788</v>
      </c>
      <c r="T64">
        <f t="shared" si="8"/>
        <v>1.2407922222728738</v>
      </c>
      <c r="U64">
        <f t="shared" si="9"/>
        <v>1.0829488801848732</v>
      </c>
      <c r="V64">
        <f t="shared" si="10"/>
        <v>2.4227327093745696</v>
      </c>
      <c r="W64">
        <f t="shared" si="11"/>
        <v>1.6701294976820439E-2</v>
      </c>
      <c r="X64">
        <f t="shared" si="12"/>
        <v>63.289192485284772</v>
      </c>
      <c r="Y64">
        <f t="shared" si="13"/>
        <v>140.05315135773077</v>
      </c>
      <c r="Z64">
        <f t="shared" si="14"/>
        <v>2.4443886189863688</v>
      </c>
      <c r="AA64">
        <f t="shared" si="15"/>
        <v>148.64189591119552</v>
      </c>
      <c r="AB64">
        <f t="shared" si="16"/>
        <v>2.5942904900570585</v>
      </c>
      <c r="AC64">
        <f t="shared" si="17"/>
        <v>23.437029306112358</v>
      </c>
      <c r="AD64">
        <f t="shared" si="18"/>
        <v>-2.2710300169452614E-3</v>
      </c>
      <c r="AE64">
        <f t="shared" si="19"/>
        <v>23.434758276095412</v>
      </c>
      <c r="AF64">
        <f t="shared" si="20"/>
        <v>2457897.5</v>
      </c>
      <c r="AG64">
        <f t="shared" si="21"/>
        <v>0.17392197125256673</v>
      </c>
      <c r="AH64">
        <f t="shared" si="22"/>
        <v>16.119034962860269</v>
      </c>
      <c r="AI64">
        <f t="shared" si="23"/>
        <v>22.386146896297767</v>
      </c>
      <c r="AJ64">
        <f t="shared" si="24"/>
        <v>0.40901369132685528</v>
      </c>
      <c r="AK64">
        <f t="shared" si="25"/>
        <v>5.8071468962977661</v>
      </c>
      <c r="AL64">
        <f t="shared" si="56"/>
        <v>25.857092126589379</v>
      </c>
      <c r="AM64">
        <f t="shared" si="26"/>
        <v>0.45129139260048706</v>
      </c>
      <c r="AN64">
        <f t="shared" si="27"/>
        <v>1.0126884332929516</v>
      </c>
      <c r="AO64" t="s">
        <v>137</v>
      </c>
      <c r="AP64">
        <f t="shared" si="28"/>
        <v>63.281015043274323</v>
      </c>
      <c r="AQ64">
        <f t="shared" si="29"/>
        <v>63</v>
      </c>
      <c r="AR64">
        <f t="shared" si="30"/>
        <v>16</v>
      </c>
      <c r="AS64">
        <f t="shared" si="31"/>
        <v>51</v>
      </c>
      <c r="AT64">
        <f t="shared" si="32"/>
        <v>1.1044620665091989</v>
      </c>
      <c r="AU64">
        <f t="shared" si="33"/>
        <v>61.250111317877113</v>
      </c>
      <c r="AV64" s="18">
        <f t="shared" si="34"/>
        <v>4.0833407545251408</v>
      </c>
      <c r="AW64">
        <f t="shared" si="35"/>
        <v>1.0690161097099988</v>
      </c>
      <c r="AX64">
        <f t="shared" si="36"/>
        <v>20.808071599318545</v>
      </c>
      <c r="AY64" t="str">
        <f t="shared" si="37"/>
        <v>POSITIF</v>
      </c>
      <c r="AZ64">
        <f t="shared" si="38"/>
        <v>20</v>
      </c>
      <c r="BA64">
        <f t="shared" si="39"/>
        <v>48</v>
      </c>
      <c r="BB64">
        <f t="shared" si="40"/>
        <v>29</v>
      </c>
      <c r="BC64">
        <f t="shared" si="41"/>
        <v>0.36316936039883091</v>
      </c>
      <c r="BD64">
        <f t="shared" si="42"/>
        <v>2.1209407562229416</v>
      </c>
      <c r="BE64">
        <f t="shared" si="43"/>
        <v>0.12222152900771403</v>
      </c>
      <c r="BF64">
        <f t="shared" si="44"/>
        <v>1.9428132568574878</v>
      </c>
      <c r="BG64">
        <f t="shared" si="45"/>
        <v>118.76661476139488</v>
      </c>
      <c r="BH64">
        <f t="shared" si="46"/>
        <v>4.0833407545251408</v>
      </c>
      <c r="BI64">
        <f t="shared" si="47"/>
        <v>298.76661476139486</v>
      </c>
      <c r="BJ64">
        <f t="shared" si="48"/>
        <v>298</v>
      </c>
      <c r="BK64">
        <f t="shared" si="49"/>
        <v>45</v>
      </c>
      <c r="BL64">
        <f t="shared" si="50"/>
        <v>59</v>
      </c>
      <c r="BM64">
        <f t="shared" si="51"/>
        <v>61.4289773396453</v>
      </c>
      <c r="BN64" t="str">
        <f t="shared" si="52"/>
        <v>POSITIF</v>
      </c>
      <c r="BO64">
        <f t="shared" si="53"/>
        <v>61</v>
      </c>
      <c r="BP64">
        <f t="shared" si="54"/>
        <v>25</v>
      </c>
      <c r="BQ64">
        <f t="shared" si="55"/>
        <v>44</v>
      </c>
    </row>
    <row r="65" spans="1:70">
      <c r="A65">
        <f t="shared" ref="A65" si="106">A63</f>
        <v>7.0027777777777782</v>
      </c>
      <c r="B65">
        <f t="shared" si="71"/>
        <v>111.315</v>
      </c>
      <c r="C65">
        <f>INT(G3/15)</f>
        <v>7</v>
      </c>
      <c r="D65">
        <f>L3</f>
        <v>2017</v>
      </c>
      <c r="E65">
        <f>L2</f>
        <v>5</v>
      </c>
      <c r="F65">
        <f>L4-1</f>
        <v>24</v>
      </c>
      <c r="H65">
        <v>13</v>
      </c>
      <c r="I65">
        <v>30</v>
      </c>
      <c r="J65">
        <f t="shared" si="0"/>
        <v>13.5</v>
      </c>
      <c r="L65">
        <f t="shared" si="1"/>
        <v>20</v>
      </c>
      <c r="M65">
        <f t="shared" si="2"/>
        <v>-13</v>
      </c>
      <c r="N65">
        <f t="shared" si="3"/>
        <v>2457897.7708333335</v>
      </c>
      <c r="O65">
        <f t="shared" si="89"/>
        <v>8.1270152549154447E-4</v>
      </c>
      <c r="P65">
        <f t="shared" si="4"/>
        <v>2457897.7716460349</v>
      </c>
      <c r="Q65">
        <f t="shared" si="5"/>
        <v>0.17392940851567157</v>
      </c>
      <c r="R65">
        <f t="shared" si="6"/>
        <v>62.058667422852523</v>
      </c>
      <c r="S65">
        <f t="shared" si="7"/>
        <v>138.82262580490897</v>
      </c>
      <c r="T65">
        <f t="shared" si="8"/>
        <v>1.240535169299539</v>
      </c>
      <c r="U65">
        <f t="shared" si="9"/>
        <v>1.0831280759289206</v>
      </c>
      <c r="V65">
        <f t="shared" si="10"/>
        <v>2.4229118965597047</v>
      </c>
      <c r="W65">
        <f t="shared" si="11"/>
        <v>1.6701294964842343E-2</v>
      </c>
      <c r="X65">
        <f t="shared" si="12"/>
        <v>63.299202592152064</v>
      </c>
      <c r="Y65">
        <f t="shared" si="13"/>
        <v>140.0631609742085</v>
      </c>
      <c r="Z65">
        <f t="shared" si="14"/>
        <v>2.4445633197507668</v>
      </c>
      <c r="AA65">
        <f t="shared" si="15"/>
        <v>148.64134430948687</v>
      </c>
      <c r="AB65">
        <f t="shared" si="16"/>
        <v>2.5942808627910829</v>
      </c>
      <c r="AC65">
        <f t="shared" si="17"/>
        <v>23.437029302403662</v>
      </c>
      <c r="AD65">
        <f t="shared" si="18"/>
        <v>-2.271064198419217E-3</v>
      </c>
      <c r="AE65">
        <f t="shared" si="19"/>
        <v>23.434758238205244</v>
      </c>
      <c r="AF65">
        <f t="shared" si="20"/>
        <v>2457897.5</v>
      </c>
      <c r="AG65">
        <f t="shared" si="21"/>
        <v>0.17392197125256673</v>
      </c>
      <c r="AH65">
        <f t="shared" si="22"/>
        <v>16.119034962860269</v>
      </c>
      <c r="AI65">
        <f t="shared" si="23"/>
        <v>22.636831373635268</v>
      </c>
      <c r="AJ65">
        <f t="shared" si="24"/>
        <v>0.4090136906655471</v>
      </c>
      <c r="AK65">
        <f t="shared" si="25"/>
        <v>6.0578313736352669</v>
      </c>
      <c r="AL65">
        <f t="shared" si="56"/>
        <v>29.606848371906011</v>
      </c>
      <c r="AM65">
        <f t="shared" si="26"/>
        <v>0.51673698522848255</v>
      </c>
      <c r="AN65">
        <f t="shared" si="27"/>
        <v>1.0126903548698167</v>
      </c>
      <c r="AO65" t="s">
        <v>137</v>
      </c>
      <c r="AP65">
        <f t="shared" si="28"/>
        <v>63.291025110845226</v>
      </c>
      <c r="AQ65">
        <f t="shared" si="29"/>
        <v>63</v>
      </c>
      <c r="AR65">
        <f t="shared" si="30"/>
        <v>17</v>
      </c>
      <c r="AS65">
        <f t="shared" si="31"/>
        <v>27</v>
      </c>
      <c r="AT65">
        <f t="shared" si="32"/>
        <v>1.1046367751466584</v>
      </c>
      <c r="AU65">
        <f t="shared" si="33"/>
        <v>61.260622232622993</v>
      </c>
      <c r="AV65" s="18">
        <f t="shared" si="34"/>
        <v>4.0840414821748663</v>
      </c>
      <c r="AW65">
        <f t="shared" si="35"/>
        <v>1.0691995597797108</v>
      </c>
      <c r="AX65">
        <f t="shared" si="36"/>
        <v>20.809986079313287</v>
      </c>
      <c r="AY65" t="str">
        <f t="shared" si="37"/>
        <v>POSITIF</v>
      </c>
      <c r="AZ65">
        <f t="shared" si="38"/>
        <v>20</v>
      </c>
      <c r="BA65">
        <f t="shared" si="39"/>
        <v>48</v>
      </c>
      <c r="BB65">
        <f t="shared" si="40"/>
        <v>35</v>
      </c>
      <c r="BC65">
        <f t="shared" si="41"/>
        <v>0.3632027743782027</v>
      </c>
      <c r="BD65">
        <f t="shared" si="42"/>
        <v>2.0728684690340402</v>
      </c>
      <c r="BE65">
        <f t="shared" si="43"/>
        <v>0.12222152900771403</v>
      </c>
      <c r="BF65">
        <f t="shared" si="44"/>
        <v>1.9428132568574878</v>
      </c>
      <c r="BG65">
        <f t="shared" si="45"/>
        <v>116.60747566510125</v>
      </c>
      <c r="BH65">
        <f t="shared" si="46"/>
        <v>4.0840414821748663</v>
      </c>
      <c r="BI65">
        <f t="shared" si="47"/>
        <v>296.60747566510122</v>
      </c>
      <c r="BJ65">
        <f t="shared" si="48"/>
        <v>296</v>
      </c>
      <c r="BK65">
        <f t="shared" si="49"/>
        <v>36</v>
      </c>
      <c r="BL65">
        <f t="shared" si="50"/>
        <v>26</v>
      </c>
      <c r="BM65">
        <f t="shared" si="51"/>
        <v>58.20819944308775</v>
      </c>
      <c r="BN65" t="str">
        <f t="shared" si="52"/>
        <v>POSITIF</v>
      </c>
      <c r="BO65">
        <f t="shared" si="53"/>
        <v>58</v>
      </c>
      <c r="BP65">
        <f t="shared" si="54"/>
        <v>12</v>
      </c>
      <c r="BQ65">
        <f t="shared" si="55"/>
        <v>29</v>
      </c>
    </row>
    <row r="66" spans="1:70">
      <c r="A66">
        <f t="shared" ref="A66" si="107">A64</f>
        <v>7.0027777777777782</v>
      </c>
      <c r="B66">
        <f t="shared" si="71"/>
        <v>111.315</v>
      </c>
      <c r="C66">
        <f>INT(G3/15)</f>
        <v>7</v>
      </c>
      <c r="D66">
        <f>L3</f>
        <v>2017</v>
      </c>
      <c r="E66">
        <f>L2</f>
        <v>5</v>
      </c>
      <c r="F66">
        <f>L4-1</f>
        <v>24</v>
      </c>
      <c r="H66">
        <v>13</v>
      </c>
      <c r="I66">
        <v>45</v>
      </c>
      <c r="J66">
        <f t="shared" si="0"/>
        <v>13.75</v>
      </c>
      <c r="L66">
        <f t="shared" si="1"/>
        <v>20</v>
      </c>
      <c r="M66">
        <f t="shared" si="2"/>
        <v>-13</v>
      </c>
      <c r="N66">
        <f t="shared" si="3"/>
        <v>2457897.78125</v>
      </c>
      <c r="O66">
        <f t="shared" si="89"/>
        <v>8.1270152549154447E-4</v>
      </c>
      <c r="P66">
        <f t="shared" si="4"/>
        <v>2457897.7820627014</v>
      </c>
      <c r="Q66">
        <f t="shared" si="5"/>
        <v>0.17392969370845765</v>
      </c>
      <c r="R66">
        <f t="shared" si="6"/>
        <v>62.068934582693146</v>
      </c>
      <c r="S66">
        <f t="shared" si="7"/>
        <v>138.83289247436096</v>
      </c>
      <c r="T66">
        <f t="shared" si="8"/>
        <v>1.240278078330965</v>
      </c>
      <c r="U66">
        <f t="shared" si="9"/>
        <v>1.0833072716729679</v>
      </c>
      <c r="V66">
        <f t="shared" si="10"/>
        <v>2.4230910837448558</v>
      </c>
      <c r="W66">
        <f t="shared" si="11"/>
        <v>1.6701294952864244E-2</v>
      </c>
      <c r="X66">
        <f t="shared" si="12"/>
        <v>63.309212661024112</v>
      </c>
      <c r="Y66">
        <f t="shared" si="13"/>
        <v>140.07317055269192</v>
      </c>
      <c r="Z66">
        <f t="shared" si="14"/>
        <v>2.4447380198520392</v>
      </c>
      <c r="AA66">
        <f t="shared" si="15"/>
        <v>148.64079270777822</v>
      </c>
      <c r="AB66">
        <f t="shared" si="16"/>
        <v>2.5942712355251074</v>
      </c>
      <c r="AC66">
        <f t="shared" si="17"/>
        <v>23.437029298694966</v>
      </c>
      <c r="AD66">
        <f t="shared" si="18"/>
        <v>-2.2710983682840808E-3</v>
      </c>
      <c r="AE66">
        <f t="shared" si="19"/>
        <v>23.434758200326684</v>
      </c>
      <c r="AF66">
        <f t="shared" si="20"/>
        <v>2457897.5</v>
      </c>
      <c r="AG66">
        <f t="shared" si="21"/>
        <v>0.17392197125256673</v>
      </c>
      <c r="AH66">
        <f t="shared" si="22"/>
        <v>16.119034962860269</v>
      </c>
      <c r="AI66">
        <f t="shared" si="23"/>
        <v>22.887515850972768</v>
      </c>
      <c r="AJ66">
        <f t="shared" si="24"/>
        <v>0.40901369000444149</v>
      </c>
      <c r="AK66">
        <f t="shared" si="25"/>
        <v>6.3085158509727677</v>
      </c>
      <c r="AL66">
        <f t="shared" si="56"/>
        <v>33.356604390196843</v>
      </c>
      <c r="AM66">
        <f t="shared" si="26"/>
        <v>0.5821825738941302</v>
      </c>
      <c r="AN66">
        <f t="shared" si="27"/>
        <v>1.012692276045748</v>
      </c>
      <c r="AO66" t="s">
        <v>137</v>
      </c>
      <c r="AP66">
        <f t="shared" si="28"/>
        <v>63.301035140421114</v>
      </c>
      <c r="AQ66">
        <f t="shared" si="29"/>
        <v>63</v>
      </c>
      <c r="AR66">
        <f t="shared" si="30"/>
        <v>18</v>
      </c>
      <c r="AS66">
        <f t="shared" si="31"/>
        <v>3</v>
      </c>
      <c r="AT66">
        <f t="shared" si="32"/>
        <v>1.1048114831209794</v>
      </c>
      <c r="AU66">
        <f t="shared" si="33"/>
        <v>61.27113337439468</v>
      </c>
      <c r="AV66" s="18">
        <f t="shared" si="34"/>
        <v>4.084742224959645</v>
      </c>
      <c r="AW66">
        <f t="shared" si="35"/>
        <v>1.0693830138117706</v>
      </c>
      <c r="AX66">
        <f t="shared" si="36"/>
        <v>20.811899911681024</v>
      </c>
      <c r="AY66" t="str">
        <f t="shared" si="37"/>
        <v>POSITIF</v>
      </c>
      <c r="AZ66">
        <f t="shared" si="38"/>
        <v>20</v>
      </c>
      <c r="BA66">
        <f t="shared" si="39"/>
        <v>48</v>
      </c>
      <c r="BB66">
        <f t="shared" si="40"/>
        <v>42</v>
      </c>
      <c r="BC66">
        <f t="shared" si="41"/>
        <v>0.36323617705435096</v>
      </c>
      <c r="BD66">
        <f t="shared" si="42"/>
        <v>2.0351843827951814</v>
      </c>
      <c r="BE66">
        <f t="shared" si="43"/>
        <v>0.12222152900771403</v>
      </c>
      <c r="BF66">
        <f t="shared" si="44"/>
        <v>1.9428132568574878</v>
      </c>
      <c r="BG66">
        <f t="shared" si="45"/>
        <v>114.90252699090226</v>
      </c>
      <c r="BH66">
        <f t="shared" si="46"/>
        <v>4.084742224959645</v>
      </c>
      <c r="BI66">
        <f t="shared" si="47"/>
        <v>294.90252699090229</v>
      </c>
      <c r="BJ66">
        <f t="shared" si="48"/>
        <v>294</v>
      </c>
      <c r="BK66">
        <f t="shared" si="49"/>
        <v>54</v>
      </c>
      <c r="BL66">
        <f t="shared" si="50"/>
        <v>9</v>
      </c>
      <c r="BM66">
        <f t="shared" si="51"/>
        <v>54.910813518782234</v>
      </c>
      <c r="BN66" t="str">
        <f t="shared" si="52"/>
        <v>POSITIF</v>
      </c>
      <c r="BO66">
        <f t="shared" si="53"/>
        <v>54</v>
      </c>
      <c r="BP66">
        <f t="shared" si="54"/>
        <v>54</v>
      </c>
      <c r="BQ66">
        <f t="shared" si="55"/>
        <v>38</v>
      </c>
    </row>
    <row r="67" spans="1:70">
      <c r="A67">
        <f t="shared" ref="A67" si="108">A65</f>
        <v>7.0027777777777782</v>
      </c>
      <c r="B67">
        <f t="shared" si="71"/>
        <v>111.315</v>
      </c>
      <c r="C67">
        <f>INT(G3/15)</f>
        <v>7</v>
      </c>
      <c r="D67">
        <f>L3</f>
        <v>2017</v>
      </c>
      <c r="E67">
        <f>L2</f>
        <v>5</v>
      </c>
      <c r="F67">
        <f>L4-1</f>
        <v>24</v>
      </c>
      <c r="H67">
        <v>14</v>
      </c>
      <c r="I67">
        <v>0</v>
      </c>
      <c r="J67">
        <f t="shared" si="0"/>
        <v>14</v>
      </c>
      <c r="L67">
        <f t="shared" si="1"/>
        <v>20</v>
      </c>
      <c r="M67">
        <f t="shared" si="2"/>
        <v>-13</v>
      </c>
      <c r="N67">
        <f t="shared" si="3"/>
        <v>2457897.791666667</v>
      </c>
      <c r="O67">
        <f t="shared" si="89"/>
        <v>8.1270152549154447E-4</v>
      </c>
      <c r="P67">
        <f t="shared" si="4"/>
        <v>2457897.7924793684</v>
      </c>
      <c r="Q67">
        <f t="shared" si="5"/>
        <v>0.17392997890125647</v>
      </c>
      <c r="R67">
        <f t="shared" si="6"/>
        <v>62.079201742992154</v>
      </c>
      <c r="S67">
        <f t="shared" si="7"/>
        <v>138.84315914427043</v>
      </c>
      <c r="T67">
        <f t="shared" si="8"/>
        <v>1.2400209493638568</v>
      </c>
      <c r="U67">
        <f t="shared" si="9"/>
        <v>1.0834864674250158</v>
      </c>
      <c r="V67">
        <f t="shared" si="10"/>
        <v>2.4232702709379916</v>
      </c>
      <c r="W67">
        <f t="shared" si="11"/>
        <v>1.6701294940886149E-2</v>
      </c>
      <c r="X67">
        <f t="shared" si="12"/>
        <v>63.319222692356014</v>
      </c>
      <c r="Y67">
        <f t="shared" si="13"/>
        <v>140.0831800936343</v>
      </c>
      <c r="Z67">
        <f t="shared" si="14"/>
        <v>2.4449127192980971</v>
      </c>
      <c r="AA67">
        <f t="shared" si="15"/>
        <v>148.6402411060449</v>
      </c>
      <c r="AB67">
        <f t="shared" si="16"/>
        <v>2.5942616082587016</v>
      </c>
      <c r="AC67">
        <f t="shared" si="17"/>
        <v>23.437029294986271</v>
      </c>
      <c r="AD67">
        <f t="shared" si="18"/>
        <v>-2.2711325265353435E-3</v>
      </c>
      <c r="AE67">
        <f t="shared" si="19"/>
        <v>23.434758162459737</v>
      </c>
      <c r="AF67">
        <f t="shared" si="20"/>
        <v>2457897.5</v>
      </c>
      <c r="AG67">
        <f t="shared" si="21"/>
        <v>0.17392197125256673</v>
      </c>
      <c r="AH67">
        <f t="shared" si="22"/>
        <v>16.119034962860269</v>
      </c>
      <c r="AI67">
        <f t="shared" si="23"/>
        <v>23.138200328310269</v>
      </c>
      <c r="AJ67">
        <f t="shared" si="24"/>
        <v>0.4090136893435386</v>
      </c>
      <c r="AK67">
        <f t="shared" si="25"/>
        <v>6.5592003283102684</v>
      </c>
      <c r="AL67">
        <f t="shared" si="56"/>
        <v>37.106360181042618</v>
      </c>
      <c r="AM67">
        <f t="shared" si="26"/>
        <v>0.64762815859011291</v>
      </c>
      <c r="AN67">
        <f t="shared" si="27"/>
        <v>1.0126941968207734</v>
      </c>
      <c r="AO67" t="s">
        <v>137</v>
      </c>
      <c r="AP67">
        <f t="shared" si="28"/>
        <v>63.311045132457089</v>
      </c>
      <c r="AQ67">
        <f t="shared" si="29"/>
        <v>63</v>
      </c>
      <c r="AR67">
        <f t="shared" si="30"/>
        <v>18</v>
      </c>
      <c r="AS67">
        <f t="shared" si="31"/>
        <v>39</v>
      </c>
      <c r="AT67">
        <f t="shared" si="32"/>
        <v>1.1049861904401057</v>
      </c>
      <c r="AU67">
        <f t="shared" si="33"/>
        <v>61.281644743611402</v>
      </c>
      <c r="AV67" s="18">
        <f t="shared" si="34"/>
        <v>4.085442982907427</v>
      </c>
      <c r="AW67">
        <f t="shared" si="35"/>
        <v>1.0695664718134952</v>
      </c>
      <c r="AX67">
        <f t="shared" si="36"/>
        <v>20.813813096435371</v>
      </c>
      <c r="AY67" t="str">
        <f t="shared" si="37"/>
        <v>POSITIF</v>
      </c>
      <c r="AZ67">
        <f t="shared" si="38"/>
        <v>20</v>
      </c>
      <c r="BA67">
        <f t="shared" si="39"/>
        <v>48</v>
      </c>
      <c r="BB67">
        <f t="shared" si="40"/>
        <v>49</v>
      </c>
      <c r="BC67">
        <f t="shared" si="41"/>
        <v>0.36326956842751329</v>
      </c>
      <c r="BD67">
        <f t="shared" si="42"/>
        <v>2.005427414852897</v>
      </c>
      <c r="BE67">
        <f t="shared" si="43"/>
        <v>0.12222152900771403</v>
      </c>
      <c r="BF67">
        <f t="shared" si="44"/>
        <v>1.9428132568574878</v>
      </c>
      <c r="BG67">
        <f t="shared" si="45"/>
        <v>113.55095148165103</v>
      </c>
      <c r="BH67">
        <f t="shared" si="46"/>
        <v>4.085442982907427</v>
      </c>
      <c r="BI67">
        <f t="shared" si="47"/>
        <v>293.55095148165105</v>
      </c>
      <c r="BJ67">
        <f t="shared" si="48"/>
        <v>293</v>
      </c>
      <c r="BK67">
        <f t="shared" si="49"/>
        <v>33</v>
      </c>
      <c r="BL67">
        <f t="shared" si="50"/>
        <v>3</v>
      </c>
      <c r="BM67">
        <f t="shared" si="51"/>
        <v>51.557382388259676</v>
      </c>
      <c r="BN67" t="str">
        <f t="shared" si="52"/>
        <v>POSITIF</v>
      </c>
      <c r="BO67">
        <f t="shared" si="53"/>
        <v>51</v>
      </c>
      <c r="BP67">
        <f t="shared" si="54"/>
        <v>33</v>
      </c>
      <c r="BQ67">
        <f t="shared" si="55"/>
        <v>26</v>
      </c>
    </row>
    <row r="68" spans="1:70">
      <c r="A68">
        <f t="shared" ref="A68" si="109">A66</f>
        <v>7.0027777777777782</v>
      </c>
      <c r="B68">
        <f t="shared" si="71"/>
        <v>111.315</v>
      </c>
      <c r="C68">
        <f>INT(G3/15)</f>
        <v>7</v>
      </c>
      <c r="D68">
        <f>L3</f>
        <v>2017</v>
      </c>
      <c r="E68">
        <f>L2</f>
        <v>5</v>
      </c>
      <c r="F68">
        <f>L4-1</f>
        <v>24</v>
      </c>
      <c r="H68">
        <v>14</v>
      </c>
      <c r="I68">
        <v>15</v>
      </c>
      <c r="J68">
        <f t="shared" si="0"/>
        <v>14.25</v>
      </c>
      <c r="L68">
        <f t="shared" si="1"/>
        <v>20</v>
      </c>
      <c r="M68">
        <f t="shared" si="2"/>
        <v>-13</v>
      </c>
      <c r="N68">
        <f t="shared" si="3"/>
        <v>2457897.8020833335</v>
      </c>
      <c r="O68">
        <f t="shared" si="89"/>
        <v>8.1270152549154447E-4</v>
      </c>
      <c r="P68">
        <f t="shared" si="4"/>
        <v>2457897.8028960349</v>
      </c>
      <c r="Q68">
        <f t="shared" si="5"/>
        <v>0.17393026409404255</v>
      </c>
      <c r="R68">
        <f t="shared" si="6"/>
        <v>62.089468902831868</v>
      </c>
      <c r="S68">
        <f t="shared" si="7"/>
        <v>138.85342581372242</v>
      </c>
      <c r="T68">
        <f t="shared" si="8"/>
        <v>1.2397637824292707</v>
      </c>
      <c r="U68">
        <f t="shared" si="9"/>
        <v>1.0836656631690473</v>
      </c>
      <c r="V68">
        <f t="shared" si="10"/>
        <v>2.4234494581231427</v>
      </c>
      <c r="W68">
        <f t="shared" si="11"/>
        <v>1.670129492890805E-2</v>
      </c>
      <c r="X68">
        <f t="shared" si="12"/>
        <v>63.32923268526114</v>
      </c>
      <c r="Y68">
        <f t="shared" si="13"/>
        <v>140.09318959615169</v>
      </c>
      <c r="Z68">
        <f t="shared" si="14"/>
        <v>2.4450874180735123</v>
      </c>
      <c r="AA68">
        <f t="shared" si="15"/>
        <v>148.63968950433625</v>
      </c>
      <c r="AB68">
        <f t="shared" si="16"/>
        <v>2.5942519809927256</v>
      </c>
      <c r="AC68">
        <f t="shared" si="17"/>
        <v>23.437029291277575</v>
      </c>
      <c r="AD68">
        <f t="shared" si="18"/>
        <v>-2.2711666731639211E-3</v>
      </c>
      <c r="AE68">
        <f t="shared" si="19"/>
        <v>23.434758124604411</v>
      </c>
      <c r="AF68">
        <f t="shared" si="20"/>
        <v>2457897.5</v>
      </c>
      <c r="AG68">
        <f t="shared" si="21"/>
        <v>0.17392197125256673</v>
      </c>
      <c r="AH68">
        <f t="shared" si="22"/>
        <v>16.119034962860269</v>
      </c>
      <c r="AI68">
        <f t="shared" si="23"/>
        <v>23.38888480564777</v>
      </c>
      <c r="AJ68">
        <f t="shared" si="24"/>
        <v>0.40901368868283855</v>
      </c>
      <c r="AK68">
        <f t="shared" si="25"/>
        <v>6.8098848056477692</v>
      </c>
      <c r="AL68">
        <f t="shared" si="56"/>
        <v>40.856115745433243</v>
      </c>
      <c r="AM68">
        <f t="shared" si="26"/>
        <v>0.71307373933370755</v>
      </c>
      <c r="AN68">
        <f t="shared" si="27"/>
        <v>1.0126961171946651</v>
      </c>
      <c r="AO68" t="s">
        <v>137</v>
      </c>
      <c r="AP68">
        <f t="shared" si="28"/>
        <v>63.321055086066515</v>
      </c>
      <c r="AQ68">
        <f t="shared" si="29"/>
        <v>63</v>
      </c>
      <c r="AR68">
        <f t="shared" si="30"/>
        <v>19</v>
      </c>
      <c r="AS68">
        <f t="shared" si="31"/>
        <v>15</v>
      </c>
      <c r="AT68">
        <f t="shared" si="32"/>
        <v>1.105160897088562</v>
      </c>
      <c r="AU68">
        <f t="shared" si="33"/>
        <v>61.292156339283295</v>
      </c>
      <c r="AV68" s="18">
        <f t="shared" si="34"/>
        <v>4.0861437559522198</v>
      </c>
      <c r="AW68">
        <f t="shared" si="35"/>
        <v>1.0697499337676082</v>
      </c>
      <c r="AX68">
        <f t="shared" si="36"/>
        <v>20.815725633333496</v>
      </c>
      <c r="AY68" t="str">
        <f t="shared" si="37"/>
        <v>POSITIF</v>
      </c>
      <c r="AZ68">
        <f t="shared" si="38"/>
        <v>20</v>
      </c>
      <c r="BA68">
        <f t="shared" si="39"/>
        <v>48</v>
      </c>
      <c r="BB68">
        <f t="shared" si="40"/>
        <v>56</v>
      </c>
      <c r="BC68">
        <f t="shared" si="41"/>
        <v>0.36330294849345141</v>
      </c>
      <c r="BD68">
        <f t="shared" si="42"/>
        <v>1.981837972127144</v>
      </c>
      <c r="BE68">
        <f t="shared" si="43"/>
        <v>0.12222152900771403</v>
      </c>
      <c r="BF68">
        <f t="shared" si="44"/>
        <v>1.9428132568574878</v>
      </c>
      <c r="BG68">
        <f t="shared" si="45"/>
        <v>112.47974213579307</v>
      </c>
      <c r="BH68">
        <f t="shared" si="46"/>
        <v>4.0861437559522198</v>
      </c>
      <c r="BI68">
        <f t="shared" si="47"/>
        <v>292.47974213579306</v>
      </c>
      <c r="BJ68">
        <f t="shared" si="48"/>
        <v>292</v>
      </c>
      <c r="BK68">
        <f t="shared" si="49"/>
        <v>28</v>
      </c>
      <c r="BL68">
        <f t="shared" si="50"/>
        <v>47</v>
      </c>
      <c r="BM68">
        <f t="shared" si="51"/>
        <v>48.162290115326023</v>
      </c>
      <c r="BN68" t="str">
        <f t="shared" si="52"/>
        <v>POSITIF</v>
      </c>
      <c r="BO68">
        <f t="shared" si="53"/>
        <v>48</v>
      </c>
      <c r="BP68">
        <f t="shared" si="54"/>
        <v>9</v>
      </c>
      <c r="BQ68">
        <f t="shared" si="55"/>
        <v>44</v>
      </c>
    </row>
    <row r="69" spans="1:70">
      <c r="A69">
        <f t="shared" ref="A69" si="110">A67</f>
        <v>7.0027777777777782</v>
      </c>
      <c r="B69">
        <f t="shared" si="71"/>
        <v>111.315</v>
      </c>
      <c r="C69">
        <f>INT(G3/15)</f>
        <v>7</v>
      </c>
      <c r="D69">
        <f>L3</f>
        <v>2017</v>
      </c>
      <c r="E69">
        <f>L2</f>
        <v>5</v>
      </c>
      <c r="F69">
        <f>L4-1</f>
        <v>24</v>
      </c>
      <c r="H69">
        <v>14</v>
      </c>
      <c r="I69">
        <v>30</v>
      </c>
      <c r="J69">
        <f t="shared" si="0"/>
        <v>14.5</v>
      </c>
      <c r="L69">
        <f t="shared" si="1"/>
        <v>20</v>
      </c>
      <c r="M69">
        <f t="shared" si="2"/>
        <v>-13</v>
      </c>
      <c r="N69">
        <f t="shared" si="3"/>
        <v>2457897.8125</v>
      </c>
      <c r="O69">
        <f t="shared" si="89"/>
        <v>8.1270152549154447E-4</v>
      </c>
      <c r="P69">
        <f t="shared" si="4"/>
        <v>2457897.8133127014</v>
      </c>
      <c r="Q69">
        <f t="shared" si="5"/>
        <v>0.17393054928682861</v>
      </c>
      <c r="R69">
        <f t="shared" si="6"/>
        <v>62.099736062671582</v>
      </c>
      <c r="S69">
        <f t="shared" si="7"/>
        <v>138.8636924831726</v>
      </c>
      <c r="T69">
        <f t="shared" si="8"/>
        <v>1.2395065775239376</v>
      </c>
      <c r="U69">
        <f t="shared" si="9"/>
        <v>1.0838448589130789</v>
      </c>
      <c r="V69">
        <f t="shared" si="10"/>
        <v>2.4236286453082623</v>
      </c>
      <c r="W69">
        <f t="shared" si="11"/>
        <v>1.6701294916929954E-2</v>
      </c>
      <c r="X69">
        <f t="shared" si="12"/>
        <v>63.339242640195522</v>
      </c>
      <c r="Y69">
        <f t="shared" si="13"/>
        <v>140.10319906069654</v>
      </c>
      <c r="Z69">
        <f t="shared" si="14"/>
        <v>2.4452621161861816</v>
      </c>
      <c r="AA69">
        <f t="shared" si="15"/>
        <v>148.63913790262765</v>
      </c>
      <c r="AB69">
        <f t="shared" si="16"/>
        <v>2.5942423537267514</v>
      </c>
      <c r="AC69">
        <f t="shared" si="17"/>
        <v>23.43702928756888</v>
      </c>
      <c r="AD69">
        <f t="shared" si="18"/>
        <v>-2.2712008081653165E-3</v>
      </c>
      <c r="AE69">
        <f t="shared" si="19"/>
        <v>23.434758086760713</v>
      </c>
      <c r="AF69">
        <f t="shared" si="20"/>
        <v>2457897.5</v>
      </c>
      <c r="AG69">
        <f t="shared" si="21"/>
        <v>0.17392197125256673</v>
      </c>
      <c r="AH69">
        <f t="shared" si="22"/>
        <v>16.119034962860269</v>
      </c>
      <c r="AI69">
        <f t="shared" si="23"/>
        <v>23.639569282985271</v>
      </c>
      <c r="AJ69">
        <f t="shared" si="24"/>
        <v>0.40901368802234139</v>
      </c>
      <c r="AK69">
        <f t="shared" si="25"/>
        <v>7.06056928298527</v>
      </c>
      <c r="AL69">
        <f t="shared" si="56"/>
        <v>44.605871082948582</v>
      </c>
      <c r="AM69">
        <f t="shared" si="26"/>
        <v>0.77851931611758141</v>
      </c>
      <c r="AN69">
        <f t="shared" si="27"/>
        <v>1.0126980371674505</v>
      </c>
      <c r="AO69" t="s">
        <v>137</v>
      </c>
      <c r="AP69">
        <f t="shared" si="28"/>
        <v>63.331065001705433</v>
      </c>
      <c r="AQ69">
        <f t="shared" si="29"/>
        <v>63</v>
      </c>
      <c r="AR69">
        <f t="shared" si="30"/>
        <v>19</v>
      </c>
      <c r="AS69">
        <f t="shared" si="31"/>
        <v>51</v>
      </c>
      <c r="AT69">
        <f t="shared" si="32"/>
        <v>1.105335603074308</v>
      </c>
      <c r="AU69">
        <f t="shared" si="33"/>
        <v>61.302668161830461</v>
      </c>
      <c r="AV69" s="18">
        <f t="shared" si="34"/>
        <v>4.0868445441220311</v>
      </c>
      <c r="AW69">
        <f t="shared" si="35"/>
        <v>1.0699333996814415</v>
      </c>
      <c r="AX69">
        <f t="shared" si="36"/>
        <v>20.817637522389258</v>
      </c>
      <c r="AY69" t="str">
        <f t="shared" si="37"/>
        <v>POSITIF</v>
      </c>
      <c r="AZ69">
        <f t="shared" si="38"/>
        <v>20</v>
      </c>
      <c r="BA69">
        <f t="shared" si="39"/>
        <v>49</v>
      </c>
      <c r="BB69">
        <f t="shared" si="40"/>
        <v>3</v>
      </c>
      <c r="BC69">
        <f t="shared" si="41"/>
        <v>0.36333631725240734</v>
      </c>
      <c r="BD69">
        <f t="shared" si="42"/>
        <v>1.9631418420637878</v>
      </c>
      <c r="BE69">
        <f t="shared" si="43"/>
        <v>0.12222152900771403</v>
      </c>
      <c r="BF69">
        <f t="shared" si="44"/>
        <v>1.9428132568574878</v>
      </c>
      <c r="BG69">
        <f t="shared" si="45"/>
        <v>111.63531352759915</v>
      </c>
      <c r="BH69">
        <f t="shared" si="46"/>
        <v>4.0868445441220311</v>
      </c>
      <c r="BI69">
        <f t="shared" si="47"/>
        <v>291.63531352759912</v>
      </c>
      <c r="BJ69">
        <f t="shared" si="48"/>
        <v>291</v>
      </c>
      <c r="BK69">
        <f t="shared" si="49"/>
        <v>38</v>
      </c>
      <c r="BL69">
        <f t="shared" si="50"/>
        <v>7</v>
      </c>
      <c r="BM69">
        <f t="shared" si="51"/>
        <v>44.735877009484078</v>
      </c>
      <c r="BN69" t="str">
        <f t="shared" si="52"/>
        <v>POSITIF</v>
      </c>
      <c r="BO69">
        <f t="shared" si="53"/>
        <v>44</v>
      </c>
      <c r="BP69">
        <f t="shared" si="54"/>
        <v>44</v>
      </c>
      <c r="BQ69">
        <f t="shared" si="55"/>
        <v>9</v>
      </c>
    </row>
    <row r="70" spans="1:70">
      <c r="A70">
        <f t="shared" ref="A70" si="111">A68</f>
        <v>7.0027777777777782</v>
      </c>
      <c r="B70">
        <f t="shared" si="71"/>
        <v>111.315</v>
      </c>
      <c r="C70">
        <f>INT(G3/15)</f>
        <v>7</v>
      </c>
      <c r="D70">
        <f>L3</f>
        <v>2017</v>
      </c>
      <c r="E70">
        <f>L2</f>
        <v>5</v>
      </c>
      <c r="F70">
        <f>L4-1</f>
        <v>24</v>
      </c>
      <c r="H70">
        <v>14</v>
      </c>
      <c r="I70">
        <v>45</v>
      </c>
      <c r="J70">
        <f t="shared" si="0"/>
        <v>14.75</v>
      </c>
      <c r="L70">
        <f t="shared" si="1"/>
        <v>20</v>
      </c>
      <c r="M70">
        <f t="shared" si="2"/>
        <v>-13</v>
      </c>
      <c r="N70">
        <f t="shared" si="3"/>
        <v>2457897.822916667</v>
      </c>
      <c r="O70">
        <f t="shared" si="89"/>
        <v>8.1270152549154447E-4</v>
      </c>
      <c r="P70">
        <f t="shared" si="4"/>
        <v>2457897.8237293684</v>
      </c>
      <c r="Q70">
        <f t="shared" si="5"/>
        <v>0.17393083447962746</v>
      </c>
      <c r="R70">
        <f t="shared" si="6"/>
        <v>62.1100032229715</v>
      </c>
      <c r="S70">
        <f t="shared" si="7"/>
        <v>138.87395915308298</v>
      </c>
      <c r="T70">
        <f t="shared" si="8"/>
        <v>1.2392493346444238</v>
      </c>
      <c r="U70">
        <f t="shared" si="9"/>
        <v>1.0840240546651425</v>
      </c>
      <c r="V70">
        <f t="shared" si="10"/>
        <v>2.4238078325014141</v>
      </c>
      <c r="W70">
        <f t="shared" si="11"/>
        <v>1.6701294904951855E-2</v>
      </c>
      <c r="X70">
        <f t="shared" si="12"/>
        <v>63.349252557615927</v>
      </c>
      <c r="Y70">
        <f t="shared" si="13"/>
        <v>140.11320848772741</v>
      </c>
      <c r="Z70">
        <f t="shared" si="14"/>
        <v>2.445436813644108</v>
      </c>
      <c r="AA70">
        <f t="shared" si="15"/>
        <v>148.63858630089433</v>
      </c>
      <c r="AB70">
        <f t="shared" si="16"/>
        <v>2.5942327264603451</v>
      </c>
      <c r="AC70">
        <f t="shared" si="17"/>
        <v>23.437029283860184</v>
      </c>
      <c r="AD70">
        <f t="shared" si="18"/>
        <v>-2.2712349315350275E-3</v>
      </c>
      <c r="AE70">
        <f t="shared" si="19"/>
        <v>23.43475804892865</v>
      </c>
      <c r="AF70">
        <f t="shared" si="20"/>
        <v>2457897.5</v>
      </c>
      <c r="AG70">
        <f t="shared" si="21"/>
        <v>0.17392197125256673</v>
      </c>
      <c r="AH70">
        <f t="shared" si="22"/>
        <v>16.119034962860269</v>
      </c>
      <c r="AI70">
        <f t="shared" si="23"/>
        <v>23.890253760322768</v>
      </c>
      <c r="AJ70">
        <f t="shared" si="24"/>
        <v>0.40901368736204735</v>
      </c>
      <c r="AK70">
        <f t="shared" si="25"/>
        <v>7.3112537603227672</v>
      </c>
      <c r="AL70">
        <f t="shared" si="56"/>
        <v>48.355626193167794</v>
      </c>
      <c r="AM70">
        <f t="shared" si="26"/>
        <v>0.84396488893438959</v>
      </c>
      <c r="AN70">
        <f t="shared" si="27"/>
        <v>1.0126999567391599</v>
      </c>
      <c r="AO70" t="s">
        <v>137</v>
      </c>
      <c r="AP70">
        <f t="shared" si="28"/>
        <v>63.3410748798306</v>
      </c>
      <c r="AQ70">
        <f t="shared" si="29"/>
        <v>63</v>
      </c>
      <c r="AR70">
        <f t="shared" si="30"/>
        <v>20</v>
      </c>
      <c r="AS70">
        <f t="shared" si="31"/>
        <v>27</v>
      </c>
      <c r="AT70">
        <f t="shared" si="32"/>
        <v>1.1055103084053155</v>
      </c>
      <c r="AU70">
        <f t="shared" si="33"/>
        <v>61.313180211673711</v>
      </c>
      <c r="AV70" s="18">
        <f t="shared" si="34"/>
        <v>4.0875453474449142</v>
      </c>
      <c r="AW70">
        <f t="shared" si="35"/>
        <v>1.07011686956234</v>
      </c>
      <c r="AX70">
        <f t="shared" si="36"/>
        <v>20.819548763616549</v>
      </c>
      <c r="AY70" t="str">
        <f t="shared" si="37"/>
        <v>POSITIF</v>
      </c>
      <c r="AZ70">
        <f t="shared" si="38"/>
        <v>20</v>
      </c>
      <c r="BA70">
        <f t="shared" si="39"/>
        <v>49</v>
      </c>
      <c r="BB70">
        <f t="shared" si="40"/>
        <v>10</v>
      </c>
      <c r="BC70">
        <f t="shared" si="41"/>
        <v>0.36336967470462339</v>
      </c>
      <c r="BD70">
        <f t="shared" si="42"/>
        <v>1.9484037825527709</v>
      </c>
      <c r="BE70">
        <f t="shared" si="43"/>
        <v>0.12222152900771403</v>
      </c>
      <c r="BF70">
        <f t="shared" si="44"/>
        <v>1.9428132568574878</v>
      </c>
      <c r="BG70">
        <f t="shared" si="45"/>
        <v>110.97784280774999</v>
      </c>
      <c r="BH70">
        <f t="shared" si="46"/>
        <v>4.0875453474449142</v>
      </c>
      <c r="BI70">
        <f t="shared" si="47"/>
        <v>290.97784280774999</v>
      </c>
      <c r="BJ70">
        <f t="shared" si="48"/>
        <v>290</v>
      </c>
      <c r="BK70">
        <f t="shared" si="49"/>
        <v>58</v>
      </c>
      <c r="BL70">
        <f t="shared" si="50"/>
        <v>40</v>
      </c>
      <c r="BM70">
        <f t="shared" si="51"/>
        <v>41.285779473089249</v>
      </c>
      <c r="BN70" t="str">
        <f t="shared" si="52"/>
        <v>POSITIF</v>
      </c>
      <c r="BO70">
        <f t="shared" si="53"/>
        <v>41</v>
      </c>
      <c r="BP70">
        <f t="shared" si="54"/>
        <v>17</v>
      </c>
      <c r="BQ70">
        <f t="shared" si="55"/>
        <v>8</v>
      </c>
    </row>
    <row r="71" spans="1:70">
      <c r="A71">
        <f t="shared" ref="A71" si="112">A69</f>
        <v>7.0027777777777782</v>
      </c>
      <c r="B71">
        <f t="shared" si="71"/>
        <v>111.315</v>
      </c>
      <c r="C71">
        <f>INT(G3/15)</f>
        <v>7</v>
      </c>
      <c r="D71">
        <f>L3</f>
        <v>2017</v>
      </c>
      <c r="E71">
        <f>L2</f>
        <v>5</v>
      </c>
      <c r="F71">
        <f>L4-1</f>
        <v>24</v>
      </c>
      <c r="H71">
        <v>15</v>
      </c>
      <c r="I71">
        <v>0</v>
      </c>
      <c r="J71">
        <f t="shared" si="0"/>
        <v>15</v>
      </c>
      <c r="L71">
        <f t="shared" si="1"/>
        <v>20</v>
      </c>
      <c r="M71">
        <f t="shared" si="2"/>
        <v>-13</v>
      </c>
      <c r="N71">
        <f t="shared" si="3"/>
        <v>2457897.8333333335</v>
      </c>
      <c r="O71">
        <f t="shared" si="89"/>
        <v>8.1270152549154447E-4</v>
      </c>
      <c r="P71">
        <f t="shared" si="4"/>
        <v>2457897.8341460349</v>
      </c>
      <c r="Q71">
        <f t="shared" si="5"/>
        <v>0.17393111967241351</v>
      </c>
      <c r="R71">
        <f t="shared" si="6"/>
        <v>62.120270382811213</v>
      </c>
      <c r="S71">
        <f t="shared" si="7"/>
        <v>138.88422582253406</v>
      </c>
      <c r="T71">
        <f t="shared" si="8"/>
        <v>1.2389920538219132</v>
      </c>
      <c r="U71">
        <f t="shared" si="9"/>
        <v>1.0842032504091741</v>
      </c>
      <c r="V71">
        <f t="shared" si="10"/>
        <v>2.4239870196865492</v>
      </c>
      <c r="W71">
        <f t="shared" si="11"/>
        <v>1.6701294892973759E-2</v>
      </c>
      <c r="X71">
        <f t="shared" si="12"/>
        <v>63.359262436633124</v>
      </c>
      <c r="Y71">
        <f t="shared" si="13"/>
        <v>140.12321787635597</v>
      </c>
      <c r="Z71">
        <f t="shared" si="14"/>
        <v>2.4456115104317884</v>
      </c>
      <c r="AA71">
        <f t="shared" si="15"/>
        <v>148.63803469918574</v>
      </c>
      <c r="AB71">
        <f t="shared" si="16"/>
        <v>2.5942230991943704</v>
      </c>
      <c r="AC71">
        <f t="shared" si="17"/>
        <v>23.437029280151489</v>
      </c>
      <c r="AD71">
        <f t="shared" si="18"/>
        <v>-2.2712690432639699E-3</v>
      </c>
      <c r="AE71">
        <f t="shared" si="19"/>
        <v>23.434758011108226</v>
      </c>
      <c r="AF71">
        <f t="shared" si="20"/>
        <v>2457897.5</v>
      </c>
      <c r="AG71">
        <f t="shared" si="21"/>
        <v>0.17392197125256673</v>
      </c>
      <c r="AH71">
        <f t="shared" si="22"/>
        <v>16.119034962860269</v>
      </c>
      <c r="AI71">
        <f t="shared" si="23"/>
        <v>0.14093823766026858</v>
      </c>
      <c r="AJ71">
        <f t="shared" si="24"/>
        <v>0.40901368670195642</v>
      </c>
      <c r="AK71">
        <f t="shared" si="25"/>
        <v>7.5619382376602688</v>
      </c>
      <c r="AL71">
        <f t="shared" si="56"/>
        <v>52.105381077083699</v>
      </c>
      <c r="AM71">
        <f t="shared" si="26"/>
        <v>0.9094104578014599</v>
      </c>
      <c r="AN71">
        <f t="shared" si="27"/>
        <v>1.0127018759095636</v>
      </c>
      <c r="AO71" t="s">
        <v>137</v>
      </c>
      <c r="AP71">
        <f t="shared" si="28"/>
        <v>63.351084719552787</v>
      </c>
      <c r="AQ71">
        <f t="shared" si="29"/>
        <v>63</v>
      </c>
      <c r="AR71">
        <f t="shared" si="30"/>
        <v>21</v>
      </c>
      <c r="AS71">
        <f t="shared" si="31"/>
        <v>3</v>
      </c>
      <c r="AT71">
        <f t="shared" si="32"/>
        <v>1.1056850130660647</v>
      </c>
      <c r="AU71">
        <f t="shared" si="33"/>
        <v>61.323692487820331</v>
      </c>
      <c r="AV71" s="18">
        <f t="shared" si="34"/>
        <v>4.0882461658546889</v>
      </c>
      <c r="AW71">
        <f t="shared" si="35"/>
        <v>1.0703003433929774</v>
      </c>
      <c r="AX71">
        <f t="shared" si="36"/>
        <v>20.821459356772284</v>
      </c>
      <c r="AY71" t="str">
        <f t="shared" si="37"/>
        <v>POSITIF</v>
      </c>
      <c r="AZ71">
        <f t="shared" si="38"/>
        <v>20</v>
      </c>
      <c r="BA71">
        <f t="shared" si="39"/>
        <v>49</v>
      </c>
      <c r="BB71">
        <f t="shared" si="40"/>
        <v>17</v>
      </c>
      <c r="BC71">
        <f t="shared" si="41"/>
        <v>0.36340302084585702</v>
      </c>
      <c r="BD71">
        <f t="shared" si="42"/>
        <v>1.9369287537559459</v>
      </c>
      <c r="BE71">
        <f t="shared" si="43"/>
        <v>0.12222152900771403</v>
      </c>
      <c r="BF71">
        <f t="shared" si="44"/>
        <v>1.9428132568574878</v>
      </c>
      <c r="BG71">
        <f t="shared" si="45"/>
        <v>110.47742781514954</v>
      </c>
      <c r="BH71">
        <f t="shared" si="46"/>
        <v>4.0882461658546889</v>
      </c>
      <c r="BI71">
        <f t="shared" si="47"/>
        <v>290.47742781514955</v>
      </c>
      <c r="BJ71">
        <f t="shared" si="48"/>
        <v>290</v>
      </c>
      <c r="BK71">
        <f t="shared" si="49"/>
        <v>28</v>
      </c>
      <c r="BL71">
        <f t="shared" si="50"/>
        <v>38</v>
      </c>
      <c r="BM71">
        <f t="shared" si="51"/>
        <v>37.817789297581498</v>
      </c>
      <c r="BN71" t="str">
        <f t="shared" si="52"/>
        <v>POSITIF</v>
      </c>
      <c r="BO71">
        <f t="shared" si="53"/>
        <v>37</v>
      </c>
      <c r="BP71">
        <f t="shared" si="54"/>
        <v>49</v>
      </c>
      <c r="BQ71">
        <f t="shared" si="55"/>
        <v>4</v>
      </c>
    </row>
    <row r="72" spans="1:70">
      <c r="A72">
        <f t="shared" ref="A72" si="113">A70</f>
        <v>7.0027777777777782</v>
      </c>
      <c r="B72">
        <f t="shared" si="71"/>
        <v>111.315</v>
      </c>
      <c r="C72">
        <f>INT(G3/15)</f>
        <v>7</v>
      </c>
      <c r="D72">
        <f>L3</f>
        <v>2017</v>
      </c>
      <c r="E72">
        <f>L2</f>
        <v>5</v>
      </c>
      <c r="F72">
        <f>L4-1</f>
        <v>24</v>
      </c>
      <c r="H72">
        <v>15</v>
      </c>
      <c r="I72">
        <v>15</v>
      </c>
      <c r="J72">
        <f t="shared" si="0"/>
        <v>15.25</v>
      </c>
      <c r="L72">
        <f t="shared" si="1"/>
        <v>20</v>
      </c>
      <c r="M72">
        <f t="shared" si="2"/>
        <v>-13</v>
      </c>
      <c r="N72">
        <f t="shared" si="3"/>
        <v>2457897.84375</v>
      </c>
      <c r="O72">
        <f t="shared" si="89"/>
        <v>8.1270152549154447E-4</v>
      </c>
      <c r="P72">
        <f t="shared" si="4"/>
        <v>2457897.8445627014</v>
      </c>
      <c r="Q72">
        <f t="shared" si="5"/>
        <v>0.17393140486519959</v>
      </c>
      <c r="R72">
        <f t="shared" si="6"/>
        <v>62.130537542650927</v>
      </c>
      <c r="S72">
        <f t="shared" si="7"/>
        <v>138.89449249198515</v>
      </c>
      <c r="T72">
        <f t="shared" si="8"/>
        <v>1.2387347350530429</v>
      </c>
      <c r="U72">
        <f t="shared" si="9"/>
        <v>1.0843824461532054</v>
      </c>
      <c r="V72">
        <f t="shared" si="10"/>
        <v>2.4241662068716847</v>
      </c>
      <c r="W72">
        <f t="shared" si="11"/>
        <v>1.6701294880995664E-2</v>
      </c>
      <c r="X72">
        <f t="shared" si="12"/>
        <v>63.369272277703971</v>
      </c>
      <c r="Y72">
        <f t="shared" si="13"/>
        <v>140.13322722703819</v>
      </c>
      <c r="Z72">
        <f t="shared" si="14"/>
        <v>2.4457862065571798</v>
      </c>
      <c r="AA72">
        <f t="shared" si="15"/>
        <v>148.63748309747709</v>
      </c>
      <c r="AB72">
        <f t="shared" si="16"/>
        <v>2.5942134719283949</v>
      </c>
      <c r="AC72">
        <f t="shared" si="17"/>
        <v>23.437029276442793</v>
      </c>
      <c r="AD72">
        <f t="shared" si="18"/>
        <v>-2.2713031433476472E-3</v>
      </c>
      <c r="AE72">
        <f t="shared" si="19"/>
        <v>23.434757973299444</v>
      </c>
      <c r="AF72">
        <f t="shared" si="20"/>
        <v>2457897.5</v>
      </c>
      <c r="AG72">
        <f t="shared" si="21"/>
        <v>0.17392197125256673</v>
      </c>
      <c r="AH72">
        <f t="shared" si="22"/>
        <v>16.119034962860269</v>
      </c>
      <c r="AI72">
        <f t="shared" si="23"/>
        <v>0.39162271499776935</v>
      </c>
      <c r="AJ72">
        <f t="shared" si="24"/>
        <v>0.40901368604206867</v>
      </c>
      <c r="AK72">
        <f t="shared" si="25"/>
        <v>7.8126227149977696</v>
      </c>
      <c r="AL72">
        <f t="shared" si="56"/>
        <v>55.855135734275379</v>
      </c>
      <c r="AM72">
        <f t="shared" si="26"/>
        <v>0.97485602271144589</v>
      </c>
      <c r="AN72">
        <f t="shared" si="27"/>
        <v>1.0127037946786905</v>
      </c>
      <c r="AO72" t="s">
        <v>137</v>
      </c>
      <c r="AP72">
        <f t="shared" si="28"/>
        <v>63.361094521328859</v>
      </c>
      <c r="AQ72">
        <f t="shared" si="29"/>
        <v>63</v>
      </c>
      <c r="AR72">
        <f t="shared" si="30"/>
        <v>21</v>
      </c>
      <c r="AS72">
        <f t="shared" si="31"/>
        <v>39</v>
      </c>
      <c r="AT72">
        <f t="shared" si="32"/>
        <v>1.105859717064529</v>
      </c>
      <c r="AU72">
        <f t="shared" si="33"/>
        <v>61.334204990691163</v>
      </c>
      <c r="AV72" s="18">
        <f t="shared" si="34"/>
        <v>4.0889469993794112</v>
      </c>
      <c r="AW72">
        <f t="shared" si="35"/>
        <v>1.0704838211806988</v>
      </c>
      <c r="AX72">
        <f t="shared" si="36"/>
        <v>20.823369301870439</v>
      </c>
      <c r="AY72" t="str">
        <f t="shared" si="37"/>
        <v>POSITIF</v>
      </c>
      <c r="AZ72">
        <f t="shared" si="38"/>
        <v>20</v>
      </c>
      <c r="BA72">
        <f t="shared" si="39"/>
        <v>49</v>
      </c>
      <c r="BB72">
        <f t="shared" si="40"/>
        <v>24</v>
      </c>
      <c r="BC72">
        <f t="shared" si="41"/>
        <v>0.36343635567635219</v>
      </c>
      <c r="BD72">
        <f t="shared" si="42"/>
        <v>1.9281948645087248</v>
      </c>
      <c r="BE72">
        <f t="shared" si="43"/>
        <v>0.12222152900771403</v>
      </c>
      <c r="BF72">
        <f t="shared" si="44"/>
        <v>1.9428132568574878</v>
      </c>
      <c r="BG72">
        <f t="shared" si="45"/>
        <v>110.11145062641366</v>
      </c>
      <c r="BH72">
        <f t="shared" si="46"/>
        <v>4.0889469993794112</v>
      </c>
      <c r="BI72">
        <f t="shared" si="47"/>
        <v>290.11145062641367</v>
      </c>
      <c r="BJ72">
        <f t="shared" si="48"/>
        <v>290</v>
      </c>
      <c r="BK72">
        <f t="shared" si="49"/>
        <v>6</v>
      </c>
      <c r="BL72">
        <f t="shared" si="50"/>
        <v>41</v>
      </c>
      <c r="BM72">
        <f t="shared" si="51"/>
        <v>34.336418042193571</v>
      </c>
      <c r="BN72" t="str">
        <f t="shared" si="52"/>
        <v>POSITIF</v>
      </c>
      <c r="BO72">
        <f t="shared" si="53"/>
        <v>34</v>
      </c>
      <c r="BP72">
        <f t="shared" si="54"/>
        <v>20</v>
      </c>
      <c r="BQ72">
        <f t="shared" si="55"/>
        <v>11</v>
      </c>
    </row>
    <row r="73" spans="1:70">
      <c r="A73">
        <f t="shared" ref="A73" si="114">A71</f>
        <v>7.0027777777777782</v>
      </c>
      <c r="B73">
        <f t="shared" si="71"/>
        <v>111.315</v>
      </c>
      <c r="C73">
        <f>INT(G3/15)</f>
        <v>7</v>
      </c>
      <c r="D73">
        <f>L3</f>
        <v>2017</v>
      </c>
      <c r="E73">
        <f>L2</f>
        <v>5</v>
      </c>
      <c r="F73">
        <f>L4-1</f>
        <v>24</v>
      </c>
      <c r="H73">
        <v>15</v>
      </c>
      <c r="I73">
        <v>30</v>
      </c>
      <c r="J73">
        <f t="shared" si="0"/>
        <v>15.5</v>
      </c>
      <c r="L73">
        <f t="shared" si="1"/>
        <v>20</v>
      </c>
      <c r="M73">
        <f t="shared" si="2"/>
        <v>-13</v>
      </c>
      <c r="N73">
        <f t="shared" si="3"/>
        <v>2457897.854166667</v>
      </c>
      <c r="O73">
        <f t="shared" si="89"/>
        <v>8.1270152549154447E-4</v>
      </c>
      <c r="P73">
        <f t="shared" si="4"/>
        <v>2457897.8549793684</v>
      </c>
      <c r="Q73">
        <f t="shared" si="5"/>
        <v>0.17393169005799841</v>
      </c>
      <c r="R73">
        <f t="shared" si="6"/>
        <v>62.140804702949936</v>
      </c>
      <c r="S73">
        <f t="shared" si="7"/>
        <v>138.90475916189462</v>
      </c>
      <c r="T73">
        <f t="shared" si="8"/>
        <v>1.2384773783344689</v>
      </c>
      <c r="U73">
        <f t="shared" si="9"/>
        <v>1.0845616419052533</v>
      </c>
      <c r="V73">
        <f t="shared" si="10"/>
        <v>2.4243453940648201</v>
      </c>
      <c r="W73">
        <f t="shared" si="11"/>
        <v>1.6701294869017565E-2</v>
      </c>
      <c r="X73">
        <f t="shared" si="12"/>
        <v>63.379282081284401</v>
      </c>
      <c r="Y73">
        <f t="shared" si="13"/>
        <v>140.14323654022908</v>
      </c>
      <c r="Z73">
        <f t="shared" si="14"/>
        <v>2.445960902028224</v>
      </c>
      <c r="AA73">
        <f t="shared" si="15"/>
        <v>148.63693149574377</v>
      </c>
      <c r="AB73">
        <f t="shared" si="16"/>
        <v>2.5942038446619886</v>
      </c>
      <c r="AC73">
        <f t="shared" si="17"/>
        <v>23.437029272734097</v>
      </c>
      <c r="AD73">
        <f t="shared" si="18"/>
        <v>-2.2713372317815614E-3</v>
      </c>
      <c r="AE73">
        <f t="shared" si="19"/>
        <v>23.434757935502315</v>
      </c>
      <c r="AF73">
        <f t="shared" si="20"/>
        <v>2457897.5</v>
      </c>
      <c r="AG73">
        <f t="shared" si="21"/>
        <v>0.17392197125256673</v>
      </c>
      <c r="AH73">
        <f t="shared" si="22"/>
        <v>16.119034962860269</v>
      </c>
      <c r="AI73">
        <f t="shared" si="23"/>
        <v>0.64230719233526656</v>
      </c>
      <c r="AJ73">
        <f t="shared" si="24"/>
        <v>0.40901368538238436</v>
      </c>
      <c r="AK73">
        <f t="shared" si="25"/>
        <v>8.0633071923352659</v>
      </c>
      <c r="AL73">
        <f t="shared" si="56"/>
        <v>59.604890164322882</v>
      </c>
      <c r="AM73">
        <f t="shared" si="26"/>
        <v>1.0403015836570182</v>
      </c>
      <c r="AN73">
        <f t="shared" si="27"/>
        <v>1.0127057130465693</v>
      </c>
      <c r="AO73" t="s">
        <v>137</v>
      </c>
      <c r="AP73">
        <f t="shared" si="28"/>
        <v>63.371104285614742</v>
      </c>
      <c r="AQ73">
        <f t="shared" si="29"/>
        <v>63</v>
      </c>
      <c r="AR73">
        <f t="shared" si="30"/>
        <v>22</v>
      </c>
      <c r="AS73">
        <f t="shared" si="31"/>
        <v>15</v>
      </c>
      <c r="AT73">
        <f t="shared" si="32"/>
        <v>1.1060344204086663</v>
      </c>
      <c r="AU73">
        <f t="shared" si="33"/>
        <v>61.3447177207061</v>
      </c>
      <c r="AV73" s="18">
        <f t="shared" si="34"/>
        <v>4.0896478480470737</v>
      </c>
      <c r="AW73">
        <f t="shared" si="35"/>
        <v>1.0706673029328326</v>
      </c>
      <c r="AX73">
        <f t="shared" si="36"/>
        <v>20.825278598924733</v>
      </c>
      <c r="AY73" t="str">
        <f t="shared" si="37"/>
        <v>POSITIF</v>
      </c>
      <c r="AZ73">
        <f t="shared" si="38"/>
        <v>20</v>
      </c>
      <c r="BA73">
        <f t="shared" si="39"/>
        <v>49</v>
      </c>
      <c r="BB73">
        <f t="shared" si="40"/>
        <v>31</v>
      </c>
      <c r="BC73">
        <f t="shared" si="41"/>
        <v>0.36346967919634821</v>
      </c>
      <c r="BD73">
        <f t="shared" si="42"/>
        <v>1.921807357578091</v>
      </c>
      <c r="BE73">
        <f t="shared" si="43"/>
        <v>0.12222152900771403</v>
      </c>
      <c r="BF73">
        <f t="shared" si="44"/>
        <v>1.9428132568574878</v>
      </c>
      <c r="BG73">
        <f t="shared" si="45"/>
        <v>109.86274657753</v>
      </c>
      <c r="BH73">
        <f t="shared" si="46"/>
        <v>4.0896478480470737</v>
      </c>
      <c r="BI73">
        <f t="shared" si="47"/>
        <v>289.86274657753</v>
      </c>
      <c r="BJ73">
        <f t="shared" si="48"/>
        <v>289</v>
      </c>
      <c r="BK73">
        <f t="shared" si="49"/>
        <v>51</v>
      </c>
      <c r="BL73">
        <f t="shared" si="50"/>
        <v>45</v>
      </c>
      <c r="BM73">
        <f t="shared" si="51"/>
        <v>30.845276948236979</v>
      </c>
      <c r="BN73" t="str">
        <f t="shared" si="52"/>
        <v>POSITIF</v>
      </c>
      <c r="BO73">
        <f t="shared" si="53"/>
        <v>30</v>
      </c>
      <c r="BP73">
        <f t="shared" si="54"/>
        <v>50</v>
      </c>
      <c r="BQ73">
        <f t="shared" si="55"/>
        <v>42</v>
      </c>
    </row>
    <row r="74" spans="1:70">
      <c r="A74">
        <f t="shared" ref="A74" si="115">A72</f>
        <v>7.0027777777777782</v>
      </c>
      <c r="B74">
        <f t="shared" si="71"/>
        <v>111.315</v>
      </c>
      <c r="C74">
        <f>INT(G3/15)</f>
        <v>7</v>
      </c>
      <c r="D74">
        <f>L3</f>
        <v>2017</v>
      </c>
      <c r="E74">
        <f>L2</f>
        <v>5</v>
      </c>
      <c r="F74">
        <f>L4-1</f>
        <v>24</v>
      </c>
      <c r="H74">
        <v>15</v>
      </c>
      <c r="I74">
        <v>45</v>
      </c>
      <c r="J74">
        <f t="shared" si="0"/>
        <v>15.75</v>
      </c>
      <c r="L74">
        <f t="shared" si="1"/>
        <v>20</v>
      </c>
      <c r="M74">
        <f t="shared" si="2"/>
        <v>-13</v>
      </c>
      <c r="N74">
        <f t="shared" si="3"/>
        <v>2457897.8645833335</v>
      </c>
      <c r="O74">
        <f t="shared" si="89"/>
        <v>8.1270152549154447E-4</v>
      </c>
      <c r="P74">
        <f t="shared" si="4"/>
        <v>2457897.8653960349</v>
      </c>
      <c r="Q74">
        <f t="shared" si="5"/>
        <v>0.17393197525078449</v>
      </c>
      <c r="R74">
        <f t="shared" si="6"/>
        <v>62.151071862790559</v>
      </c>
      <c r="S74">
        <f t="shared" si="7"/>
        <v>138.91502583134661</v>
      </c>
      <c r="T74">
        <f t="shared" si="8"/>
        <v>1.2382199836972956</v>
      </c>
      <c r="U74">
        <f t="shared" si="9"/>
        <v>1.0847408376493006</v>
      </c>
      <c r="V74">
        <f t="shared" si="10"/>
        <v>2.4245245812499716</v>
      </c>
      <c r="W74">
        <f t="shared" si="11"/>
        <v>1.6701294857039469E-2</v>
      </c>
      <c r="X74">
        <f t="shared" si="12"/>
        <v>63.389291846487858</v>
      </c>
      <c r="Y74">
        <f t="shared" si="13"/>
        <v>140.1532458150439</v>
      </c>
      <c r="Z74">
        <f t="shared" si="14"/>
        <v>2.4461355968294796</v>
      </c>
      <c r="AA74">
        <f t="shared" si="15"/>
        <v>148.63637989403512</v>
      </c>
      <c r="AB74">
        <f t="shared" si="16"/>
        <v>2.5941942173960131</v>
      </c>
      <c r="AC74">
        <f t="shared" si="17"/>
        <v>23.437029269025402</v>
      </c>
      <c r="AD74">
        <f t="shared" si="18"/>
        <v>-2.2713713085566445E-3</v>
      </c>
      <c r="AE74">
        <f t="shared" si="19"/>
        <v>23.434757897716846</v>
      </c>
      <c r="AF74">
        <f t="shared" si="20"/>
        <v>2457897.5</v>
      </c>
      <c r="AG74">
        <f t="shared" si="21"/>
        <v>0.17392197125256673</v>
      </c>
      <c r="AH74">
        <f t="shared" si="22"/>
        <v>16.119034962860269</v>
      </c>
      <c r="AI74">
        <f t="shared" si="23"/>
        <v>0.89299166967276733</v>
      </c>
      <c r="AJ74">
        <f t="shared" si="24"/>
        <v>0.4090136847229035</v>
      </c>
      <c r="AK74">
        <f t="shared" si="25"/>
        <v>8.3139916696727667</v>
      </c>
      <c r="AL74">
        <f t="shared" si="56"/>
        <v>63.354644368216512</v>
      </c>
      <c r="AM74">
        <f t="shared" si="26"/>
        <v>1.1057471406554609</v>
      </c>
      <c r="AN74">
        <f t="shared" si="27"/>
        <v>1.0127076310129721</v>
      </c>
      <c r="AO74" t="s">
        <v>137</v>
      </c>
      <c r="AP74">
        <f t="shared" si="28"/>
        <v>63.381114011523884</v>
      </c>
      <c r="AQ74">
        <f t="shared" si="29"/>
        <v>63</v>
      </c>
      <c r="AR74">
        <f t="shared" si="30"/>
        <v>22</v>
      </c>
      <c r="AS74">
        <f t="shared" si="31"/>
        <v>52</v>
      </c>
      <c r="AT74">
        <f t="shared" si="32"/>
        <v>1.1062091230830029</v>
      </c>
      <c r="AU74">
        <f t="shared" si="33"/>
        <v>61.355230676874996</v>
      </c>
      <c r="AV74" s="18">
        <f t="shared" si="34"/>
        <v>4.0903487117916661</v>
      </c>
      <c r="AW74">
        <f t="shared" si="35"/>
        <v>1.0708507886320977</v>
      </c>
      <c r="AX74">
        <f t="shared" si="36"/>
        <v>20.827187247692812</v>
      </c>
      <c r="AY74" t="str">
        <f t="shared" si="37"/>
        <v>POSITIF</v>
      </c>
      <c r="AZ74">
        <f t="shared" si="38"/>
        <v>20</v>
      </c>
      <c r="BA74">
        <f t="shared" si="39"/>
        <v>49</v>
      </c>
      <c r="BB74">
        <f t="shared" si="40"/>
        <v>37</v>
      </c>
      <c r="BC74">
        <f t="shared" si="41"/>
        <v>0.36350299140161535</v>
      </c>
      <c r="BD74">
        <f t="shared" si="42"/>
        <v>1.9174666530620303</v>
      </c>
      <c r="BE74">
        <f t="shared" si="43"/>
        <v>0.12222152900771403</v>
      </c>
      <c r="BF74">
        <f t="shared" si="44"/>
        <v>1.9428132568574878</v>
      </c>
      <c r="BG74">
        <f t="shared" si="45"/>
        <v>109.71831837465616</v>
      </c>
      <c r="BH74">
        <f t="shared" si="46"/>
        <v>4.0903487117916661</v>
      </c>
      <c r="BI74">
        <f t="shared" si="47"/>
        <v>289.71831837465618</v>
      </c>
      <c r="BJ74">
        <f t="shared" si="48"/>
        <v>289</v>
      </c>
      <c r="BK74">
        <f t="shared" si="49"/>
        <v>43</v>
      </c>
      <c r="BL74">
        <f t="shared" si="50"/>
        <v>5</v>
      </c>
      <c r="BM74">
        <f t="shared" si="51"/>
        <v>27.347339231722451</v>
      </c>
      <c r="BN74" t="str">
        <f t="shared" si="52"/>
        <v>POSITIF</v>
      </c>
      <c r="BO74">
        <f t="shared" si="53"/>
        <v>27</v>
      </c>
      <c r="BP74">
        <f t="shared" si="54"/>
        <v>20</v>
      </c>
      <c r="BQ74">
        <f t="shared" si="55"/>
        <v>50</v>
      </c>
    </row>
    <row r="75" spans="1:70">
      <c r="A75">
        <f t="shared" ref="A75" si="116">A73</f>
        <v>7.0027777777777782</v>
      </c>
      <c r="B75">
        <f t="shared" si="71"/>
        <v>111.315</v>
      </c>
      <c r="C75">
        <f>INT(G3/15)</f>
        <v>7</v>
      </c>
      <c r="D75">
        <f>L3</f>
        <v>2017</v>
      </c>
      <c r="E75">
        <f>L2</f>
        <v>5</v>
      </c>
      <c r="F75">
        <f>L4-1</f>
        <v>24</v>
      </c>
      <c r="H75">
        <v>16</v>
      </c>
      <c r="I75">
        <v>0</v>
      </c>
      <c r="J75">
        <f t="shared" si="0"/>
        <v>16</v>
      </c>
      <c r="L75">
        <f t="shared" si="1"/>
        <v>20</v>
      </c>
      <c r="M75">
        <f t="shared" si="2"/>
        <v>-13</v>
      </c>
      <c r="N75">
        <f t="shared" si="3"/>
        <v>2457897.875</v>
      </c>
      <c r="O75">
        <f t="shared" si="89"/>
        <v>8.1270152549154447E-4</v>
      </c>
      <c r="P75">
        <f t="shared" si="4"/>
        <v>2457897.8758127014</v>
      </c>
      <c r="Q75">
        <f t="shared" si="5"/>
        <v>0.17393226044357057</v>
      </c>
      <c r="R75">
        <f t="shared" si="6"/>
        <v>62.161339022631182</v>
      </c>
      <c r="S75">
        <f t="shared" si="7"/>
        <v>138.9252925007977</v>
      </c>
      <c r="T75">
        <f t="shared" si="8"/>
        <v>1.2379625511382284</v>
      </c>
      <c r="U75">
        <f t="shared" si="9"/>
        <v>1.0849200333933482</v>
      </c>
      <c r="V75">
        <f t="shared" si="10"/>
        <v>2.4247037684351067</v>
      </c>
      <c r="W75">
        <f t="shared" si="11"/>
        <v>1.670129484506137E-2</v>
      </c>
      <c r="X75">
        <f t="shared" si="12"/>
        <v>63.399301573769414</v>
      </c>
      <c r="Y75">
        <f t="shared" si="13"/>
        <v>140.16325505193592</v>
      </c>
      <c r="Z75">
        <f t="shared" si="14"/>
        <v>2.4463102909688574</v>
      </c>
      <c r="AA75">
        <f t="shared" si="15"/>
        <v>148.63582829232647</v>
      </c>
      <c r="AB75">
        <f t="shared" si="16"/>
        <v>2.5941845901300375</v>
      </c>
      <c r="AC75">
        <f t="shared" si="17"/>
        <v>23.437029265316706</v>
      </c>
      <c r="AD75">
        <f t="shared" si="18"/>
        <v>-2.271405373668399E-3</v>
      </c>
      <c r="AE75">
        <f t="shared" si="19"/>
        <v>23.434757859943037</v>
      </c>
      <c r="AF75">
        <f t="shared" si="20"/>
        <v>2457897.5</v>
      </c>
      <c r="AG75">
        <f t="shared" si="21"/>
        <v>0.17392197125256673</v>
      </c>
      <c r="AH75">
        <f t="shared" si="22"/>
        <v>16.119034962860269</v>
      </c>
      <c r="AI75">
        <f t="shared" si="23"/>
        <v>1.1436761470102681</v>
      </c>
      <c r="AJ75">
        <f t="shared" si="24"/>
        <v>0.40901368406362615</v>
      </c>
      <c r="AK75">
        <f t="shared" si="25"/>
        <v>8.5646761470102675</v>
      </c>
      <c r="AL75">
        <f t="shared" si="56"/>
        <v>67.104398345537248</v>
      </c>
      <c r="AM75">
        <f t="shared" si="26"/>
        <v>1.1711926936994606</v>
      </c>
      <c r="AN75">
        <f t="shared" si="27"/>
        <v>1.0127095485779267</v>
      </c>
      <c r="AO75" t="s">
        <v>137</v>
      </c>
      <c r="AP75">
        <f t="shared" si="28"/>
        <v>63.391123699511354</v>
      </c>
      <c r="AQ75">
        <f t="shared" si="29"/>
        <v>63</v>
      </c>
      <c r="AR75">
        <f t="shared" si="30"/>
        <v>23</v>
      </c>
      <c r="AS75">
        <f t="shared" si="31"/>
        <v>28</v>
      </c>
      <c r="AT75">
        <f t="shared" si="32"/>
        <v>1.1063838250954816</v>
      </c>
      <c r="AU75">
        <f t="shared" si="33"/>
        <v>61.365743859616757</v>
      </c>
      <c r="AV75" s="18">
        <f t="shared" si="34"/>
        <v>4.0910495906411173</v>
      </c>
      <c r="AW75">
        <f t="shared" si="35"/>
        <v>1.0710342782858053</v>
      </c>
      <c r="AX75">
        <f t="shared" si="36"/>
        <v>20.82909524818831</v>
      </c>
      <c r="AY75" t="str">
        <f t="shared" si="37"/>
        <v>POSITIF</v>
      </c>
      <c r="AZ75">
        <f t="shared" si="38"/>
        <v>20</v>
      </c>
      <c r="BA75">
        <f t="shared" si="39"/>
        <v>49</v>
      </c>
      <c r="BB75">
        <f t="shared" si="40"/>
        <v>44</v>
      </c>
      <c r="BC75">
        <f t="shared" si="41"/>
        <v>0.36353629229239148</v>
      </c>
      <c r="BD75">
        <f t="shared" si="42"/>
        <v>1.9149459053891433</v>
      </c>
      <c r="BE75">
        <f t="shared" si="43"/>
        <v>0.12222152900771403</v>
      </c>
      <c r="BF75">
        <f t="shared" si="44"/>
        <v>1.9428132568574878</v>
      </c>
      <c r="BG75">
        <f t="shared" si="45"/>
        <v>109.66842498898561</v>
      </c>
      <c r="BH75">
        <f t="shared" si="46"/>
        <v>4.0910495906411173</v>
      </c>
      <c r="BI75">
        <f t="shared" si="47"/>
        <v>289.66842498898563</v>
      </c>
      <c r="BJ75">
        <f t="shared" si="48"/>
        <v>289</v>
      </c>
      <c r="BK75">
        <f t="shared" si="49"/>
        <v>40</v>
      </c>
      <c r="BL75">
        <f t="shared" si="50"/>
        <v>6</v>
      </c>
      <c r="BM75">
        <f t="shared" si="51"/>
        <v>23.845126042506113</v>
      </c>
      <c r="BN75" t="str">
        <f t="shared" si="52"/>
        <v>POSITIF</v>
      </c>
      <c r="BO75">
        <f t="shared" si="53"/>
        <v>23</v>
      </c>
      <c r="BP75">
        <f t="shared" si="54"/>
        <v>50</v>
      </c>
      <c r="BQ75">
        <f t="shared" si="55"/>
        <v>42</v>
      </c>
    </row>
    <row r="76" spans="1:70">
      <c r="A76">
        <f t="shared" ref="A76" si="117">A74</f>
        <v>7.0027777777777782</v>
      </c>
      <c r="B76">
        <f t="shared" si="71"/>
        <v>111.315</v>
      </c>
      <c r="C76">
        <f>INT(G3/15)</f>
        <v>7</v>
      </c>
      <c r="D76">
        <f>L3</f>
        <v>2017</v>
      </c>
      <c r="E76">
        <f>L2</f>
        <v>5</v>
      </c>
      <c r="F76">
        <f>L4-1</f>
        <v>24</v>
      </c>
      <c r="H76">
        <v>16</v>
      </c>
      <c r="I76">
        <v>15</v>
      </c>
      <c r="J76">
        <f t="shared" si="0"/>
        <v>16.25</v>
      </c>
      <c r="L76">
        <f t="shared" si="1"/>
        <v>20</v>
      </c>
      <c r="M76">
        <f t="shared" si="2"/>
        <v>-13</v>
      </c>
      <c r="N76">
        <f t="shared" si="3"/>
        <v>2457897.885416667</v>
      </c>
      <c r="O76">
        <f>O44</f>
        <v>8.1270152549154447E-4</v>
      </c>
      <c r="P76">
        <f t="shared" si="4"/>
        <v>2457897.8862293684</v>
      </c>
      <c r="Q76">
        <f t="shared" si="5"/>
        <v>0.1739325456363694</v>
      </c>
      <c r="R76">
        <f t="shared" si="6"/>
        <v>62.171606182930191</v>
      </c>
      <c r="S76">
        <f t="shared" si="7"/>
        <v>138.93555917070717</v>
      </c>
      <c r="T76">
        <f t="shared" si="8"/>
        <v>1.2377050806538965</v>
      </c>
      <c r="U76">
        <f t="shared" si="9"/>
        <v>1.0850992291453958</v>
      </c>
      <c r="V76">
        <f t="shared" si="10"/>
        <v>2.4248829556282425</v>
      </c>
      <c r="W76">
        <f t="shared" si="11"/>
        <v>1.6701294833083274E-2</v>
      </c>
      <c r="X76">
        <f t="shared" si="12"/>
        <v>63.409311263584087</v>
      </c>
      <c r="Y76">
        <f t="shared" si="13"/>
        <v>140.17326425136108</v>
      </c>
      <c r="Z76">
        <f t="shared" si="14"/>
        <v>2.4464849844543153</v>
      </c>
      <c r="AA76">
        <f t="shared" si="15"/>
        <v>148.6352766905932</v>
      </c>
      <c r="AB76">
        <f t="shared" si="16"/>
        <v>2.5941749628636326</v>
      </c>
      <c r="AC76">
        <f t="shared" si="17"/>
        <v>23.437029261608011</v>
      </c>
      <c r="AD76">
        <f t="shared" si="18"/>
        <v>-2.2714394271123235E-3</v>
      </c>
      <c r="AE76">
        <f t="shared" si="19"/>
        <v>23.434757822180899</v>
      </c>
      <c r="AF76">
        <f t="shared" si="20"/>
        <v>2457897.5</v>
      </c>
      <c r="AG76">
        <f t="shared" si="21"/>
        <v>0.17392197125256673</v>
      </c>
      <c r="AH76">
        <f t="shared" si="22"/>
        <v>16.119034962860269</v>
      </c>
      <c r="AI76">
        <f t="shared" si="23"/>
        <v>1.3943606243477689</v>
      </c>
      <c r="AJ76">
        <f t="shared" si="24"/>
        <v>0.40901368340455252</v>
      </c>
      <c r="AK76">
        <f t="shared" si="25"/>
        <v>8.8153606243477682</v>
      </c>
      <c r="AL76">
        <f t="shared" si="56"/>
        <v>70.854152095866283</v>
      </c>
      <c r="AM76">
        <f t="shared" si="26"/>
        <v>1.2366382427817075</v>
      </c>
      <c r="AN76">
        <f t="shared" si="27"/>
        <v>1.0127114657414624</v>
      </c>
      <c r="AO76" t="s">
        <v>137</v>
      </c>
      <c r="AP76">
        <f t="shared" si="28"/>
        <v>63.401133350032175</v>
      </c>
      <c r="AQ76">
        <f t="shared" si="29"/>
        <v>63</v>
      </c>
      <c r="AR76">
        <f t="shared" si="30"/>
        <v>24</v>
      </c>
      <c r="AS76">
        <f t="shared" si="31"/>
        <v>4</v>
      </c>
      <c r="AT76">
        <f t="shared" si="32"/>
        <v>1.1065585264540441</v>
      </c>
      <c r="AU76">
        <f t="shared" si="33"/>
        <v>61.376257269350241</v>
      </c>
      <c r="AV76" s="18">
        <f t="shared" si="34"/>
        <v>4.0917504846233497</v>
      </c>
      <c r="AW76">
        <f t="shared" si="35"/>
        <v>1.0712177719012659</v>
      </c>
      <c r="AX76">
        <f t="shared" si="36"/>
        <v>20.831002600424711</v>
      </c>
      <c r="AY76" t="str">
        <f t="shared" si="37"/>
        <v>POSITIF</v>
      </c>
      <c r="AZ76">
        <f t="shared" si="38"/>
        <v>20</v>
      </c>
      <c r="BA76">
        <f t="shared" si="39"/>
        <v>49</v>
      </c>
      <c r="BB76">
        <f t="shared" si="40"/>
        <v>51</v>
      </c>
      <c r="BC76">
        <f t="shared" si="41"/>
        <v>0.36356958186891192</v>
      </c>
      <c r="BD76">
        <f t="shared" si="42"/>
        <v>1.9140751015342248</v>
      </c>
      <c r="BE76">
        <f t="shared" si="43"/>
        <v>0.12222152900771403</v>
      </c>
      <c r="BF76">
        <f t="shared" si="44"/>
        <v>1.9428132568574878</v>
      </c>
      <c r="BG76">
        <f t="shared" si="45"/>
        <v>109.70593301725832</v>
      </c>
      <c r="BH76">
        <f t="shared" si="46"/>
        <v>4.0917504846233497</v>
      </c>
      <c r="BI76">
        <f t="shared" si="47"/>
        <v>289.7059330172583</v>
      </c>
      <c r="BJ76">
        <f t="shared" si="48"/>
        <v>289</v>
      </c>
      <c r="BK76">
        <f t="shared" si="49"/>
        <v>42</v>
      </c>
      <c r="BL76">
        <f t="shared" si="50"/>
        <v>21</v>
      </c>
      <c r="BM76">
        <f t="shared" si="51"/>
        <v>20.340842166176731</v>
      </c>
      <c r="BN76" t="str">
        <f t="shared" si="52"/>
        <v>POSITIF</v>
      </c>
      <c r="BO76">
        <f t="shared" si="53"/>
        <v>20</v>
      </c>
      <c r="BP76">
        <f t="shared" si="54"/>
        <v>20</v>
      </c>
      <c r="BQ76">
        <f t="shared" si="55"/>
        <v>27</v>
      </c>
    </row>
    <row r="77" spans="1:70">
      <c r="A77">
        <f t="shared" ref="A77" si="118">A75</f>
        <v>7.0027777777777782</v>
      </c>
      <c r="B77">
        <f t="shared" si="71"/>
        <v>111.315</v>
      </c>
      <c r="C77">
        <f>INT(G3/15)</f>
        <v>7</v>
      </c>
      <c r="D77">
        <f>L3</f>
        <v>2017</v>
      </c>
      <c r="E77">
        <f>L2</f>
        <v>5</v>
      </c>
      <c r="F77">
        <f>L4-1</f>
        <v>24</v>
      </c>
      <c r="H77">
        <v>16</v>
      </c>
      <c r="I77">
        <v>30</v>
      </c>
      <c r="J77">
        <f t="shared" si="0"/>
        <v>16.5</v>
      </c>
      <c r="L77">
        <f t="shared" si="1"/>
        <v>20</v>
      </c>
      <c r="M77">
        <f t="shared" si="2"/>
        <v>-13</v>
      </c>
      <c r="N77">
        <f t="shared" si="3"/>
        <v>2457897.8958333335</v>
      </c>
      <c r="O77">
        <f t="shared" si="89"/>
        <v>8.1270152549154447E-4</v>
      </c>
      <c r="P77">
        <f t="shared" si="4"/>
        <v>2457897.8966460349</v>
      </c>
      <c r="Q77">
        <f t="shared" si="5"/>
        <v>0.17393283082915548</v>
      </c>
      <c r="R77">
        <f t="shared" si="6"/>
        <v>62.181873342769904</v>
      </c>
      <c r="S77">
        <f t="shared" si="7"/>
        <v>138.94582584015916</v>
      </c>
      <c r="T77">
        <f t="shared" si="8"/>
        <v>1.2374475722754192</v>
      </c>
      <c r="U77">
        <f t="shared" si="9"/>
        <v>1.0852784248894274</v>
      </c>
      <c r="V77">
        <f t="shared" si="10"/>
        <v>2.4250621428133936</v>
      </c>
      <c r="W77">
        <f t="shared" si="11"/>
        <v>1.6701294821105175E-2</v>
      </c>
      <c r="X77">
        <f t="shared" si="12"/>
        <v>63.419320915045326</v>
      </c>
      <c r="Y77">
        <f t="shared" si="13"/>
        <v>140.18327341243457</v>
      </c>
      <c r="Z77">
        <f t="shared" si="14"/>
        <v>2.4466596772704103</v>
      </c>
      <c r="AA77">
        <f t="shared" si="15"/>
        <v>148.63472508888455</v>
      </c>
      <c r="AB77">
        <f t="shared" si="16"/>
        <v>2.5941653355976566</v>
      </c>
      <c r="AC77">
        <f t="shared" si="17"/>
        <v>23.437029257899315</v>
      </c>
      <c r="AD77">
        <f t="shared" si="18"/>
        <v>-2.2714734688793563E-3</v>
      </c>
      <c r="AE77">
        <f t="shared" si="19"/>
        <v>23.434757784430435</v>
      </c>
      <c r="AF77">
        <f t="shared" si="20"/>
        <v>2457897.5</v>
      </c>
      <c r="AG77">
        <f t="shared" si="21"/>
        <v>0.17392197125256673</v>
      </c>
      <c r="AH77">
        <f t="shared" si="22"/>
        <v>16.119034962860269</v>
      </c>
      <c r="AI77">
        <f t="shared" si="23"/>
        <v>1.6450451016852696</v>
      </c>
      <c r="AJ77">
        <f t="shared" si="24"/>
        <v>0.40901368274568262</v>
      </c>
      <c r="AK77">
        <f t="shared" si="25"/>
        <v>9.066045101685269</v>
      </c>
      <c r="AL77">
        <f t="shared" si="56"/>
        <v>74.603905620193927</v>
      </c>
      <c r="AM77">
        <f t="shared" si="26"/>
        <v>1.3020837879194862</v>
      </c>
      <c r="AN77">
        <f t="shared" si="27"/>
        <v>1.012713382503351</v>
      </c>
      <c r="AO77" t="s">
        <v>137</v>
      </c>
      <c r="AP77">
        <f t="shared" si="28"/>
        <v>63.41114296219979</v>
      </c>
      <c r="AQ77">
        <f t="shared" si="29"/>
        <v>63</v>
      </c>
      <c r="AR77">
        <f t="shared" si="30"/>
        <v>24</v>
      </c>
      <c r="AS77">
        <f t="shared" si="31"/>
        <v>40</v>
      </c>
      <c r="AT77">
        <f t="shared" si="32"/>
        <v>1.1067332271432166</v>
      </c>
      <c r="AU77">
        <f t="shared" si="33"/>
        <v>61.386770905085115</v>
      </c>
      <c r="AV77" s="18">
        <f t="shared" si="34"/>
        <v>4.0924513936723406</v>
      </c>
      <c r="AW77">
        <f t="shared" si="35"/>
        <v>1.0714012694611947</v>
      </c>
      <c r="AX77">
        <f t="shared" si="36"/>
        <v>20.832909304159923</v>
      </c>
      <c r="AY77" t="str">
        <f t="shared" si="37"/>
        <v>POSITIF</v>
      </c>
      <c r="AZ77">
        <f t="shared" si="38"/>
        <v>20</v>
      </c>
      <c r="BA77">
        <f t="shared" si="39"/>
        <v>49</v>
      </c>
      <c r="BB77">
        <f t="shared" si="40"/>
        <v>58</v>
      </c>
      <c r="BC77">
        <f t="shared" si="41"/>
        <v>0.36360286012695148</v>
      </c>
      <c r="BD77">
        <f t="shared" si="42"/>
        <v>1.9147297401235148</v>
      </c>
      <c r="BE77">
        <f t="shared" si="43"/>
        <v>0.12222152900771403</v>
      </c>
      <c r="BF77">
        <f t="shared" si="44"/>
        <v>1.9428132568574878</v>
      </c>
      <c r="BG77">
        <f t="shared" si="45"/>
        <v>109.82585576860295</v>
      </c>
      <c r="BH77">
        <f t="shared" si="46"/>
        <v>4.0924513936723406</v>
      </c>
      <c r="BI77">
        <f t="shared" si="47"/>
        <v>289.82585576860293</v>
      </c>
      <c r="BJ77">
        <f t="shared" si="48"/>
        <v>289</v>
      </c>
      <c r="BK77">
        <f t="shared" si="49"/>
        <v>49</v>
      </c>
      <c r="BL77">
        <f t="shared" si="50"/>
        <v>33</v>
      </c>
      <c r="BM77">
        <f t="shared" si="51"/>
        <v>16.836478361695089</v>
      </c>
      <c r="BN77" t="str">
        <f t="shared" si="52"/>
        <v>POSITIF</v>
      </c>
      <c r="BO77">
        <f t="shared" si="53"/>
        <v>16</v>
      </c>
      <c r="BP77">
        <f t="shared" si="54"/>
        <v>50</v>
      </c>
      <c r="BQ77">
        <f t="shared" si="55"/>
        <v>11</v>
      </c>
    </row>
    <row r="78" spans="1:70">
      <c r="A78">
        <f t="shared" ref="A78" si="119">A76</f>
        <v>7.0027777777777782</v>
      </c>
      <c r="B78">
        <f t="shared" si="71"/>
        <v>111.315</v>
      </c>
      <c r="C78">
        <f>INT(G3/15)</f>
        <v>7</v>
      </c>
      <c r="D78">
        <f>L3</f>
        <v>2017</v>
      </c>
      <c r="E78">
        <f>L2</f>
        <v>5</v>
      </c>
      <c r="F78">
        <f>L4-1</f>
        <v>24</v>
      </c>
      <c r="H78">
        <v>16</v>
      </c>
      <c r="I78">
        <v>45</v>
      </c>
      <c r="J78">
        <f t="shared" si="0"/>
        <v>16.75</v>
      </c>
      <c r="L78">
        <f t="shared" si="1"/>
        <v>20</v>
      </c>
      <c r="M78">
        <f t="shared" si="2"/>
        <v>-13</v>
      </c>
      <c r="N78">
        <f t="shared" si="3"/>
        <v>2457897.90625</v>
      </c>
      <c r="O78">
        <f t="shared" si="89"/>
        <v>8.1270152549154447E-4</v>
      </c>
      <c r="P78">
        <f t="shared" si="4"/>
        <v>2457897.9070627014</v>
      </c>
      <c r="Q78">
        <f t="shared" si="5"/>
        <v>0.17393311602194156</v>
      </c>
      <c r="R78">
        <f t="shared" si="6"/>
        <v>62.192140502610528</v>
      </c>
      <c r="S78">
        <f t="shared" si="7"/>
        <v>138.95609250961024</v>
      </c>
      <c r="T78">
        <f t="shared" si="8"/>
        <v>1.2371900259994979</v>
      </c>
      <c r="U78">
        <f t="shared" si="9"/>
        <v>1.0854576206334747</v>
      </c>
      <c r="V78">
        <f t="shared" si="10"/>
        <v>2.4252413299985291</v>
      </c>
      <c r="W78">
        <f t="shared" si="11"/>
        <v>1.670129480912708E-2</v>
      </c>
      <c r="X78">
        <f t="shared" si="12"/>
        <v>63.429330528610024</v>
      </c>
      <c r="Y78">
        <f t="shared" si="13"/>
        <v>140.19328253560974</v>
      </c>
      <c r="Z78">
        <f t="shared" si="14"/>
        <v>2.4468343694250545</v>
      </c>
      <c r="AA78">
        <f t="shared" si="15"/>
        <v>148.6341734871759</v>
      </c>
      <c r="AB78">
        <f t="shared" si="16"/>
        <v>2.5941557083316811</v>
      </c>
      <c r="AC78">
        <f t="shared" si="17"/>
        <v>23.43702925419062</v>
      </c>
      <c r="AD78">
        <f t="shared" si="18"/>
        <v>-2.2715074989650115E-3</v>
      </c>
      <c r="AE78">
        <f t="shared" si="19"/>
        <v>23.434757746691655</v>
      </c>
      <c r="AF78">
        <f t="shared" si="20"/>
        <v>2457897.5</v>
      </c>
      <c r="AG78">
        <f t="shared" si="21"/>
        <v>0.17392197125256673</v>
      </c>
      <c r="AH78">
        <f t="shared" si="22"/>
        <v>16.119034962860269</v>
      </c>
      <c r="AI78">
        <f t="shared" si="23"/>
        <v>1.8957295790227704</v>
      </c>
      <c r="AJ78">
        <f t="shared" si="24"/>
        <v>0.40901368208701666</v>
      </c>
      <c r="AK78">
        <f t="shared" si="25"/>
        <v>9.3167295790227698</v>
      </c>
      <c r="AL78">
        <f t="shared" si="56"/>
        <v>78.353658918099455</v>
      </c>
      <c r="AM78">
        <f t="shared" si="26"/>
        <v>1.3675293291054536</v>
      </c>
      <c r="AN78">
        <f t="shared" si="27"/>
        <v>1.0127152988636205</v>
      </c>
      <c r="AO78" t="s">
        <v>137</v>
      </c>
      <c r="AP78">
        <f t="shared" si="28"/>
        <v>63.421152536471098</v>
      </c>
      <c r="AQ78">
        <f t="shared" si="29"/>
        <v>63</v>
      </c>
      <c r="AR78">
        <f t="shared" si="30"/>
        <v>25</v>
      </c>
      <c r="AS78">
        <f t="shared" si="31"/>
        <v>16</v>
      </c>
      <c r="AT78">
        <f t="shared" si="32"/>
        <v>1.1069079271709739</v>
      </c>
      <c r="AU78">
        <f t="shared" si="33"/>
        <v>61.397284767242098</v>
      </c>
      <c r="AV78" s="18">
        <f t="shared" si="34"/>
        <v>4.0931523178161395</v>
      </c>
      <c r="AW78">
        <f t="shared" si="35"/>
        <v>1.0715847709729349</v>
      </c>
      <c r="AX78">
        <f t="shared" si="36"/>
        <v>20.834815359407873</v>
      </c>
      <c r="AY78" t="str">
        <f t="shared" si="37"/>
        <v>POSITIF</v>
      </c>
      <c r="AZ78">
        <f t="shared" si="38"/>
        <v>20</v>
      </c>
      <c r="BA78">
        <f t="shared" si="39"/>
        <v>50</v>
      </c>
      <c r="BB78">
        <f t="shared" si="40"/>
        <v>5</v>
      </c>
      <c r="BC78">
        <f t="shared" si="41"/>
        <v>0.36363612706675313</v>
      </c>
      <c r="BD78">
        <f t="shared" si="42"/>
        <v>1.9168227869825289</v>
      </c>
      <c r="BE78">
        <f t="shared" si="43"/>
        <v>0.12222152900771403</v>
      </c>
      <c r="BF78">
        <f t="shared" si="44"/>
        <v>1.9428132568574878</v>
      </c>
      <c r="BG78">
        <f t="shared" si="45"/>
        <v>110.0250300024138</v>
      </c>
      <c r="BH78">
        <f t="shared" si="46"/>
        <v>4.0931523178161395</v>
      </c>
      <c r="BI78">
        <f t="shared" si="47"/>
        <v>290.02503000241381</v>
      </c>
      <c r="BJ78">
        <f t="shared" si="48"/>
        <v>290</v>
      </c>
      <c r="BK78">
        <f t="shared" si="49"/>
        <v>1</v>
      </c>
      <c r="BL78">
        <f t="shared" si="50"/>
        <v>30</v>
      </c>
      <c r="BM78">
        <f t="shared" si="51"/>
        <v>13.333891578054123</v>
      </c>
      <c r="BN78" t="str">
        <f t="shared" si="52"/>
        <v>POSITIF</v>
      </c>
      <c r="BO78">
        <f t="shared" si="53"/>
        <v>13</v>
      </c>
      <c r="BP78">
        <f t="shared" si="54"/>
        <v>20</v>
      </c>
      <c r="BQ78">
        <f t="shared" si="55"/>
        <v>2</v>
      </c>
    </row>
    <row r="79" spans="1:70">
      <c r="A79">
        <f t="shared" ref="A79" si="120">A77</f>
        <v>7.0027777777777782</v>
      </c>
      <c r="B79">
        <f t="shared" si="71"/>
        <v>111.315</v>
      </c>
      <c r="C79">
        <f>INT(G3/15)</f>
        <v>7</v>
      </c>
      <c r="D79">
        <f>L3</f>
        <v>2017</v>
      </c>
      <c r="E79">
        <f>L2</f>
        <v>5</v>
      </c>
      <c r="F79">
        <f>L4-1</f>
        <v>24</v>
      </c>
      <c r="H79" s="20">
        <v>17</v>
      </c>
      <c r="I79" s="20">
        <v>0</v>
      </c>
      <c r="J79" s="20">
        <f t="shared" si="0"/>
        <v>17</v>
      </c>
      <c r="K79" s="20"/>
      <c r="L79" s="20">
        <f t="shared" si="1"/>
        <v>20</v>
      </c>
      <c r="M79" s="20">
        <f t="shared" si="2"/>
        <v>-13</v>
      </c>
      <c r="N79" s="20">
        <f t="shared" si="3"/>
        <v>2457897.916666667</v>
      </c>
      <c r="O79" s="20">
        <f t="shared" si="89"/>
        <v>8.1270152549154447E-4</v>
      </c>
      <c r="P79" s="20">
        <f t="shared" si="4"/>
        <v>2457897.9174793684</v>
      </c>
      <c r="Q79" s="20">
        <f t="shared" si="5"/>
        <v>0.17393340121474038</v>
      </c>
      <c r="R79" s="20">
        <f t="shared" si="6"/>
        <v>62.202407662909536</v>
      </c>
      <c r="S79" s="20">
        <f t="shared" si="7"/>
        <v>138.96635917952062</v>
      </c>
      <c r="T79" s="20">
        <f t="shared" si="8"/>
        <v>1.2369324418227383</v>
      </c>
      <c r="U79" s="20">
        <f t="shared" si="9"/>
        <v>1.0856368163855226</v>
      </c>
      <c r="V79" s="20">
        <f t="shared" si="10"/>
        <v>2.4254205171916805</v>
      </c>
      <c r="W79" s="20">
        <f t="shared" si="11"/>
        <v>1.6701294797148981E-2</v>
      </c>
      <c r="X79" s="20">
        <f t="shared" si="12"/>
        <v>63.439340104732274</v>
      </c>
      <c r="Y79" s="20">
        <f t="shared" si="13"/>
        <v>140.20329162134337</v>
      </c>
      <c r="Z79" s="20">
        <f t="shared" si="14"/>
        <v>2.4470090609262205</v>
      </c>
      <c r="AA79" s="20">
        <f t="shared" si="15"/>
        <v>148.63362188544258</v>
      </c>
      <c r="AB79" s="20">
        <f t="shared" si="16"/>
        <v>2.5941460810652752</v>
      </c>
      <c r="AC79" s="20">
        <f t="shared" si="17"/>
        <v>23.437029250481924</v>
      </c>
      <c r="AD79" s="20">
        <f t="shared" si="18"/>
        <v>-2.2715415173647866E-3</v>
      </c>
      <c r="AE79" s="20">
        <f t="shared" si="19"/>
        <v>23.434757708964558</v>
      </c>
      <c r="AF79" s="20">
        <f t="shared" si="20"/>
        <v>2457897.5</v>
      </c>
      <c r="AG79" s="20">
        <f t="shared" si="21"/>
        <v>0.17392197125256673</v>
      </c>
      <c r="AH79" s="20">
        <f t="shared" si="22"/>
        <v>16.119034962860269</v>
      </c>
      <c r="AI79" s="20">
        <f t="shared" si="23"/>
        <v>2.1464140563602676</v>
      </c>
      <c r="AJ79" s="20">
        <f t="shared" si="24"/>
        <v>0.4090136814285546</v>
      </c>
      <c r="AK79" s="20">
        <f t="shared" si="25"/>
        <v>9.567414056360267</v>
      </c>
      <c r="AL79" s="20">
        <f t="shared" si="56"/>
        <v>82.103411989165053</v>
      </c>
      <c r="AM79" s="20">
        <f t="shared" si="26"/>
        <v>1.4329748663323172</v>
      </c>
      <c r="AN79" s="20">
        <f t="shared" si="27"/>
        <v>1.0127172148223003</v>
      </c>
      <c r="AO79" s="20" t="s">
        <v>137</v>
      </c>
      <c r="AP79" s="20">
        <f t="shared" si="28"/>
        <v>63.431162073300186</v>
      </c>
      <c r="AQ79" s="20">
        <f t="shared" si="29"/>
        <v>63</v>
      </c>
      <c r="AR79" s="20">
        <f t="shared" si="30"/>
        <v>25</v>
      </c>
      <c r="AS79" s="20">
        <f t="shared" si="31"/>
        <v>52</v>
      </c>
      <c r="AT79" s="20">
        <f t="shared" si="32"/>
        <v>1.1070826265452409</v>
      </c>
      <c r="AU79" s="20">
        <f t="shared" si="33"/>
        <v>61.407798856238962</v>
      </c>
      <c r="AV79" s="21">
        <f t="shared" si="34"/>
        <v>4.0938532570825972</v>
      </c>
      <c r="AW79" s="20">
        <f t="shared" si="35"/>
        <v>1.0717682764437779</v>
      </c>
      <c r="AX79" s="20">
        <f t="shared" si="36"/>
        <v>20.836720766181855</v>
      </c>
      <c r="AY79" s="20" t="str">
        <f t="shared" si="37"/>
        <v>POSITIF</v>
      </c>
      <c r="AZ79" s="20">
        <f t="shared" si="38"/>
        <v>20</v>
      </c>
      <c r="BA79" s="20">
        <f t="shared" si="39"/>
        <v>50</v>
      </c>
      <c r="BB79" s="20">
        <f t="shared" si="40"/>
        <v>12</v>
      </c>
      <c r="BC79" s="20">
        <f t="shared" si="41"/>
        <v>0.36366938268854893</v>
      </c>
      <c r="BD79" s="20">
        <f t="shared" si="42"/>
        <v>1.9202990331476655</v>
      </c>
      <c r="BE79" s="20">
        <f t="shared" si="43"/>
        <v>0.12222152900771403</v>
      </c>
      <c r="BF79" s="20">
        <f t="shared" si="44"/>
        <v>1.9428132568574878</v>
      </c>
      <c r="BG79" s="20">
        <f t="shared" si="45"/>
        <v>110.30189671401337</v>
      </c>
      <c r="BH79" s="20">
        <f t="shared" si="46"/>
        <v>4.0938532570825972</v>
      </c>
      <c r="BI79" s="20">
        <f t="shared" si="47"/>
        <v>290.30189671401337</v>
      </c>
      <c r="BJ79" s="20">
        <f t="shared" si="48"/>
        <v>290</v>
      </c>
      <c r="BK79" s="20">
        <f t="shared" si="49"/>
        <v>18</v>
      </c>
      <c r="BL79" s="20">
        <f t="shared" si="50"/>
        <v>6</v>
      </c>
      <c r="BM79" s="20">
        <f t="shared" si="51"/>
        <v>9.834870768710914</v>
      </c>
      <c r="BN79" s="20" t="str">
        <f t="shared" si="52"/>
        <v>POSITIF</v>
      </c>
      <c r="BO79" s="20">
        <f t="shared" si="53"/>
        <v>9</v>
      </c>
      <c r="BP79" s="20">
        <f t="shared" si="54"/>
        <v>50</v>
      </c>
      <c r="BQ79" s="20">
        <f t="shared" si="55"/>
        <v>5</v>
      </c>
      <c r="BR79" s="20"/>
    </row>
    <row r="80" spans="1:70">
      <c r="A80">
        <f t="shared" ref="A80" si="121">A78</f>
        <v>7.0027777777777782</v>
      </c>
      <c r="B80">
        <f t="shared" si="71"/>
        <v>111.315</v>
      </c>
      <c r="C80">
        <f>INT(G3/15)</f>
        <v>7</v>
      </c>
      <c r="D80">
        <f>L3</f>
        <v>2017</v>
      </c>
      <c r="E80">
        <f>L2</f>
        <v>5</v>
      </c>
      <c r="F80">
        <f>L4-1</f>
        <v>24</v>
      </c>
      <c r="H80" s="20">
        <v>17</v>
      </c>
      <c r="I80" s="20">
        <v>15</v>
      </c>
      <c r="J80" s="20">
        <f t="shared" ref="J80:J110" si="122">H80+I80/60</f>
        <v>17.25</v>
      </c>
      <c r="K80" s="20"/>
      <c r="L80" s="20">
        <f t="shared" ref="L80:L143" si="123">INT(D80/100)</f>
        <v>20</v>
      </c>
      <c r="M80" s="20">
        <f t="shared" ref="M80:M143" si="124">IF(D80&lt;1583,IF(E80&lt;11,IF(F80&lt;4,0,IF(F80&gt;14,2+INT(L80/4)-L80,"TANGGAL SALAH")),2+INT(L80/4)-L80),2+INT(L80/4)-L80)</f>
        <v>-13</v>
      </c>
      <c r="N80" s="20">
        <f t="shared" ref="N80:N143" si="125">1720994.5+INT(365.25*D80)+INT(30.60001*(E80+1))+M80+F80+(H80+I80/60)/24 - C80/24</f>
        <v>2457897.9270833335</v>
      </c>
      <c r="O80" s="20">
        <f t="shared" si="89"/>
        <v>8.1270152549154447E-4</v>
      </c>
      <c r="P80" s="20">
        <f t="shared" ref="P80:P110" si="126">N80+O80</f>
        <v>2457897.9278960349</v>
      </c>
      <c r="Q80" s="20">
        <f t="shared" ref="Q80:Q110" si="127">(P80-2451545)/36525</f>
        <v>0.17393368640752646</v>
      </c>
      <c r="R80" s="20">
        <f t="shared" ref="R80:R143" si="128">MOD(280.46607+36000.7698*Q80, 360)</f>
        <v>62.212674822750159</v>
      </c>
      <c r="S80" s="20">
        <f t="shared" ref="S80:S143" si="129">MOD(357.5291+35999.0503*Q80, 360)</f>
        <v>138.97662584897171</v>
      </c>
      <c r="T80" s="20">
        <f t="shared" ref="T80:T143" si="130" xml:space="preserve"> (1.9146 - 0.0048*Q80)*SIN(V80) + (0.02 - 0.0001)*SIN(2*V80) + 0.0003*SIN(3*V80)</f>
        <v>1.2366748197763404</v>
      </c>
      <c r="U80" s="20">
        <f t="shared" ref="U80:U143" si="131">RADIANS(R80)</f>
        <v>1.0858160121295699</v>
      </c>
      <c r="V80" s="20">
        <f t="shared" ref="V80:V143" si="132">RADIANS(S80)</f>
        <v>2.425599704376816</v>
      </c>
      <c r="W80" s="20">
        <f t="shared" ref="W80:W143" si="133">0.0167086 - 0.000042*Q80</f>
        <v>1.6701294785170885E-2</v>
      </c>
      <c r="X80" s="20">
        <f t="shared" ref="X80:X143" si="134">R80+T80</f>
        <v>63.449349642526499</v>
      </c>
      <c r="Y80" s="20">
        <f t="shared" ref="Y80:Y143" si="135">S80+T80</f>
        <v>140.21330066874805</v>
      </c>
      <c r="Z80" s="20">
        <f t="shared" ref="Z80:Z143" si="136">RADIANS(Y80)</f>
        <v>2.4471837517584207</v>
      </c>
      <c r="AA80" s="20">
        <f t="shared" ref="AA80:AA143" si="137">MOD(125.04452-1934.13626*Q80, 360)</f>
        <v>148.63307028373393</v>
      </c>
      <c r="AB80" s="20">
        <f t="shared" ref="AB80:AB143" si="138">RADIANS(AA80)</f>
        <v>2.5941364537992997</v>
      </c>
      <c r="AC80" s="20">
        <f t="shared" ref="AC80:AC143" si="139">23.43929111 - 0.01300417*Q80</f>
        <v>23.437029246773228</v>
      </c>
      <c r="AD80" s="20">
        <f t="shared" ref="AD80:AD143" si="140">9.2*COS(AB80)/3600 + 0.57*COS(2*U80)/3600</f>
        <v>-2.2715755240696337E-3</v>
      </c>
      <c r="AE80" s="20">
        <f t="shared" ref="AE80:AE143" si="141">AC80+AD80</f>
        <v>23.434757671249159</v>
      </c>
      <c r="AF80" s="20">
        <f t="shared" ref="AF80:AF143" si="142">1720994.5+INT(365.25*D80)+INT(30.60001*(E80+1))+M80+F80</f>
        <v>2457897.5</v>
      </c>
      <c r="AG80" s="20">
        <f t="shared" ref="AG80:AG143" si="143">(AF80-2451545)/36525</f>
        <v>0.17392197125256673</v>
      </c>
      <c r="AH80" s="20">
        <f t="shared" ref="AH80:AH143" si="144">MOD(6.6973745583+2400.0513369072*AG80+0.0000258622*AG80*AG80,24)</f>
        <v>16.119034962860269</v>
      </c>
      <c r="AI80" s="20">
        <f t="shared" ref="AI80:AI143" si="145">MOD(AH80+(H80+I80/60-C80)*1.00273790935,24)</f>
        <v>2.3970985336977684</v>
      </c>
      <c r="AJ80" s="20">
        <f t="shared" ref="AJ80:AJ143" si="146">RADIANS(AE80)</f>
        <v>0.40901368077029671</v>
      </c>
      <c r="AK80" s="20">
        <f t="shared" ref="AK80:AK143" si="147">MOD(AI80+B80/15,24)</f>
        <v>9.8180985336977677</v>
      </c>
      <c r="AL80" s="20">
        <f t="shared" si="56"/>
        <v>85.853164834380237</v>
      </c>
      <c r="AM80" s="20">
        <f t="shared" ref="AM80:AM143" si="148">RADIANS(AL80)</f>
        <v>1.4984203996173473</v>
      </c>
      <c r="AN80" s="20">
        <f t="shared" ref="AN80:AN143" si="149">1.000001018*(1-W80*W80)/(1+W80*COS(Z80))</f>
        <v>1.0127191303791614</v>
      </c>
      <c r="AO80" s="20" t="s">
        <v>137</v>
      </c>
      <c r="AP80" s="20">
        <f t="shared" ref="AP80:AP143" si="150">X80-0.00569-0.00478*SIN(AB80)</f>
        <v>63.441171571801483</v>
      </c>
      <c r="AQ80" s="20">
        <f t="shared" ref="AQ80:AQ143" si="151">INT(AP80)</f>
        <v>63</v>
      </c>
      <c r="AR80" s="20">
        <f t="shared" ref="AR80:AR143" si="152">INT(60*(AP80-AQ80))</f>
        <v>26</v>
      </c>
      <c r="AS80" s="20">
        <f t="shared" ref="AS80:AS143" si="153">INT(3600*(AP80-AQ80)-60*AR80)</f>
        <v>28</v>
      </c>
      <c r="AT80" s="20">
        <f t="shared" ref="AT80:AT143" si="154">RADIANS(AP80)</f>
        <v>1.107257325250562</v>
      </c>
      <c r="AU80" s="20">
        <f t="shared" ref="AU80:AU143" si="155">MOD(DEGREES(ATAN2(COS(AT80),COS(AJ80)*SIN(AT80))),360)</f>
        <v>61.418313171086275</v>
      </c>
      <c r="AV80" s="21">
        <f t="shared" ref="AV80:AV143" si="156">AU80/15</f>
        <v>4.094554211405752</v>
      </c>
      <c r="AW80" s="20">
        <f t="shared" ref="AW80:AW143" si="157">RADIANS(AU80)</f>
        <v>1.0719517858564549</v>
      </c>
      <c r="AX80" s="20">
        <f t="shared" ref="AX80:AX143" si="158">DEGREES(ASIN(SIN(AJ80)*SIN(AT80)))</f>
        <v>20.838625524240204</v>
      </c>
      <c r="AY80" s="20" t="str">
        <f t="shared" ref="AY80:AY143" si="159">IF(AX80&lt;0, "NEGATIF", "POSITIF")</f>
        <v>POSITIF</v>
      </c>
      <c r="AZ80" s="20">
        <f t="shared" ref="AZ80:AZ143" si="160">INT(ABS(AX80))</f>
        <v>20</v>
      </c>
      <c r="BA80" s="20">
        <f t="shared" ref="BA80:BA143" si="161">INT(60*(ABS(AX80)-AZ80))</f>
        <v>50</v>
      </c>
      <c r="BB80" s="20">
        <f t="shared" ref="BB80:BB143" si="162">INT(3600*(ABS(AX80)-AZ80)-60*BA80)</f>
        <v>19</v>
      </c>
      <c r="BC80" s="20">
        <f t="shared" ref="BC80:BC143" si="163">RADIANS(AX80)</f>
        <v>0.363702626988121</v>
      </c>
      <c r="BD80" s="20">
        <f t="shared" ref="BD80:BD143" si="164">ATAN2(COS(AM80)*SIN(BE80)-TAN(BC80)*COS(BE80),SIN(AM80))</f>
        <v>1.9251312688542475</v>
      </c>
      <c r="BE80" s="20">
        <f t="shared" ref="BE80:BE143" si="165">RADIANS(A80)</f>
        <v>0.12222152900771403</v>
      </c>
      <c r="BF80" s="20">
        <f t="shared" ref="BF80:BF143" si="166">RADIANS(B80)</f>
        <v>1.9428132568574878</v>
      </c>
      <c r="BG80" s="20">
        <f t="shared" ref="BG80:BG143" si="167">DEGREES(BD81)</f>
        <v>110.65636360451791</v>
      </c>
      <c r="BH80" s="20">
        <f t="shared" ref="BH80:BH143" si="168">AU80/15</f>
        <v>4.094554211405752</v>
      </c>
      <c r="BI80" s="20">
        <f t="shared" ref="BI80:BI143" si="169">MOD(BG80+180,360)</f>
        <v>290.65636360451788</v>
      </c>
      <c r="BJ80" s="20">
        <f t="shared" ref="BJ80:BJ143" si="170">INT(BI80)</f>
        <v>290</v>
      </c>
      <c r="BK80" s="20">
        <f t="shared" ref="BK80:BK143" si="171">INT(60*(BI80-BJ80))</f>
        <v>39</v>
      </c>
      <c r="BL80" s="20">
        <f t="shared" ref="BL80:BL143" si="172">INT(3600*(BI80-BJ80)-60*BK80)</f>
        <v>22</v>
      </c>
      <c r="BM80" s="20">
        <f t="shared" ref="BM80:BM143" si="173">DEGREES(ASIN(SIN(BE80)*SIN(BC80)+COS(BE80)*COS(BC80)*COS(AM80)))</f>
        <v>6.3411938431957795</v>
      </c>
      <c r="BN80" s="20" t="str">
        <f t="shared" ref="BN80:BN143" si="174">IF(BM80&lt;0, "NEGATIF", "POSITIF")</f>
        <v>POSITIF</v>
      </c>
      <c r="BO80" s="20">
        <f t="shared" ref="BO80:BO143" si="175">INT(ABS(BM80))</f>
        <v>6</v>
      </c>
      <c r="BP80" s="20">
        <f t="shared" ref="BP80:BP143" si="176">INT(60*(ABS(BM80)-BO80))</f>
        <v>20</v>
      </c>
      <c r="BQ80" s="20">
        <f t="shared" ref="BQ80:BQ143" si="177">INT(3600*(ABS(BM80)-BO80)-60*BP80)</f>
        <v>28</v>
      </c>
      <c r="BR80" s="20"/>
    </row>
    <row r="81" spans="1:70">
      <c r="A81">
        <f t="shared" ref="A81" si="178">A79</f>
        <v>7.0027777777777782</v>
      </c>
      <c r="B81">
        <f t="shared" si="71"/>
        <v>111.315</v>
      </c>
      <c r="C81">
        <f>INT(G3/15)</f>
        <v>7</v>
      </c>
      <c r="D81">
        <f>L3</f>
        <v>2017</v>
      </c>
      <c r="E81">
        <f>L2</f>
        <v>5</v>
      </c>
      <c r="F81">
        <f>L4-1</f>
        <v>24</v>
      </c>
      <c r="H81" s="20">
        <v>17</v>
      </c>
      <c r="I81" s="20">
        <v>30</v>
      </c>
      <c r="J81" s="20">
        <f t="shared" si="122"/>
        <v>17.5</v>
      </c>
      <c r="K81" s="20"/>
      <c r="L81" s="20">
        <f t="shared" si="123"/>
        <v>20</v>
      </c>
      <c r="M81" s="20">
        <f t="shared" si="124"/>
        <v>-13</v>
      </c>
      <c r="N81" s="20">
        <f t="shared" si="125"/>
        <v>2457897.9375</v>
      </c>
      <c r="O81" s="20">
        <f t="shared" si="89"/>
        <v>8.1270152549154447E-4</v>
      </c>
      <c r="P81" s="20">
        <f t="shared" si="126"/>
        <v>2457897.9383127014</v>
      </c>
      <c r="Q81" s="20">
        <f t="shared" si="127"/>
        <v>0.17393397160031254</v>
      </c>
      <c r="R81" s="20">
        <f t="shared" si="128"/>
        <v>62.222941982589873</v>
      </c>
      <c r="S81" s="20">
        <f t="shared" si="129"/>
        <v>138.98689251842279</v>
      </c>
      <c r="T81" s="20">
        <f t="shared" si="130"/>
        <v>1.236417159856936</v>
      </c>
      <c r="U81" s="20">
        <f t="shared" si="131"/>
        <v>1.0859952078736015</v>
      </c>
      <c r="V81" s="20">
        <f t="shared" si="132"/>
        <v>2.4257788915619511</v>
      </c>
      <c r="W81" s="20">
        <f t="shared" si="133"/>
        <v>1.6701294773192786E-2</v>
      </c>
      <c r="X81" s="20">
        <f t="shared" si="134"/>
        <v>63.459359142446807</v>
      </c>
      <c r="Y81" s="20">
        <f t="shared" si="135"/>
        <v>140.22330967827972</v>
      </c>
      <c r="Z81" s="20">
        <f t="shared" si="136"/>
        <v>2.4473584419296119</v>
      </c>
      <c r="AA81" s="20">
        <f t="shared" si="137"/>
        <v>148.63251868202528</v>
      </c>
      <c r="AB81" s="20">
        <f t="shared" si="138"/>
        <v>2.5941268265333237</v>
      </c>
      <c r="AC81" s="20">
        <f t="shared" si="139"/>
        <v>23.437029243064533</v>
      </c>
      <c r="AD81" s="20">
        <f t="shared" si="140"/>
        <v>-2.2716095190750529E-3</v>
      </c>
      <c r="AE81" s="20">
        <f t="shared" si="141"/>
        <v>23.434757633545459</v>
      </c>
      <c r="AF81" s="20">
        <f t="shared" si="142"/>
        <v>2457897.5</v>
      </c>
      <c r="AG81" s="20">
        <f t="shared" si="143"/>
        <v>0.17392197125256673</v>
      </c>
      <c r="AH81" s="20">
        <f t="shared" si="144"/>
        <v>16.119034962860269</v>
      </c>
      <c r="AI81" s="20">
        <f t="shared" si="145"/>
        <v>2.6477830110352691</v>
      </c>
      <c r="AJ81" s="20">
        <f t="shared" si="146"/>
        <v>0.40901368011224298</v>
      </c>
      <c r="AK81" s="20">
        <f t="shared" si="147"/>
        <v>10.068783011035269</v>
      </c>
      <c r="AL81" s="20">
        <f t="shared" ref="AL81:AL144" si="179">MOD(AK81-BH81,24)*15</f>
        <v>89.602917453327308</v>
      </c>
      <c r="AM81" s="20">
        <f t="shared" si="148"/>
        <v>1.5638659289532542</v>
      </c>
      <c r="AN81" s="20">
        <f t="shared" si="149"/>
        <v>1.0127210455342333</v>
      </c>
      <c r="AO81" s="20" t="s">
        <v>137</v>
      </c>
      <c r="AP81" s="20">
        <f t="shared" si="150"/>
        <v>63.451181032429091</v>
      </c>
      <c r="AQ81" s="20">
        <f t="shared" si="151"/>
        <v>63</v>
      </c>
      <c r="AR81" s="20">
        <f t="shared" si="152"/>
        <v>27</v>
      </c>
      <c r="AS81" s="20">
        <f t="shared" si="153"/>
        <v>4</v>
      </c>
      <c r="AT81" s="20">
        <f t="shared" si="154"/>
        <v>1.1074320232948625</v>
      </c>
      <c r="AU81" s="20">
        <f t="shared" si="155"/>
        <v>61.428827712201716</v>
      </c>
      <c r="AV81" s="21">
        <f t="shared" si="156"/>
        <v>4.0952551808134476</v>
      </c>
      <c r="AW81" s="20">
        <f t="shared" si="157"/>
        <v>1.0721352992182556</v>
      </c>
      <c r="AX81" s="20">
        <f t="shared" si="158"/>
        <v>20.840529633596276</v>
      </c>
      <c r="AY81" s="20" t="str">
        <f t="shared" si="159"/>
        <v>POSITIF</v>
      </c>
      <c r="AZ81" s="20">
        <f t="shared" si="160"/>
        <v>20</v>
      </c>
      <c r="BA81" s="20">
        <f t="shared" si="161"/>
        <v>50</v>
      </c>
      <c r="BB81" s="20">
        <f t="shared" si="162"/>
        <v>25</v>
      </c>
      <c r="BC81" s="20">
        <f t="shared" si="163"/>
        <v>0.36373585996570246</v>
      </c>
      <c r="BD81" s="20">
        <f t="shared" si="164"/>
        <v>1.9313178831828579</v>
      </c>
      <c r="BE81" s="20">
        <f t="shared" si="165"/>
        <v>0.12222152900771403</v>
      </c>
      <c r="BF81" s="20">
        <f t="shared" si="166"/>
        <v>1.9428132568574878</v>
      </c>
      <c r="BG81" s="20">
        <f t="shared" si="167"/>
        <v>111.0897347643489</v>
      </c>
      <c r="BH81" s="20">
        <f t="shared" si="168"/>
        <v>4.0952551808134476</v>
      </c>
      <c r="BI81" s="20">
        <f t="shared" si="169"/>
        <v>291.08973476434892</v>
      </c>
      <c r="BJ81" s="20">
        <f t="shared" si="170"/>
        <v>291</v>
      </c>
      <c r="BK81" s="20">
        <f t="shared" si="171"/>
        <v>5</v>
      </c>
      <c r="BL81" s="20">
        <f t="shared" si="172"/>
        <v>23</v>
      </c>
      <c r="BM81" s="20">
        <f t="shared" si="173"/>
        <v>2.8546799473275408</v>
      </c>
      <c r="BN81" s="20" t="str">
        <f t="shared" si="174"/>
        <v>POSITIF</v>
      </c>
      <c r="BO81" s="20">
        <f t="shared" si="175"/>
        <v>2</v>
      </c>
      <c r="BP81" s="20">
        <f t="shared" si="176"/>
        <v>51</v>
      </c>
      <c r="BQ81" s="20">
        <f t="shared" si="177"/>
        <v>16</v>
      </c>
      <c r="BR81" s="20"/>
    </row>
    <row r="82" spans="1:70">
      <c r="A82">
        <f t="shared" ref="A82" si="180">A80</f>
        <v>7.0027777777777782</v>
      </c>
      <c r="B82">
        <f t="shared" si="71"/>
        <v>111.315</v>
      </c>
      <c r="C82">
        <f>INT(G3/15)</f>
        <v>7</v>
      </c>
      <c r="D82">
        <f>L3</f>
        <v>2017</v>
      </c>
      <c r="E82">
        <f>L2</f>
        <v>5</v>
      </c>
      <c r="F82">
        <f>L4-1</f>
        <v>24</v>
      </c>
      <c r="H82" s="20">
        <v>17</v>
      </c>
      <c r="I82" s="20">
        <v>45</v>
      </c>
      <c r="J82" s="20">
        <f t="shared" si="122"/>
        <v>17.75</v>
      </c>
      <c r="K82" s="20"/>
      <c r="L82" s="20">
        <f t="shared" si="123"/>
        <v>20</v>
      </c>
      <c r="M82" s="20">
        <f t="shared" si="124"/>
        <v>-13</v>
      </c>
      <c r="N82" s="20">
        <f t="shared" si="125"/>
        <v>2457897.947916667</v>
      </c>
      <c r="O82" s="20">
        <f t="shared" si="89"/>
        <v>8.1270152549154447E-4</v>
      </c>
      <c r="P82" s="20">
        <f t="shared" si="126"/>
        <v>2457897.9487293684</v>
      </c>
      <c r="Q82" s="20">
        <f t="shared" si="127"/>
        <v>0.17393425679311136</v>
      </c>
      <c r="R82" s="20">
        <f t="shared" si="128"/>
        <v>62.233209142888882</v>
      </c>
      <c r="S82" s="20">
        <f t="shared" si="129"/>
        <v>138.99715918833317</v>
      </c>
      <c r="T82" s="20">
        <f t="shared" si="130"/>
        <v>1.2361594620611507</v>
      </c>
      <c r="U82" s="20">
        <f t="shared" si="131"/>
        <v>1.0861744036256493</v>
      </c>
      <c r="V82" s="20">
        <f t="shared" si="132"/>
        <v>2.4259580787551029</v>
      </c>
      <c r="W82" s="20">
        <f t="shared" si="133"/>
        <v>1.670129476121469E-2</v>
      </c>
      <c r="X82" s="20">
        <f t="shared" si="134"/>
        <v>63.469368604950034</v>
      </c>
      <c r="Y82" s="20">
        <f t="shared" si="135"/>
        <v>140.23331865039432</v>
      </c>
      <c r="Z82" s="20">
        <f t="shared" si="136"/>
        <v>2.4475331314477518</v>
      </c>
      <c r="AA82" s="20">
        <f t="shared" si="137"/>
        <v>148.63196708029201</v>
      </c>
      <c r="AB82" s="20">
        <f t="shared" si="138"/>
        <v>2.5941171992669187</v>
      </c>
      <c r="AC82" s="20">
        <f t="shared" si="139"/>
        <v>23.437029239355837</v>
      </c>
      <c r="AD82" s="20">
        <f t="shared" si="140"/>
        <v>-2.2716435023765629E-3</v>
      </c>
      <c r="AE82" s="20">
        <f t="shared" si="141"/>
        <v>23.434757595853462</v>
      </c>
      <c r="AF82" s="20">
        <f t="shared" si="142"/>
        <v>2457897.5</v>
      </c>
      <c r="AG82" s="20">
        <f t="shared" si="143"/>
        <v>0.17392197125256673</v>
      </c>
      <c r="AH82" s="20">
        <f t="shared" si="144"/>
        <v>16.119034962860269</v>
      </c>
      <c r="AI82" s="20">
        <f t="shared" si="145"/>
        <v>2.8984674883727664</v>
      </c>
      <c r="AJ82" s="20">
        <f t="shared" si="146"/>
        <v>0.40901367945439354</v>
      </c>
      <c r="AK82" s="20">
        <f t="shared" si="147"/>
        <v>10.319467488372766</v>
      </c>
      <c r="AL82" s="20">
        <f t="shared" si="179"/>
        <v>93.352669845585623</v>
      </c>
      <c r="AM82" s="20">
        <f t="shared" si="148"/>
        <v>1.6293114543326956</v>
      </c>
      <c r="AN82" s="20">
        <f t="shared" si="149"/>
        <v>1.012722960287544</v>
      </c>
      <c r="AO82" s="20" t="s">
        <v>137</v>
      </c>
      <c r="AP82" s="20">
        <f t="shared" si="150"/>
        <v>63.461190455639844</v>
      </c>
      <c r="AQ82" s="20">
        <f t="shared" si="151"/>
        <v>63</v>
      </c>
      <c r="AR82" s="20">
        <f t="shared" si="152"/>
        <v>27</v>
      </c>
      <c r="AS82" s="20">
        <f t="shared" si="153"/>
        <v>40</v>
      </c>
      <c r="AT82" s="20">
        <f t="shared" si="154"/>
        <v>1.1076067206861158</v>
      </c>
      <c r="AU82" s="20">
        <f t="shared" si="155"/>
        <v>61.439342480005855</v>
      </c>
      <c r="AV82" s="21">
        <f t="shared" si="156"/>
        <v>4.0959561653337238</v>
      </c>
      <c r="AW82" s="20">
        <f t="shared" si="157"/>
        <v>1.0723188165365205</v>
      </c>
      <c r="AX82" s="20">
        <f t="shared" si="158"/>
        <v>20.842433094263878</v>
      </c>
      <c r="AY82" s="20" t="str">
        <f t="shared" si="159"/>
        <v>POSITIF</v>
      </c>
      <c r="AZ82" s="20">
        <f t="shared" si="160"/>
        <v>20</v>
      </c>
      <c r="BA82" s="20">
        <f t="shared" si="161"/>
        <v>50</v>
      </c>
      <c r="BB82" s="20">
        <f t="shared" si="162"/>
        <v>32</v>
      </c>
      <c r="BC82" s="20">
        <f t="shared" si="163"/>
        <v>0.36376908162153432</v>
      </c>
      <c r="BD82" s="20">
        <f t="shared" si="164"/>
        <v>1.9388816368050954</v>
      </c>
      <c r="BE82" s="20">
        <f t="shared" si="165"/>
        <v>0.12222152900771403</v>
      </c>
      <c r="BF82" s="20">
        <f t="shared" si="166"/>
        <v>1.9428132568574878</v>
      </c>
      <c r="BG82" s="20">
        <f t="shared" si="167"/>
        <v>111.60469885901435</v>
      </c>
      <c r="BH82" s="20">
        <f t="shared" si="168"/>
        <v>4.0959561653337238</v>
      </c>
      <c r="BI82" s="20">
        <f t="shared" si="169"/>
        <v>291.60469885901432</v>
      </c>
      <c r="BJ82" s="20">
        <f t="shared" si="170"/>
        <v>291</v>
      </c>
      <c r="BK82" s="20">
        <f t="shared" si="171"/>
        <v>36</v>
      </c>
      <c r="BL82" s="20">
        <f t="shared" si="172"/>
        <v>16</v>
      </c>
      <c r="BM82" s="20">
        <f t="shared" si="173"/>
        <v>-0.62275953529707762</v>
      </c>
      <c r="BN82" s="20" t="str">
        <f t="shared" si="174"/>
        <v>NEGATIF</v>
      </c>
      <c r="BO82" s="20">
        <f t="shared" si="175"/>
        <v>0</v>
      </c>
      <c r="BP82" s="20">
        <f t="shared" si="176"/>
        <v>37</v>
      </c>
      <c r="BQ82" s="20">
        <f t="shared" si="177"/>
        <v>21</v>
      </c>
      <c r="BR82" s="20"/>
    </row>
    <row r="83" spans="1:70">
      <c r="A83">
        <f t="shared" ref="A83" si="181">A81</f>
        <v>7.0027777777777782</v>
      </c>
      <c r="B83">
        <f t="shared" si="71"/>
        <v>111.315</v>
      </c>
      <c r="C83">
        <f>INT(G3/15)</f>
        <v>7</v>
      </c>
      <c r="D83">
        <f>L3</f>
        <v>2017</v>
      </c>
      <c r="E83">
        <f>L2</f>
        <v>5</v>
      </c>
      <c r="F83">
        <f>L4-1</f>
        <v>24</v>
      </c>
      <c r="H83" s="20">
        <v>18</v>
      </c>
      <c r="I83" s="20">
        <v>0</v>
      </c>
      <c r="J83" s="20">
        <f t="shared" si="122"/>
        <v>18</v>
      </c>
      <c r="K83" s="20"/>
      <c r="L83" s="20">
        <f t="shared" si="123"/>
        <v>20</v>
      </c>
      <c r="M83" s="20">
        <f t="shared" si="124"/>
        <v>-13</v>
      </c>
      <c r="N83" s="20">
        <f t="shared" si="125"/>
        <v>2457897.9583333335</v>
      </c>
      <c r="O83" s="20">
        <f>O51</f>
        <v>8.1270152549154447E-4</v>
      </c>
      <c r="P83" s="20">
        <f t="shared" si="126"/>
        <v>2457897.9591460349</v>
      </c>
      <c r="Q83" s="20">
        <f t="shared" si="127"/>
        <v>0.17393454198589745</v>
      </c>
      <c r="R83" s="20">
        <f t="shared" si="128"/>
        <v>62.243476302729505</v>
      </c>
      <c r="S83" s="20">
        <f t="shared" si="129"/>
        <v>139.00742585778426</v>
      </c>
      <c r="T83" s="20">
        <f t="shared" si="130"/>
        <v>1.2359017264201984</v>
      </c>
      <c r="U83" s="20">
        <f t="shared" si="131"/>
        <v>1.0863535993696967</v>
      </c>
      <c r="V83" s="20">
        <f t="shared" si="132"/>
        <v>2.426137265940238</v>
      </c>
      <c r="W83" s="20">
        <f t="shared" si="133"/>
        <v>1.6701294749236591E-2</v>
      </c>
      <c r="X83" s="20">
        <f t="shared" si="134"/>
        <v>63.4793780291497</v>
      </c>
      <c r="Y83" s="20">
        <f t="shared" si="135"/>
        <v>140.24332758420445</v>
      </c>
      <c r="Z83" s="20">
        <f t="shared" si="136"/>
        <v>2.4477078202973526</v>
      </c>
      <c r="AA83" s="20">
        <f t="shared" si="137"/>
        <v>148.63141547858336</v>
      </c>
      <c r="AB83" s="20">
        <f t="shared" si="138"/>
        <v>2.5941075720009432</v>
      </c>
      <c r="AC83" s="20">
        <f t="shared" si="139"/>
        <v>23.437029235647142</v>
      </c>
      <c r="AD83" s="20">
        <f t="shared" si="140"/>
        <v>-2.2716774739651134E-3</v>
      </c>
      <c r="AE83" s="20">
        <f t="shared" si="141"/>
        <v>23.434757558173178</v>
      </c>
      <c r="AF83" s="20">
        <f t="shared" si="142"/>
        <v>2457897.5</v>
      </c>
      <c r="AG83" s="20">
        <f t="shared" si="143"/>
        <v>0.17392197125256673</v>
      </c>
      <c r="AH83" s="20">
        <f t="shared" si="144"/>
        <v>16.119034962860269</v>
      </c>
      <c r="AI83" s="20">
        <f t="shared" si="145"/>
        <v>3.1491519657102671</v>
      </c>
      <c r="AJ83" s="20">
        <f t="shared" si="146"/>
        <v>0.40901367879674855</v>
      </c>
      <c r="AK83" s="20">
        <f t="shared" si="147"/>
        <v>10.570151965710266</v>
      </c>
      <c r="AL83" s="20">
        <f t="shared" si="179"/>
        <v>97.10242201214588</v>
      </c>
      <c r="AM83" s="20">
        <f t="shared" si="148"/>
        <v>1.6947569757729628</v>
      </c>
      <c r="AN83" s="20">
        <f t="shared" si="149"/>
        <v>1.012724874638866</v>
      </c>
      <c r="AO83" s="20" t="s">
        <v>137</v>
      </c>
      <c r="AP83" s="20">
        <f t="shared" si="150"/>
        <v>63.471199840547271</v>
      </c>
      <c r="AQ83" s="20">
        <f t="shared" si="151"/>
        <v>63</v>
      </c>
      <c r="AR83" s="20">
        <f t="shared" si="152"/>
        <v>28</v>
      </c>
      <c r="AS83" s="20">
        <f t="shared" si="153"/>
        <v>16</v>
      </c>
      <c r="AT83" s="20">
        <f t="shared" si="154"/>
        <v>1.1077814174088498</v>
      </c>
      <c r="AU83" s="20">
        <f t="shared" si="155"/>
        <v>61.449857473508111</v>
      </c>
      <c r="AV83" s="21">
        <f t="shared" si="156"/>
        <v>4.0966571649005408</v>
      </c>
      <c r="AW83" s="20">
        <f t="shared" si="157"/>
        <v>1.0725023377939606</v>
      </c>
      <c r="AX83" s="20">
        <f t="shared" si="158"/>
        <v>20.844335906001376</v>
      </c>
      <c r="AY83" s="20" t="str">
        <f t="shared" si="159"/>
        <v>POSITIF</v>
      </c>
      <c r="AZ83" s="20">
        <f t="shared" si="160"/>
        <v>20</v>
      </c>
      <c r="BA83" s="20">
        <f t="shared" si="161"/>
        <v>50</v>
      </c>
      <c r="BB83" s="20">
        <f t="shared" si="162"/>
        <v>39</v>
      </c>
      <c r="BC83" s="20">
        <f t="shared" si="163"/>
        <v>0.36380229195139929</v>
      </c>
      <c r="BD83" s="20">
        <f t="shared" si="164"/>
        <v>1.9478694557865592</v>
      </c>
      <c r="BE83" s="20">
        <f t="shared" si="165"/>
        <v>0.12222152900771403</v>
      </c>
      <c r="BF83" s="20">
        <f t="shared" si="166"/>
        <v>1.9428132568574878</v>
      </c>
      <c r="BG83" s="20">
        <f t="shared" si="167"/>
        <v>112.20537151341406</v>
      </c>
      <c r="BH83" s="20">
        <f t="shared" si="168"/>
        <v>4.0966571649005408</v>
      </c>
      <c r="BI83" s="20">
        <f t="shared" si="169"/>
        <v>292.20537151341409</v>
      </c>
      <c r="BJ83" s="20">
        <f t="shared" si="170"/>
        <v>292</v>
      </c>
      <c r="BK83" s="20">
        <f t="shared" si="171"/>
        <v>12</v>
      </c>
      <c r="BL83" s="20">
        <f t="shared" si="172"/>
        <v>19</v>
      </c>
      <c r="BM83" s="20">
        <f t="shared" si="173"/>
        <v>-4.0890682454872396</v>
      </c>
      <c r="BN83" s="20" t="str">
        <f t="shared" si="174"/>
        <v>NEGATIF</v>
      </c>
      <c r="BO83" s="20">
        <f t="shared" si="175"/>
        <v>4</v>
      </c>
      <c r="BP83" s="20">
        <f t="shared" si="176"/>
        <v>5</v>
      </c>
      <c r="BQ83" s="20">
        <f t="shared" si="177"/>
        <v>20</v>
      </c>
      <c r="BR83" s="20"/>
    </row>
    <row r="84" spans="1:70">
      <c r="A84">
        <f t="shared" ref="A84" si="182">A82</f>
        <v>7.0027777777777782</v>
      </c>
      <c r="B84">
        <f t="shared" si="71"/>
        <v>111.315</v>
      </c>
      <c r="C84">
        <f>INT(G3/15)</f>
        <v>7</v>
      </c>
      <c r="D84">
        <f>L3</f>
        <v>2017</v>
      </c>
      <c r="E84">
        <f>L2</f>
        <v>5</v>
      </c>
      <c r="F84">
        <f>L4-1</f>
        <v>24</v>
      </c>
      <c r="H84" s="20">
        <v>18</v>
      </c>
      <c r="I84" s="20">
        <v>15</v>
      </c>
      <c r="J84" s="20">
        <f t="shared" si="122"/>
        <v>18.25</v>
      </c>
      <c r="K84" s="20"/>
      <c r="L84" s="20">
        <f t="shared" si="123"/>
        <v>20</v>
      </c>
      <c r="M84" s="20">
        <f t="shared" si="124"/>
        <v>-13</v>
      </c>
      <c r="N84" s="20">
        <f t="shared" si="125"/>
        <v>2457897.96875</v>
      </c>
      <c r="O84" s="20">
        <f t="shared" si="89"/>
        <v>8.1270152549154447E-4</v>
      </c>
      <c r="P84" s="20">
        <f t="shared" si="126"/>
        <v>2457897.9695627014</v>
      </c>
      <c r="Q84" s="20">
        <f t="shared" si="127"/>
        <v>0.1739348271786835</v>
      </c>
      <c r="R84" s="20">
        <f t="shared" si="128"/>
        <v>62.253743462569219</v>
      </c>
      <c r="S84" s="20">
        <f t="shared" si="129"/>
        <v>139.01769252723443</v>
      </c>
      <c r="T84" s="20">
        <f t="shared" si="130"/>
        <v>1.2356439529307308</v>
      </c>
      <c r="U84" s="20">
        <f t="shared" si="131"/>
        <v>1.0865327951137282</v>
      </c>
      <c r="V84" s="20">
        <f t="shared" si="132"/>
        <v>2.4263164531253576</v>
      </c>
      <c r="W84" s="20">
        <f t="shared" si="133"/>
        <v>1.6701294737258496E-2</v>
      </c>
      <c r="X84" s="20">
        <f t="shared" si="134"/>
        <v>63.489387415499948</v>
      </c>
      <c r="Y84" s="20">
        <f t="shared" si="135"/>
        <v>140.25333648016516</v>
      </c>
      <c r="Z84" s="20">
        <f t="shared" si="136"/>
        <v>2.4478825084863569</v>
      </c>
      <c r="AA84" s="20">
        <f t="shared" si="137"/>
        <v>148.63086387687477</v>
      </c>
      <c r="AB84" s="20">
        <f t="shared" si="138"/>
        <v>2.5940979447349686</v>
      </c>
      <c r="AC84" s="20">
        <f t="shared" si="139"/>
        <v>23.437029231938446</v>
      </c>
      <c r="AD84" s="20">
        <f t="shared" si="140"/>
        <v>-2.2717114338362122E-3</v>
      </c>
      <c r="AE84" s="20">
        <f t="shared" si="141"/>
        <v>23.434757520504611</v>
      </c>
      <c r="AF84" s="20">
        <f t="shared" si="142"/>
        <v>2457897.5</v>
      </c>
      <c r="AG84" s="20">
        <f t="shared" si="143"/>
        <v>0.17392197125256673</v>
      </c>
      <c r="AH84" s="20">
        <f t="shared" si="144"/>
        <v>16.119034962860269</v>
      </c>
      <c r="AI84" s="20">
        <f t="shared" si="145"/>
        <v>3.3998364430477679</v>
      </c>
      <c r="AJ84" s="20">
        <f t="shared" si="146"/>
        <v>0.409013678139308</v>
      </c>
      <c r="AK84" s="20">
        <f t="shared" si="147"/>
        <v>10.820836443047767</v>
      </c>
      <c r="AL84" s="20">
        <f t="shared" si="179"/>
        <v>100.85217395259041</v>
      </c>
      <c r="AM84" s="20">
        <f t="shared" si="148"/>
        <v>1.7602024932667661</v>
      </c>
      <c r="AN84" s="20">
        <f t="shared" si="149"/>
        <v>1.0127267885882276</v>
      </c>
      <c r="AO84" s="20" t="s">
        <v>137</v>
      </c>
      <c r="AP84" s="20">
        <f t="shared" si="150"/>
        <v>63.481209187605508</v>
      </c>
      <c r="AQ84" s="20">
        <f t="shared" si="151"/>
        <v>63</v>
      </c>
      <c r="AR84" s="20">
        <f t="shared" si="152"/>
        <v>28</v>
      </c>
      <c r="AS84" s="20">
        <f t="shared" si="153"/>
        <v>52</v>
      </c>
      <c r="AT84" s="20">
        <f t="shared" si="154"/>
        <v>1.1079561134709908</v>
      </c>
      <c r="AU84" s="20">
        <f t="shared" si="155"/>
        <v>61.460372693126111</v>
      </c>
      <c r="AV84" s="21">
        <f t="shared" si="156"/>
        <v>4.0973581795417404</v>
      </c>
      <c r="AW84" s="20">
        <f t="shared" si="157"/>
        <v>1.0726858629978651</v>
      </c>
      <c r="AX84" s="20">
        <f t="shared" si="158"/>
        <v>20.846238068822124</v>
      </c>
      <c r="AY84" s="20" t="str">
        <f t="shared" si="159"/>
        <v>POSITIF</v>
      </c>
      <c r="AZ84" s="20">
        <f t="shared" si="160"/>
        <v>20</v>
      </c>
      <c r="BA84" s="20">
        <f t="shared" si="161"/>
        <v>50</v>
      </c>
      <c r="BB84" s="20">
        <f t="shared" si="162"/>
        <v>46</v>
      </c>
      <c r="BC84" s="20">
        <f t="shared" si="163"/>
        <v>0.36383549095553036</v>
      </c>
      <c r="BD84" s="20">
        <f t="shared" si="164"/>
        <v>1.9583531713325282</v>
      </c>
      <c r="BE84" s="20">
        <f t="shared" si="165"/>
        <v>0.12222152900771403</v>
      </c>
      <c r="BF84" s="20">
        <f t="shared" si="166"/>
        <v>1.9428132568574878</v>
      </c>
      <c r="BG84" s="20">
        <f t="shared" si="167"/>
        <v>112.8973911692581</v>
      </c>
      <c r="BH84" s="20">
        <f t="shared" si="168"/>
        <v>4.0973581795417404</v>
      </c>
      <c r="BI84" s="20">
        <f t="shared" si="169"/>
        <v>292.89739116925807</v>
      </c>
      <c r="BJ84" s="20">
        <f t="shared" si="170"/>
        <v>292</v>
      </c>
      <c r="BK84" s="20">
        <f t="shared" si="171"/>
        <v>53</v>
      </c>
      <c r="BL84" s="20">
        <f t="shared" si="172"/>
        <v>50</v>
      </c>
      <c r="BM84" s="20">
        <f t="shared" si="173"/>
        <v>-7.541987441942525</v>
      </c>
      <c r="BN84" s="20" t="str">
        <f t="shared" si="174"/>
        <v>NEGATIF</v>
      </c>
      <c r="BO84" s="20">
        <f t="shared" si="175"/>
        <v>7</v>
      </c>
      <c r="BP84" s="20">
        <f t="shared" si="176"/>
        <v>32</v>
      </c>
      <c r="BQ84" s="20">
        <f t="shared" si="177"/>
        <v>31</v>
      </c>
      <c r="BR84" s="20"/>
    </row>
    <row r="85" spans="1:70">
      <c r="A85">
        <f t="shared" ref="A85" si="183">A83</f>
        <v>7.0027777777777782</v>
      </c>
      <c r="B85">
        <f t="shared" si="71"/>
        <v>111.315</v>
      </c>
      <c r="C85">
        <f>INT(G3/15)</f>
        <v>7</v>
      </c>
      <c r="D85">
        <f>L3</f>
        <v>2017</v>
      </c>
      <c r="E85">
        <f>L2</f>
        <v>5</v>
      </c>
      <c r="F85">
        <f>L4-1</f>
        <v>24</v>
      </c>
      <c r="H85" s="20">
        <v>18</v>
      </c>
      <c r="I85" s="20">
        <v>30</v>
      </c>
      <c r="J85" s="20">
        <f t="shared" si="122"/>
        <v>18.5</v>
      </c>
      <c r="K85" s="20"/>
      <c r="L85" s="20">
        <f t="shared" si="123"/>
        <v>20</v>
      </c>
      <c r="M85" s="20">
        <f t="shared" si="124"/>
        <v>-13</v>
      </c>
      <c r="N85" s="20">
        <f t="shared" si="125"/>
        <v>2457897.979166667</v>
      </c>
      <c r="O85" s="20">
        <f t="shared" si="89"/>
        <v>8.1270152549154447E-4</v>
      </c>
      <c r="P85" s="20">
        <f t="shared" si="126"/>
        <v>2457897.9799793684</v>
      </c>
      <c r="Q85" s="20">
        <f t="shared" si="127"/>
        <v>0.17393511237148235</v>
      </c>
      <c r="R85" s="20">
        <f t="shared" si="128"/>
        <v>62.264010622869137</v>
      </c>
      <c r="S85" s="20">
        <f t="shared" si="129"/>
        <v>139.02795919714572</v>
      </c>
      <c r="T85" s="20">
        <f t="shared" si="130"/>
        <v>1.2353861415893035</v>
      </c>
      <c r="U85" s="20">
        <f t="shared" si="131"/>
        <v>1.0867119908657918</v>
      </c>
      <c r="V85" s="20">
        <f t="shared" si="132"/>
        <v>2.4264956403185249</v>
      </c>
      <c r="W85" s="20">
        <f t="shared" si="133"/>
        <v>1.6701294725280397E-2</v>
      </c>
      <c r="X85" s="20">
        <f t="shared" si="134"/>
        <v>63.499396764458439</v>
      </c>
      <c r="Y85" s="20">
        <f t="shared" si="135"/>
        <v>140.26334533873504</v>
      </c>
      <c r="Z85" s="20">
        <f t="shared" si="136"/>
        <v>2.4480571960227673</v>
      </c>
      <c r="AA85" s="20">
        <f t="shared" si="137"/>
        <v>148.63031227514139</v>
      </c>
      <c r="AB85" s="20">
        <f t="shared" si="138"/>
        <v>2.5940883174685614</v>
      </c>
      <c r="AC85" s="20">
        <f t="shared" si="139"/>
        <v>23.437029228229751</v>
      </c>
      <c r="AD85" s="20">
        <f t="shared" si="140"/>
        <v>-2.2717453819853777E-3</v>
      </c>
      <c r="AE85" s="20">
        <f t="shared" si="141"/>
        <v>23.434757482847765</v>
      </c>
      <c r="AF85" s="20">
        <f t="shared" si="142"/>
        <v>2457897.5</v>
      </c>
      <c r="AG85" s="20">
        <f t="shared" si="143"/>
        <v>0.17392197125256673</v>
      </c>
      <c r="AH85" s="20">
        <f t="shared" si="144"/>
        <v>16.119034962860269</v>
      </c>
      <c r="AI85" s="20">
        <f t="shared" si="145"/>
        <v>3.6505209203852687</v>
      </c>
      <c r="AJ85" s="20">
        <f t="shared" si="146"/>
        <v>0.40901367748207207</v>
      </c>
      <c r="AK85" s="20">
        <f t="shared" si="147"/>
        <v>11.071520920385268</v>
      </c>
      <c r="AL85" s="20">
        <f t="shared" si="179"/>
        <v>104.60192566649778</v>
      </c>
      <c r="AM85" s="20">
        <f t="shared" si="148"/>
        <v>1.8256480068067502</v>
      </c>
      <c r="AN85" s="20">
        <f t="shared" si="149"/>
        <v>1.0127287021356577</v>
      </c>
      <c r="AO85" s="20" t="s">
        <v>137</v>
      </c>
      <c r="AP85" s="20">
        <f t="shared" si="150"/>
        <v>63.491218497272222</v>
      </c>
      <c r="AQ85" s="20">
        <f t="shared" si="151"/>
        <v>63</v>
      </c>
      <c r="AR85" s="20">
        <f t="shared" si="152"/>
        <v>29</v>
      </c>
      <c r="AS85" s="20">
        <f t="shared" si="153"/>
        <v>28</v>
      </c>
      <c r="AT85" s="20">
        <f t="shared" si="154"/>
        <v>1.1081308088805266</v>
      </c>
      <c r="AU85" s="20">
        <f t="shared" si="155"/>
        <v>61.470888139281243</v>
      </c>
      <c r="AV85" s="21">
        <f t="shared" si="156"/>
        <v>4.0980592092854158</v>
      </c>
      <c r="AW85" s="20">
        <f t="shared" si="157"/>
        <v>1.0728693921555883</v>
      </c>
      <c r="AX85" s="20">
        <f t="shared" si="158"/>
        <v>20.84813958274006</v>
      </c>
      <c r="AY85" s="20" t="str">
        <f t="shared" si="159"/>
        <v>POSITIF</v>
      </c>
      <c r="AZ85" s="20">
        <f t="shared" si="160"/>
        <v>20</v>
      </c>
      <c r="BA85" s="20">
        <f t="shared" si="161"/>
        <v>50</v>
      </c>
      <c r="BB85" s="20">
        <f t="shared" si="162"/>
        <v>53</v>
      </c>
      <c r="BC85" s="20">
        <f t="shared" si="163"/>
        <v>0.36386867863417083</v>
      </c>
      <c r="BD85" s="20">
        <f t="shared" si="164"/>
        <v>1.9704311928155247</v>
      </c>
      <c r="BE85" s="20">
        <f t="shared" si="165"/>
        <v>0.12222152900771403</v>
      </c>
      <c r="BF85" s="20">
        <f t="shared" si="166"/>
        <v>1.9428132568574878</v>
      </c>
      <c r="BG85" s="20">
        <f t="shared" si="167"/>
        <v>113.68807077803376</v>
      </c>
      <c r="BH85" s="20">
        <f t="shared" si="168"/>
        <v>4.0980592092854158</v>
      </c>
      <c r="BI85" s="20">
        <f t="shared" si="169"/>
        <v>293.68807077803376</v>
      </c>
      <c r="BJ85" s="20">
        <f t="shared" si="170"/>
        <v>293</v>
      </c>
      <c r="BK85" s="20">
        <f t="shared" si="171"/>
        <v>41</v>
      </c>
      <c r="BL85" s="20">
        <f t="shared" si="172"/>
        <v>17</v>
      </c>
      <c r="BM85" s="20">
        <f t="shared" si="173"/>
        <v>-10.978990823702409</v>
      </c>
      <c r="BN85" s="20" t="str">
        <f t="shared" si="174"/>
        <v>NEGATIF</v>
      </c>
      <c r="BO85" s="20">
        <f t="shared" si="175"/>
        <v>10</v>
      </c>
      <c r="BP85" s="20">
        <f t="shared" si="176"/>
        <v>58</v>
      </c>
      <c r="BQ85" s="20">
        <f t="shared" si="177"/>
        <v>44</v>
      </c>
      <c r="BR85" s="20"/>
    </row>
    <row r="86" spans="1:70">
      <c r="A86">
        <f t="shared" ref="A86" si="184">A84</f>
        <v>7.0027777777777782</v>
      </c>
      <c r="B86">
        <f t="shared" si="71"/>
        <v>111.315</v>
      </c>
      <c r="C86">
        <f>INT(G3/15)</f>
        <v>7</v>
      </c>
      <c r="D86">
        <f>L3</f>
        <v>2017</v>
      </c>
      <c r="E86">
        <f>L2</f>
        <v>5</v>
      </c>
      <c r="F86">
        <f>L4-1</f>
        <v>24</v>
      </c>
      <c r="H86">
        <v>18</v>
      </c>
      <c r="I86">
        <v>45</v>
      </c>
      <c r="J86">
        <f t="shared" si="122"/>
        <v>18.75</v>
      </c>
      <c r="L86">
        <f t="shared" si="123"/>
        <v>20</v>
      </c>
      <c r="M86">
        <f t="shared" si="124"/>
        <v>-13</v>
      </c>
      <c r="N86">
        <f t="shared" si="125"/>
        <v>2457897.9895833335</v>
      </c>
      <c r="O86">
        <f t="shared" si="89"/>
        <v>8.1270152549154447E-4</v>
      </c>
      <c r="P86">
        <f t="shared" si="126"/>
        <v>2457897.9903960349</v>
      </c>
      <c r="Q86">
        <f t="shared" si="127"/>
        <v>0.1739353975642684</v>
      </c>
      <c r="R86">
        <f t="shared" si="128"/>
        <v>62.274277782707941</v>
      </c>
      <c r="S86">
        <f t="shared" si="129"/>
        <v>139.03822586659589</v>
      </c>
      <c r="T86">
        <f t="shared" si="130"/>
        <v>1.235128292427234</v>
      </c>
      <c r="U86">
        <f t="shared" si="131"/>
        <v>1.0868911866098074</v>
      </c>
      <c r="V86">
        <f t="shared" si="132"/>
        <v>2.4266748275036445</v>
      </c>
      <c r="W86">
        <f t="shared" si="133"/>
        <v>1.6701294713302301E-2</v>
      </c>
      <c r="X86">
        <f t="shared" si="134"/>
        <v>63.509406075135175</v>
      </c>
      <c r="Y86">
        <f t="shared" si="135"/>
        <v>140.27335415902314</v>
      </c>
      <c r="Z86">
        <f t="shared" si="136"/>
        <v>2.4482318828910352</v>
      </c>
      <c r="AA86">
        <f t="shared" si="137"/>
        <v>148.6297606734328</v>
      </c>
      <c r="AB86">
        <f t="shared" si="138"/>
        <v>2.5940786902025867</v>
      </c>
      <c r="AC86">
        <f t="shared" si="139"/>
        <v>23.437029224521055</v>
      </c>
      <c r="AD86">
        <f t="shared" si="140"/>
        <v>-2.2717793184035598E-3</v>
      </c>
      <c r="AE86">
        <f t="shared" si="141"/>
        <v>23.434757445202653</v>
      </c>
      <c r="AF86">
        <f t="shared" si="142"/>
        <v>2457897.5</v>
      </c>
      <c r="AG86">
        <f t="shared" si="143"/>
        <v>0.17392197125256673</v>
      </c>
      <c r="AH86">
        <f t="shared" si="144"/>
        <v>16.119034962860269</v>
      </c>
      <c r="AI86">
        <f t="shared" si="145"/>
        <v>3.9012053977227694</v>
      </c>
      <c r="AJ86">
        <f t="shared" si="146"/>
        <v>0.40901367682504092</v>
      </c>
      <c r="AK86">
        <f t="shared" si="147"/>
        <v>11.322205397722769</v>
      </c>
      <c r="AL86">
        <f t="shared" si="179"/>
        <v>108.35167715486254</v>
      </c>
      <c r="AM86">
        <f t="shared" si="148"/>
        <v>1.8910935164102733</v>
      </c>
      <c r="AN86">
        <f t="shared" si="149"/>
        <v>1.0127306152809281</v>
      </c>
      <c r="AO86" t="s">
        <v>137</v>
      </c>
      <c r="AP86">
        <f t="shared" si="150"/>
        <v>63.501227768657408</v>
      </c>
      <c r="AQ86">
        <f t="shared" si="151"/>
        <v>63</v>
      </c>
      <c r="AR86">
        <f t="shared" si="152"/>
        <v>30</v>
      </c>
      <c r="AS86">
        <f t="shared" si="153"/>
        <v>4</v>
      </c>
      <c r="AT86">
        <f t="shared" si="154"/>
        <v>1.1083055036219238</v>
      </c>
      <c r="AU86">
        <f t="shared" si="155"/>
        <v>61.481403810978996</v>
      </c>
      <c r="AV86" s="18">
        <f t="shared" si="156"/>
        <v>4.0987602540652661</v>
      </c>
      <c r="AW86">
        <f t="shared" si="157"/>
        <v>1.0730529252497729</v>
      </c>
      <c r="AX86">
        <f t="shared" si="158"/>
        <v>20.85004044751312</v>
      </c>
      <c r="AY86" t="str">
        <f t="shared" si="159"/>
        <v>POSITIF</v>
      </c>
      <c r="AZ86">
        <f t="shared" si="160"/>
        <v>20</v>
      </c>
      <c r="BA86">
        <f t="shared" si="161"/>
        <v>51</v>
      </c>
      <c r="BB86">
        <f t="shared" si="162"/>
        <v>0</v>
      </c>
      <c r="BC86">
        <f t="shared" si="163"/>
        <v>0.36390185498309591</v>
      </c>
      <c r="BD86">
        <f t="shared" si="164"/>
        <v>1.9842311553170406</v>
      </c>
      <c r="BE86">
        <f t="shared" si="165"/>
        <v>0.12222152900771403</v>
      </c>
      <c r="BF86">
        <f t="shared" si="166"/>
        <v>1.9428132568574878</v>
      </c>
      <c r="BG86">
        <f t="shared" si="167"/>
        <v>114.5866104807879</v>
      </c>
      <c r="BH86">
        <f t="shared" si="168"/>
        <v>4.0987602540652661</v>
      </c>
      <c r="BI86">
        <f t="shared" si="169"/>
        <v>294.5866104807879</v>
      </c>
      <c r="BJ86">
        <f t="shared" si="170"/>
        <v>294</v>
      </c>
      <c r="BK86">
        <f t="shared" si="171"/>
        <v>35</v>
      </c>
      <c r="BL86">
        <f t="shared" si="172"/>
        <v>11</v>
      </c>
      <c r="BM86">
        <f t="shared" si="173"/>
        <v>-14.397208027235495</v>
      </c>
      <c r="BN86" t="str">
        <f t="shared" si="174"/>
        <v>NEGATIF</v>
      </c>
      <c r="BO86">
        <f t="shared" si="175"/>
        <v>14</v>
      </c>
      <c r="BP86">
        <f t="shared" si="176"/>
        <v>23</v>
      </c>
      <c r="BQ86">
        <f t="shared" si="177"/>
        <v>49</v>
      </c>
    </row>
    <row r="87" spans="1:70">
      <c r="A87">
        <f t="shared" ref="A87" si="185">A85</f>
        <v>7.0027777777777782</v>
      </c>
      <c r="B87">
        <f t="shared" si="71"/>
        <v>111.315</v>
      </c>
      <c r="C87">
        <f>INT(G3/15)</f>
        <v>7</v>
      </c>
      <c r="D87">
        <f>L3</f>
        <v>2017</v>
      </c>
      <c r="E87">
        <f>L2</f>
        <v>5</v>
      </c>
      <c r="F87">
        <f>L4-1</f>
        <v>24</v>
      </c>
      <c r="H87">
        <v>19</v>
      </c>
      <c r="I87">
        <v>0</v>
      </c>
      <c r="J87">
        <f t="shared" si="122"/>
        <v>19</v>
      </c>
      <c r="L87">
        <f t="shared" si="123"/>
        <v>20</v>
      </c>
      <c r="M87">
        <f t="shared" si="124"/>
        <v>-13</v>
      </c>
      <c r="N87">
        <f t="shared" si="125"/>
        <v>2457898</v>
      </c>
      <c r="O87">
        <f t="shared" si="89"/>
        <v>8.1270152549154447E-4</v>
      </c>
      <c r="P87">
        <f t="shared" si="126"/>
        <v>2457898.0008127014</v>
      </c>
      <c r="Q87">
        <f t="shared" si="127"/>
        <v>0.17393568275705448</v>
      </c>
      <c r="R87">
        <f t="shared" si="128"/>
        <v>62.284544942548564</v>
      </c>
      <c r="S87">
        <f t="shared" si="129"/>
        <v>139.04849253604698</v>
      </c>
      <c r="T87">
        <f t="shared" si="130"/>
        <v>1.2348704054410811</v>
      </c>
      <c r="U87">
        <f t="shared" si="131"/>
        <v>1.0870703823538548</v>
      </c>
      <c r="V87">
        <f t="shared" si="132"/>
        <v>2.42685401468878</v>
      </c>
      <c r="W87">
        <f t="shared" si="133"/>
        <v>1.6701294701324206E-2</v>
      </c>
      <c r="X87">
        <f t="shared" si="134"/>
        <v>63.519415347989643</v>
      </c>
      <c r="Y87">
        <f t="shared" si="135"/>
        <v>140.28336294148806</v>
      </c>
      <c r="Z87">
        <f t="shared" si="136"/>
        <v>2.4484065690991641</v>
      </c>
      <c r="AA87">
        <f t="shared" si="137"/>
        <v>148.62920907172415</v>
      </c>
      <c r="AB87">
        <f t="shared" si="138"/>
        <v>2.5940690629366112</v>
      </c>
      <c r="AC87">
        <f t="shared" si="139"/>
        <v>23.437029220812359</v>
      </c>
      <c r="AD87">
        <f t="shared" si="140"/>
        <v>-2.2718132430862878E-3</v>
      </c>
      <c r="AE87">
        <f t="shared" si="141"/>
        <v>23.434757407569272</v>
      </c>
      <c r="AF87">
        <f t="shared" si="142"/>
        <v>2457897.5</v>
      </c>
      <c r="AG87">
        <f t="shared" si="143"/>
        <v>0.17392197125256673</v>
      </c>
      <c r="AH87">
        <f t="shared" si="144"/>
        <v>16.119034962860269</v>
      </c>
      <c r="AI87">
        <f t="shared" si="145"/>
        <v>4.1518898750602702</v>
      </c>
      <c r="AJ87">
        <f t="shared" si="146"/>
        <v>0.40901367616821449</v>
      </c>
      <c r="AK87">
        <f t="shared" si="147"/>
        <v>11.57288987506027</v>
      </c>
      <c r="AL87">
        <f t="shared" si="179"/>
        <v>112.10142841726147</v>
      </c>
      <c r="AM87">
        <f t="shared" si="148"/>
        <v>1.9565390220699486</v>
      </c>
      <c r="AN87">
        <f t="shared" si="149"/>
        <v>1.0127325280240675</v>
      </c>
      <c r="AO87" t="s">
        <v>137</v>
      </c>
      <c r="AP87">
        <f t="shared" si="150"/>
        <v>63.511237002220561</v>
      </c>
      <c r="AQ87">
        <f t="shared" si="151"/>
        <v>63</v>
      </c>
      <c r="AR87">
        <f t="shared" si="152"/>
        <v>30</v>
      </c>
      <c r="AS87">
        <f t="shared" si="153"/>
        <v>40</v>
      </c>
      <c r="AT87">
        <f t="shared" si="154"/>
        <v>1.1084801977032019</v>
      </c>
      <c r="AU87">
        <f t="shared" si="155"/>
        <v>61.49191970864257</v>
      </c>
      <c r="AV87" s="18">
        <f t="shared" si="156"/>
        <v>4.0994613139095044</v>
      </c>
      <c r="AW87">
        <f t="shared" si="157"/>
        <v>1.073236462287805</v>
      </c>
      <c r="AX87">
        <f t="shared" si="158"/>
        <v>20.851940663155634</v>
      </c>
      <c r="AY87" t="str">
        <f t="shared" si="159"/>
        <v>POSITIF</v>
      </c>
      <c r="AZ87">
        <f t="shared" si="160"/>
        <v>20</v>
      </c>
      <c r="BA87">
        <f t="shared" si="161"/>
        <v>51</v>
      </c>
      <c r="BB87">
        <f t="shared" si="162"/>
        <v>6</v>
      </c>
      <c r="BC87">
        <f t="shared" si="163"/>
        <v>0.36393502000255568</v>
      </c>
      <c r="BD87">
        <f t="shared" si="164"/>
        <v>1.9999136315899915</v>
      </c>
      <c r="BE87">
        <f t="shared" si="165"/>
        <v>0.12222152900771403</v>
      </c>
      <c r="BF87">
        <f t="shared" si="166"/>
        <v>1.9428132568574878</v>
      </c>
      <c r="BG87">
        <f t="shared" si="167"/>
        <v>115.60437896908508</v>
      </c>
      <c r="BH87">
        <f t="shared" si="168"/>
        <v>4.0994613139095044</v>
      </c>
      <c r="BI87">
        <f t="shared" si="169"/>
        <v>295.60437896908508</v>
      </c>
      <c r="BJ87">
        <f t="shared" si="170"/>
        <v>295</v>
      </c>
      <c r="BK87">
        <f t="shared" si="171"/>
        <v>36</v>
      </c>
      <c r="BL87">
        <f t="shared" si="172"/>
        <v>15</v>
      </c>
      <c r="BM87">
        <f t="shared" si="173"/>
        <v>-17.793332525210154</v>
      </c>
      <c r="BN87" t="str">
        <f t="shared" si="174"/>
        <v>NEGATIF</v>
      </c>
      <c r="BO87">
        <f t="shared" si="175"/>
        <v>17</v>
      </c>
      <c r="BP87">
        <f t="shared" si="176"/>
        <v>47</v>
      </c>
      <c r="BQ87">
        <f t="shared" si="177"/>
        <v>35</v>
      </c>
    </row>
    <row r="88" spans="1:70">
      <c r="A88">
        <f t="shared" ref="A88" si="186">A86</f>
        <v>7.0027777777777782</v>
      </c>
      <c r="B88">
        <f t="shared" si="71"/>
        <v>111.315</v>
      </c>
      <c r="C88">
        <f>INT(G3/15)</f>
        <v>7</v>
      </c>
      <c r="D88">
        <f>L3</f>
        <v>2017</v>
      </c>
      <c r="E88">
        <f>L2</f>
        <v>5</v>
      </c>
      <c r="F88">
        <f>L4-1</f>
        <v>24</v>
      </c>
      <c r="H88">
        <v>19</v>
      </c>
      <c r="I88">
        <v>15</v>
      </c>
      <c r="J88">
        <f t="shared" si="122"/>
        <v>19.25</v>
      </c>
      <c r="L88">
        <f t="shared" si="123"/>
        <v>20</v>
      </c>
      <c r="M88">
        <f t="shared" si="124"/>
        <v>-13</v>
      </c>
      <c r="N88">
        <f t="shared" si="125"/>
        <v>2457898.010416667</v>
      </c>
      <c r="O88">
        <f t="shared" si="89"/>
        <v>8.1270152549154447E-4</v>
      </c>
      <c r="P88">
        <f t="shared" si="126"/>
        <v>2457898.0112293684</v>
      </c>
      <c r="Q88">
        <f t="shared" si="127"/>
        <v>0.1739359679498533</v>
      </c>
      <c r="R88">
        <f t="shared" si="128"/>
        <v>62.294812102847573</v>
      </c>
      <c r="S88">
        <f t="shared" si="129"/>
        <v>139.05875920595736</v>
      </c>
      <c r="T88">
        <f t="shared" si="130"/>
        <v>1.2346124806274905</v>
      </c>
      <c r="U88">
        <f t="shared" si="131"/>
        <v>1.0872495781059026</v>
      </c>
      <c r="V88">
        <f t="shared" si="132"/>
        <v>2.4270332018819314</v>
      </c>
      <c r="W88">
        <f t="shared" si="133"/>
        <v>1.6701294689346106E-2</v>
      </c>
      <c r="X88">
        <f t="shared" si="134"/>
        <v>63.529424583475063</v>
      </c>
      <c r="Y88">
        <f t="shared" si="135"/>
        <v>140.29337168658486</v>
      </c>
      <c r="Z88">
        <f t="shared" si="136"/>
        <v>2.448581254655096</v>
      </c>
      <c r="AA88">
        <f t="shared" si="137"/>
        <v>148.62865746999088</v>
      </c>
      <c r="AB88">
        <f t="shared" si="138"/>
        <v>2.5940594356702062</v>
      </c>
      <c r="AC88">
        <f t="shared" si="139"/>
        <v>23.437029217103664</v>
      </c>
      <c r="AD88">
        <f t="shared" si="140"/>
        <v>-2.2718471560290682E-3</v>
      </c>
      <c r="AE88">
        <f t="shared" si="141"/>
        <v>23.434757369947636</v>
      </c>
      <c r="AF88">
        <f t="shared" si="142"/>
        <v>2457897.5</v>
      </c>
      <c r="AG88">
        <f t="shared" si="143"/>
        <v>0.17392197125256673</v>
      </c>
      <c r="AH88">
        <f t="shared" si="144"/>
        <v>16.119034962860269</v>
      </c>
      <c r="AI88">
        <f t="shared" si="145"/>
        <v>4.402574352397771</v>
      </c>
      <c r="AJ88">
        <f t="shared" si="146"/>
        <v>0.40901367551159312</v>
      </c>
      <c r="AK88">
        <f t="shared" si="147"/>
        <v>11.82357435239777</v>
      </c>
      <c r="AL88">
        <f t="shared" si="179"/>
        <v>115.85117945327799</v>
      </c>
      <c r="AM88">
        <f t="shared" si="148"/>
        <v>2.0219845237785052</v>
      </c>
      <c r="AN88">
        <f t="shared" si="149"/>
        <v>1.0127344403651048</v>
      </c>
      <c r="AO88" t="s">
        <v>137</v>
      </c>
      <c r="AP88">
        <f t="shared" si="150"/>
        <v>63.521246198414893</v>
      </c>
      <c r="AQ88">
        <f t="shared" si="151"/>
        <v>63</v>
      </c>
      <c r="AR88">
        <f t="shared" si="152"/>
        <v>31</v>
      </c>
      <c r="AS88">
        <f t="shared" si="153"/>
        <v>16</v>
      </c>
      <c r="AT88">
        <f t="shared" si="154"/>
        <v>1.1086548911322711</v>
      </c>
      <c r="AU88">
        <f t="shared" si="155"/>
        <v>61.502435832688555</v>
      </c>
      <c r="AV88" s="18">
        <f t="shared" si="156"/>
        <v>4.100162388845904</v>
      </c>
      <c r="AW88">
        <f t="shared" si="157"/>
        <v>1.0734200032769556</v>
      </c>
      <c r="AX88">
        <f t="shared" si="158"/>
        <v>20.853840229680685</v>
      </c>
      <c r="AY88" t="str">
        <f t="shared" si="159"/>
        <v>POSITIF</v>
      </c>
      <c r="AZ88">
        <f t="shared" si="160"/>
        <v>20</v>
      </c>
      <c r="BA88">
        <f t="shared" si="161"/>
        <v>51</v>
      </c>
      <c r="BB88">
        <f t="shared" si="162"/>
        <v>13</v>
      </c>
      <c r="BC88">
        <f t="shared" si="163"/>
        <v>0.36396817369277845</v>
      </c>
      <c r="BD88">
        <f t="shared" si="164"/>
        <v>2.0176770427338226</v>
      </c>
      <c r="BE88">
        <f t="shared" si="165"/>
        <v>0.12222152900771403</v>
      </c>
      <c r="BF88">
        <f t="shared" si="166"/>
        <v>1.9428132568574878</v>
      </c>
      <c r="BG88">
        <f t="shared" si="167"/>
        <v>116.75527337131558</v>
      </c>
      <c r="BH88">
        <f t="shared" si="168"/>
        <v>4.100162388845904</v>
      </c>
      <c r="BI88">
        <f t="shared" si="169"/>
        <v>296.75527337131558</v>
      </c>
      <c r="BJ88">
        <f t="shared" si="170"/>
        <v>296</v>
      </c>
      <c r="BK88">
        <f t="shared" si="171"/>
        <v>45</v>
      </c>
      <c r="BL88">
        <f t="shared" si="172"/>
        <v>18</v>
      </c>
      <c r="BM88">
        <f t="shared" si="173"/>
        <v>-21.163508625020548</v>
      </c>
      <c r="BN88" t="str">
        <f t="shared" si="174"/>
        <v>NEGATIF</v>
      </c>
      <c r="BO88">
        <f t="shared" si="175"/>
        <v>21</v>
      </c>
      <c r="BP88">
        <f t="shared" si="176"/>
        <v>9</v>
      </c>
      <c r="BQ88">
        <f t="shared" si="177"/>
        <v>48</v>
      </c>
    </row>
    <row r="89" spans="1:70">
      <c r="A89">
        <f t="shared" ref="A89" si="187">A87</f>
        <v>7.0027777777777782</v>
      </c>
      <c r="B89">
        <f t="shared" si="71"/>
        <v>111.315</v>
      </c>
      <c r="C89">
        <f>INT(G3/15)</f>
        <v>7</v>
      </c>
      <c r="D89">
        <f>L3</f>
        <v>2017</v>
      </c>
      <c r="E89">
        <f>L2</f>
        <v>5</v>
      </c>
      <c r="F89">
        <f>L4-1</f>
        <v>24</v>
      </c>
      <c r="H89">
        <v>19</v>
      </c>
      <c r="I89">
        <v>30</v>
      </c>
      <c r="J89">
        <f t="shared" si="122"/>
        <v>19.5</v>
      </c>
      <c r="L89">
        <f t="shared" si="123"/>
        <v>20</v>
      </c>
      <c r="M89">
        <f t="shared" si="124"/>
        <v>-13</v>
      </c>
      <c r="N89">
        <f t="shared" si="125"/>
        <v>2457898.0208333335</v>
      </c>
      <c r="O89">
        <f t="shared" si="89"/>
        <v>8.1270152549154447E-4</v>
      </c>
      <c r="P89">
        <f t="shared" si="126"/>
        <v>2457898.0216460349</v>
      </c>
      <c r="Q89">
        <f t="shared" si="127"/>
        <v>0.17393625314263939</v>
      </c>
      <c r="R89">
        <f t="shared" si="128"/>
        <v>62.305079262688196</v>
      </c>
      <c r="S89">
        <f t="shared" si="129"/>
        <v>139.06902587540844</v>
      </c>
      <c r="T89">
        <f t="shared" si="130"/>
        <v>1.2343545180177</v>
      </c>
      <c r="U89">
        <f t="shared" si="131"/>
        <v>1.08742877384995</v>
      </c>
      <c r="V89">
        <f t="shared" si="132"/>
        <v>2.4272123890670669</v>
      </c>
      <c r="W89">
        <f t="shared" si="133"/>
        <v>1.6701294677368011E-2</v>
      </c>
      <c r="X89">
        <f t="shared" si="134"/>
        <v>63.539433780705899</v>
      </c>
      <c r="Y89">
        <f t="shared" si="135"/>
        <v>140.30338039342615</v>
      </c>
      <c r="Z89">
        <f t="shared" si="136"/>
        <v>2.4487559395433434</v>
      </c>
      <c r="AA89">
        <f t="shared" si="137"/>
        <v>148.62810586828223</v>
      </c>
      <c r="AB89">
        <f t="shared" si="138"/>
        <v>2.5940498084042307</v>
      </c>
      <c r="AC89">
        <f t="shared" si="139"/>
        <v>23.437029213394968</v>
      </c>
      <c r="AD89">
        <f t="shared" si="140"/>
        <v>-2.2718810572228709E-3</v>
      </c>
      <c r="AE89">
        <f t="shared" si="141"/>
        <v>23.434757332337746</v>
      </c>
      <c r="AF89">
        <f t="shared" si="142"/>
        <v>2457897.5</v>
      </c>
      <c r="AG89">
        <f t="shared" si="143"/>
        <v>0.17392197125256673</v>
      </c>
      <c r="AH89">
        <f t="shared" si="144"/>
        <v>16.119034962860269</v>
      </c>
      <c r="AI89">
        <f t="shared" si="145"/>
        <v>4.6532588297352682</v>
      </c>
      <c r="AJ89">
        <f t="shared" si="146"/>
        <v>0.4090136748551767</v>
      </c>
      <c r="AK89">
        <f t="shared" si="147"/>
        <v>12.074258829735268</v>
      </c>
      <c r="AL89">
        <f t="shared" si="179"/>
        <v>119.60093026390203</v>
      </c>
      <c r="AM89">
        <f t="shared" si="148"/>
        <v>2.0874300215532209</v>
      </c>
      <c r="AN89">
        <f t="shared" si="149"/>
        <v>1.0127363523038122</v>
      </c>
      <c r="AO89" t="s">
        <v>137</v>
      </c>
      <c r="AP89">
        <f t="shared" si="150"/>
        <v>63.531255356354876</v>
      </c>
      <c r="AQ89">
        <f t="shared" si="151"/>
        <v>63</v>
      </c>
      <c r="AR89">
        <f t="shared" si="152"/>
        <v>31</v>
      </c>
      <c r="AS89">
        <f t="shared" si="153"/>
        <v>52</v>
      </c>
      <c r="AT89">
        <f t="shared" si="154"/>
        <v>1.1088295838936759</v>
      </c>
      <c r="AU89">
        <f t="shared" si="155"/>
        <v>61.51295218212698</v>
      </c>
      <c r="AV89" s="18">
        <f t="shared" si="156"/>
        <v>4.1008634788084652</v>
      </c>
      <c r="AW89">
        <f t="shared" si="157"/>
        <v>1.0736035481999464</v>
      </c>
      <c r="AX89">
        <f t="shared" si="158"/>
        <v>20.855739146847263</v>
      </c>
      <c r="AY89" t="str">
        <f t="shared" si="159"/>
        <v>POSITIF</v>
      </c>
      <c r="AZ89">
        <f t="shared" si="160"/>
        <v>20</v>
      </c>
      <c r="BA89">
        <f t="shared" si="161"/>
        <v>51</v>
      </c>
      <c r="BB89">
        <f t="shared" si="162"/>
        <v>20</v>
      </c>
      <c r="BC89">
        <f t="shared" si="163"/>
        <v>0.36400131604955788</v>
      </c>
      <c r="BD89">
        <f t="shared" si="164"/>
        <v>2.0377639393955169</v>
      </c>
      <c r="BE89">
        <f t="shared" si="165"/>
        <v>0.12222152900771403</v>
      </c>
      <c r="BF89">
        <f t="shared" si="166"/>
        <v>1.9428132568574878</v>
      </c>
      <c r="BG89">
        <f t="shared" si="167"/>
        <v>118.05616879414812</v>
      </c>
      <c r="BH89">
        <f t="shared" si="168"/>
        <v>4.1008634788084652</v>
      </c>
      <c r="BI89">
        <f t="shared" si="169"/>
        <v>298.05616879414811</v>
      </c>
      <c r="BJ89">
        <f t="shared" si="170"/>
        <v>298</v>
      </c>
      <c r="BK89">
        <f t="shared" si="171"/>
        <v>3</v>
      </c>
      <c r="BL89">
        <f t="shared" si="172"/>
        <v>22</v>
      </c>
      <c r="BM89">
        <f t="shared" si="173"/>
        <v>-24.503190826339409</v>
      </c>
      <c r="BN89" t="str">
        <f t="shared" si="174"/>
        <v>NEGATIF</v>
      </c>
      <c r="BO89">
        <f t="shared" si="175"/>
        <v>24</v>
      </c>
      <c r="BP89">
        <f t="shared" si="176"/>
        <v>30</v>
      </c>
      <c r="BQ89">
        <f t="shared" si="177"/>
        <v>11</v>
      </c>
    </row>
    <row r="90" spans="1:70">
      <c r="A90">
        <f t="shared" ref="A90" si="188">A88</f>
        <v>7.0027777777777782</v>
      </c>
      <c r="B90">
        <f t="shared" si="71"/>
        <v>111.315</v>
      </c>
      <c r="C90">
        <f>INT(G3/15)</f>
        <v>7</v>
      </c>
      <c r="D90">
        <f>L3</f>
        <v>2017</v>
      </c>
      <c r="E90">
        <f>L2</f>
        <v>5</v>
      </c>
      <c r="F90">
        <f>L4-1</f>
        <v>24</v>
      </c>
      <c r="H90">
        <v>19</v>
      </c>
      <c r="I90">
        <v>45</v>
      </c>
      <c r="J90">
        <f t="shared" si="122"/>
        <v>19.75</v>
      </c>
      <c r="L90">
        <f t="shared" si="123"/>
        <v>20</v>
      </c>
      <c r="M90">
        <f t="shared" si="124"/>
        <v>-13</v>
      </c>
      <c r="N90">
        <f t="shared" si="125"/>
        <v>2457898.03125</v>
      </c>
      <c r="O90">
        <f>O58</f>
        <v>8.1270152549154447E-4</v>
      </c>
      <c r="P90">
        <f t="shared" si="126"/>
        <v>2457898.0320627014</v>
      </c>
      <c r="Q90">
        <f t="shared" si="127"/>
        <v>0.17393653833542547</v>
      </c>
      <c r="R90">
        <f t="shared" si="128"/>
        <v>62.315346422527909</v>
      </c>
      <c r="S90">
        <f t="shared" si="129"/>
        <v>139.07929254485953</v>
      </c>
      <c r="T90">
        <f t="shared" si="130"/>
        <v>1.2340965176083367</v>
      </c>
      <c r="U90">
        <f t="shared" si="131"/>
        <v>1.0876079695939815</v>
      </c>
      <c r="V90">
        <f t="shared" si="132"/>
        <v>2.427391576252202</v>
      </c>
      <c r="W90">
        <f t="shared" si="133"/>
        <v>1.6701294665389912E-2</v>
      </c>
      <c r="X90">
        <f t="shared" si="134"/>
        <v>63.549442940136245</v>
      </c>
      <c r="Y90">
        <f t="shared" si="135"/>
        <v>140.31338906246788</v>
      </c>
      <c r="Z90">
        <f t="shared" si="136"/>
        <v>2.4489306237718642</v>
      </c>
      <c r="AA90">
        <f t="shared" si="137"/>
        <v>148.62755426657358</v>
      </c>
      <c r="AB90">
        <f t="shared" si="138"/>
        <v>2.5940401811382547</v>
      </c>
      <c r="AC90">
        <f t="shared" si="139"/>
        <v>23.437029209686273</v>
      </c>
      <c r="AD90">
        <f t="shared" si="140"/>
        <v>-2.2719149466632086E-3</v>
      </c>
      <c r="AE90">
        <f t="shared" si="141"/>
        <v>23.434757294739608</v>
      </c>
      <c r="AF90">
        <f t="shared" si="142"/>
        <v>2457897.5</v>
      </c>
      <c r="AG90">
        <f t="shared" si="143"/>
        <v>0.17392197125256673</v>
      </c>
      <c r="AH90">
        <f t="shared" si="144"/>
        <v>16.119034962860269</v>
      </c>
      <c r="AI90">
        <f t="shared" si="145"/>
        <v>4.9039433070727689</v>
      </c>
      <c r="AJ90">
        <f t="shared" si="146"/>
        <v>0.40901367419896539</v>
      </c>
      <c r="AK90">
        <f t="shared" si="147"/>
        <v>12.324943307072768</v>
      </c>
      <c r="AL90">
        <f t="shared" si="179"/>
        <v>123.35068084871625</v>
      </c>
      <c r="AM90">
        <f t="shared" si="148"/>
        <v>2.1528755153868122</v>
      </c>
      <c r="AN90">
        <f t="shared" si="149"/>
        <v>1.0127382638402178</v>
      </c>
      <c r="AO90" t="s">
        <v>137</v>
      </c>
      <c r="AP90">
        <f t="shared" si="150"/>
        <v>63.541264476494597</v>
      </c>
      <c r="AQ90">
        <f t="shared" si="151"/>
        <v>63</v>
      </c>
      <c r="AR90">
        <f t="shared" si="152"/>
        <v>32</v>
      </c>
      <c r="AS90">
        <f t="shared" si="153"/>
        <v>28</v>
      </c>
      <c r="AT90">
        <f t="shared" si="154"/>
        <v>1.1090042759953418</v>
      </c>
      <c r="AU90">
        <f t="shared" si="155"/>
        <v>61.523468757375269</v>
      </c>
      <c r="AV90" s="18">
        <f t="shared" si="156"/>
        <v>4.1015645838250183</v>
      </c>
      <c r="AW90">
        <f t="shared" si="157"/>
        <v>1.0737870970640628</v>
      </c>
      <c r="AX90">
        <f t="shared" si="158"/>
        <v>20.857637414668666</v>
      </c>
      <c r="AY90" t="str">
        <f t="shared" si="159"/>
        <v>POSITIF</v>
      </c>
      <c r="AZ90">
        <f t="shared" si="160"/>
        <v>20</v>
      </c>
      <c r="BA90">
        <f t="shared" si="161"/>
        <v>51</v>
      </c>
      <c r="BB90">
        <f t="shared" si="162"/>
        <v>27</v>
      </c>
      <c r="BC90">
        <f t="shared" si="163"/>
        <v>0.36403444707312604</v>
      </c>
      <c r="BD90">
        <f t="shared" si="164"/>
        <v>2.0604688477480684</v>
      </c>
      <c r="BE90">
        <f t="shared" si="165"/>
        <v>0.12222152900771403</v>
      </c>
      <c r="BF90">
        <f t="shared" si="166"/>
        <v>1.9428132568574878</v>
      </c>
      <c r="BG90">
        <f t="shared" si="167"/>
        <v>119.52746803179464</v>
      </c>
      <c r="BH90">
        <f t="shared" si="168"/>
        <v>4.1015645838250183</v>
      </c>
      <c r="BI90">
        <f t="shared" si="169"/>
        <v>299.52746803179463</v>
      </c>
      <c r="BJ90">
        <f t="shared" si="170"/>
        <v>299</v>
      </c>
      <c r="BK90">
        <f t="shared" si="171"/>
        <v>31</v>
      </c>
      <c r="BL90">
        <f t="shared" si="172"/>
        <v>38</v>
      </c>
      <c r="BM90">
        <f t="shared" si="173"/>
        <v>-27.806966912596689</v>
      </c>
      <c r="BN90" t="str">
        <f t="shared" si="174"/>
        <v>NEGATIF</v>
      </c>
      <c r="BO90">
        <f t="shared" si="175"/>
        <v>27</v>
      </c>
      <c r="BP90">
        <f t="shared" si="176"/>
        <v>48</v>
      </c>
      <c r="BQ90">
        <f t="shared" si="177"/>
        <v>25</v>
      </c>
    </row>
    <row r="91" spans="1:70">
      <c r="A91">
        <f t="shared" ref="A91" si="189">A89</f>
        <v>7.0027777777777782</v>
      </c>
      <c r="B91">
        <f t="shared" si="71"/>
        <v>111.315</v>
      </c>
      <c r="C91">
        <f>INT(G3/15)</f>
        <v>7</v>
      </c>
      <c r="D91">
        <f>L3</f>
        <v>2017</v>
      </c>
      <c r="E91">
        <f>L2</f>
        <v>5</v>
      </c>
      <c r="F91">
        <f>L4-1</f>
        <v>24</v>
      </c>
      <c r="H91">
        <v>20</v>
      </c>
      <c r="I91">
        <v>0</v>
      </c>
      <c r="J91">
        <f t="shared" si="122"/>
        <v>20</v>
      </c>
      <c r="L91">
        <f t="shared" si="123"/>
        <v>20</v>
      </c>
      <c r="M91">
        <f t="shared" si="124"/>
        <v>-13</v>
      </c>
      <c r="N91">
        <f t="shared" si="125"/>
        <v>2457898.041666667</v>
      </c>
      <c r="O91">
        <f t="shared" si="89"/>
        <v>8.1270152549154447E-4</v>
      </c>
      <c r="P91">
        <f t="shared" si="126"/>
        <v>2457898.0424793684</v>
      </c>
      <c r="Q91">
        <f t="shared" si="127"/>
        <v>0.17393682352822429</v>
      </c>
      <c r="R91">
        <f t="shared" si="128"/>
        <v>62.325613582826918</v>
      </c>
      <c r="S91">
        <f t="shared" si="129"/>
        <v>139.08955921476991</v>
      </c>
      <c r="T91">
        <f t="shared" si="130"/>
        <v>1.2338384793960182</v>
      </c>
      <c r="U91">
        <f t="shared" si="131"/>
        <v>1.0877871653460294</v>
      </c>
      <c r="V91">
        <f t="shared" si="132"/>
        <v>2.4275707634453538</v>
      </c>
      <c r="W91">
        <f t="shared" si="133"/>
        <v>1.6701294653411816E-2</v>
      </c>
      <c r="X91">
        <f t="shared" si="134"/>
        <v>63.559452062222938</v>
      </c>
      <c r="Y91">
        <f t="shared" si="135"/>
        <v>140.32339769416592</v>
      </c>
      <c r="Z91">
        <f t="shared" si="136"/>
        <v>2.4491053073486144</v>
      </c>
      <c r="AA91">
        <f t="shared" si="137"/>
        <v>148.62700266484026</v>
      </c>
      <c r="AB91">
        <f t="shared" si="138"/>
        <v>2.5940305538718489</v>
      </c>
      <c r="AC91">
        <f t="shared" si="139"/>
        <v>23.437029205977577</v>
      </c>
      <c r="AD91">
        <f t="shared" si="140"/>
        <v>-2.271948824345605E-3</v>
      </c>
      <c r="AE91">
        <f t="shared" si="141"/>
        <v>23.434757257153233</v>
      </c>
      <c r="AF91">
        <f t="shared" si="142"/>
        <v>2457897.5</v>
      </c>
      <c r="AG91">
        <f t="shared" si="143"/>
        <v>0.17392197125256673</v>
      </c>
      <c r="AH91">
        <f t="shared" si="144"/>
        <v>16.119034962860269</v>
      </c>
      <c r="AI91">
        <f t="shared" si="145"/>
        <v>5.1546277844102661</v>
      </c>
      <c r="AJ91">
        <f t="shared" si="146"/>
        <v>0.40901367354295937</v>
      </c>
      <c r="AK91">
        <f t="shared" si="147"/>
        <v>12.575627784410266</v>
      </c>
      <c r="AL91">
        <f t="shared" si="179"/>
        <v>127.10043120730026</v>
      </c>
      <c r="AM91">
        <f t="shared" si="148"/>
        <v>2.2183210052719411</v>
      </c>
      <c r="AN91">
        <f t="shared" si="149"/>
        <v>1.012740174974351</v>
      </c>
      <c r="AO91" t="s">
        <v>137</v>
      </c>
      <c r="AP91">
        <f t="shared" si="150"/>
        <v>63.551273559290891</v>
      </c>
      <c r="AQ91">
        <f t="shared" si="151"/>
        <v>63</v>
      </c>
      <c r="AR91">
        <f t="shared" si="152"/>
        <v>33</v>
      </c>
      <c r="AS91">
        <f t="shared" si="153"/>
        <v>4</v>
      </c>
      <c r="AT91">
        <f t="shared" si="154"/>
        <v>1.1091789674452419</v>
      </c>
      <c r="AU91">
        <f t="shared" si="155"/>
        <v>61.533985558853743</v>
      </c>
      <c r="AV91" s="18">
        <f t="shared" si="156"/>
        <v>4.1022657039235826</v>
      </c>
      <c r="AW91">
        <f t="shared" si="157"/>
        <v>1.0739706498766408</v>
      </c>
      <c r="AX91">
        <f t="shared" si="158"/>
        <v>20.859535033158629</v>
      </c>
      <c r="AY91" t="str">
        <f t="shared" si="159"/>
        <v>POSITIF</v>
      </c>
      <c r="AZ91">
        <f t="shared" si="160"/>
        <v>20</v>
      </c>
      <c r="BA91">
        <f t="shared" si="161"/>
        <v>51</v>
      </c>
      <c r="BB91">
        <f t="shared" si="162"/>
        <v>34</v>
      </c>
      <c r="BC91">
        <f t="shared" si="163"/>
        <v>0.36406756676372259</v>
      </c>
      <c r="BD91">
        <f t="shared" si="164"/>
        <v>2.0861478637270827</v>
      </c>
      <c r="BE91">
        <f t="shared" si="165"/>
        <v>0.12222152900771403</v>
      </c>
      <c r="BF91">
        <f t="shared" si="166"/>
        <v>1.9428132568574878</v>
      </c>
      <c r="BG91">
        <f t="shared" si="167"/>
        <v>121.19375736290125</v>
      </c>
      <c r="BH91">
        <f t="shared" si="168"/>
        <v>4.1022657039235826</v>
      </c>
      <c r="BI91">
        <f t="shared" si="169"/>
        <v>301.19375736290124</v>
      </c>
      <c r="BJ91">
        <f t="shared" si="170"/>
        <v>301</v>
      </c>
      <c r="BK91">
        <f t="shared" si="171"/>
        <v>11</v>
      </c>
      <c r="BL91">
        <f t="shared" si="172"/>
        <v>37</v>
      </c>
      <c r="BM91">
        <f t="shared" si="173"/>
        <v>-31.068333761633045</v>
      </c>
      <c r="BN91" t="str">
        <f t="shared" si="174"/>
        <v>NEGATIF</v>
      </c>
      <c r="BO91">
        <f t="shared" si="175"/>
        <v>31</v>
      </c>
      <c r="BP91">
        <f t="shared" si="176"/>
        <v>4</v>
      </c>
      <c r="BQ91">
        <f t="shared" si="177"/>
        <v>6</v>
      </c>
    </row>
    <row r="92" spans="1:70">
      <c r="A92">
        <f t="shared" ref="A92" si="190">A90</f>
        <v>7.0027777777777782</v>
      </c>
      <c r="B92">
        <f t="shared" si="71"/>
        <v>111.315</v>
      </c>
      <c r="C92">
        <f>INT(G3/15)</f>
        <v>7</v>
      </c>
      <c r="D92">
        <f>L3</f>
        <v>2017</v>
      </c>
      <c r="E92">
        <f>L2</f>
        <v>5</v>
      </c>
      <c r="F92">
        <f>L4-1</f>
        <v>24</v>
      </c>
      <c r="H92">
        <v>20</v>
      </c>
      <c r="I92">
        <v>15</v>
      </c>
      <c r="J92">
        <f t="shared" si="122"/>
        <v>20.25</v>
      </c>
      <c r="L92">
        <f t="shared" si="123"/>
        <v>20</v>
      </c>
      <c r="M92">
        <f t="shared" si="124"/>
        <v>-13</v>
      </c>
      <c r="N92">
        <f t="shared" si="125"/>
        <v>2457898.0520833335</v>
      </c>
      <c r="O92">
        <f t="shared" si="89"/>
        <v>8.1270152549154447E-4</v>
      </c>
      <c r="P92">
        <f t="shared" si="126"/>
        <v>2457898.0528960349</v>
      </c>
      <c r="Q92">
        <f t="shared" si="127"/>
        <v>0.17393710872101037</v>
      </c>
      <c r="R92">
        <f t="shared" si="128"/>
        <v>62.335880742667541</v>
      </c>
      <c r="S92">
        <f t="shared" si="129"/>
        <v>139.09982588422099</v>
      </c>
      <c r="T92">
        <f t="shared" si="130"/>
        <v>1.2335804034119993</v>
      </c>
      <c r="U92">
        <f t="shared" si="131"/>
        <v>1.0879663610900767</v>
      </c>
      <c r="V92">
        <f t="shared" si="132"/>
        <v>2.4277499506304889</v>
      </c>
      <c r="W92">
        <f t="shared" si="133"/>
        <v>1.6701294641433717E-2</v>
      </c>
      <c r="X92">
        <f t="shared" si="134"/>
        <v>63.56946114607954</v>
      </c>
      <c r="Y92">
        <f t="shared" si="135"/>
        <v>140.33340628763298</v>
      </c>
      <c r="Z92">
        <f t="shared" si="136"/>
        <v>2.4492799902581082</v>
      </c>
      <c r="AA92">
        <f t="shared" si="137"/>
        <v>148.62645106313161</v>
      </c>
      <c r="AB92">
        <f t="shared" si="138"/>
        <v>2.5940209266058734</v>
      </c>
      <c r="AC92">
        <f t="shared" si="139"/>
        <v>23.437029202268882</v>
      </c>
      <c r="AD92">
        <f t="shared" si="140"/>
        <v>-2.2719826902610363E-3</v>
      </c>
      <c r="AE92">
        <f t="shared" si="141"/>
        <v>23.434757219578621</v>
      </c>
      <c r="AF92">
        <f t="shared" si="142"/>
        <v>2457897.5</v>
      </c>
      <c r="AG92">
        <f t="shared" si="143"/>
        <v>0.17392197125256673</v>
      </c>
      <c r="AH92">
        <f t="shared" si="144"/>
        <v>16.119034962860269</v>
      </c>
      <c r="AI92">
        <f t="shared" si="145"/>
        <v>5.4053122617477669</v>
      </c>
      <c r="AJ92">
        <f t="shared" si="146"/>
        <v>0.40901367288715867</v>
      </c>
      <c r="AK92">
        <f t="shared" si="147"/>
        <v>12.826312261747766</v>
      </c>
      <c r="AL92">
        <f t="shared" si="179"/>
        <v>130.85018134064521</v>
      </c>
      <c r="AM92">
        <f t="shared" si="148"/>
        <v>2.2837664912259066</v>
      </c>
      <c r="AN92">
        <f t="shared" si="149"/>
        <v>1.0127420857059835</v>
      </c>
      <c r="AO92" t="s">
        <v>137</v>
      </c>
      <c r="AP92">
        <f t="shared" si="150"/>
        <v>63.561282603857336</v>
      </c>
      <c r="AQ92">
        <f t="shared" si="151"/>
        <v>63</v>
      </c>
      <c r="AR92">
        <f t="shared" si="152"/>
        <v>33</v>
      </c>
      <c r="AS92">
        <f t="shared" si="153"/>
        <v>40</v>
      </c>
      <c r="AT92">
        <f t="shared" si="154"/>
        <v>1.1093536582279051</v>
      </c>
      <c r="AU92">
        <f t="shared" si="155"/>
        <v>61.544502585571287</v>
      </c>
      <c r="AV92" s="18">
        <f t="shared" si="156"/>
        <v>4.1029668390380856</v>
      </c>
      <c r="AW92">
        <f t="shared" si="157"/>
        <v>1.0741542066203822</v>
      </c>
      <c r="AX92">
        <f t="shared" si="158"/>
        <v>20.861432002076217</v>
      </c>
      <c r="AY92" t="str">
        <f t="shared" si="159"/>
        <v>POSITIF</v>
      </c>
      <c r="AZ92">
        <f t="shared" si="160"/>
        <v>20</v>
      </c>
      <c r="BA92">
        <f t="shared" si="161"/>
        <v>51</v>
      </c>
      <c r="BB92">
        <f t="shared" si="162"/>
        <v>41</v>
      </c>
      <c r="BC92">
        <f t="shared" si="163"/>
        <v>0.3641006751171425</v>
      </c>
      <c r="BD92">
        <f t="shared" si="164"/>
        <v>2.1152300988457471</v>
      </c>
      <c r="BE92">
        <f t="shared" si="165"/>
        <v>0.12222152900771403</v>
      </c>
      <c r="BF92">
        <f t="shared" si="166"/>
        <v>1.9428132568574878</v>
      </c>
      <c r="BG92">
        <f t="shared" si="167"/>
        <v>123.08456190253936</v>
      </c>
      <c r="BH92">
        <f t="shared" si="168"/>
        <v>4.1029668390380856</v>
      </c>
      <c r="BI92">
        <f t="shared" si="169"/>
        <v>303.08456190253935</v>
      </c>
      <c r="BJ92">
        <f t="shared" si="170"/>
        <v>303</v>
      </c>
      <c r="BK92">
        <f t="shared" si="171"/>
        <v>5</v>
      </c>
      <c r="BL92">
        <f t="shared" si="172"/>
        <v>4</v>
      </c>
      <c r="BM92">
        <f t="shared" si="173"/>
        <v>-34.279411937196137</v>
      </c>
      <c r="BN92" t="str">
        <f t="shared" si="174"/>
        <v>NEGATIF</v>
      </c>
      <c r="BO92">
        <f t="shared" si="175"/>
        <v>34</v>
      </c>
      <c r="BP92">
        <f t="shared" si="176"/>
        <v>16</v>
      </c>
      <c r="BQ92">
        <f t="shared" si="177"/>
        <v>45</v>
      </c>
    </row>
    <row r="93" spans="1:70">
      <c r="A93">
        <f t="shared" ref="A93" si="191">A91</f>
        <v>7.0027777777777782</v>
      </c>
      <c r="B93">
        <f t="shared" si="71"/>
        <v>111.315</v>
      </c>
      <c r="C93">
        <f>INT(G3/15)</f>
        <v>7</v>
      </c>
      <c r="D93">
        <f>L3</f>
        <v>2017</v>
      </c>
      <c r="E93">
        <f>L2</f>
        <v>5</v>
      </c>
      <c r="F93">
        <f>L4-1</f>
        <v>24</v>
      </c>
      <c r="H93">
        <v>20</v>
      </c>
      <c r="I93">
        <v>30</v>
      </c>
      <c r="J93">
        <f t="shared" si="122"/>
        <v>20.5</v>
      </c>
      <c r="L93">
        <f t="shared" si="123"/>
        <v>20</v>
      </c>
      <c r="M93">
        <f t="shared" si="124"/>
        <v>-13</v>
      </c>
      <c r="N93">
        <f t="shared" si="125"/>
        <v>2457898.0625</v>
      </c>
      <c r="O93">
        <f t="shared" si="89"/>
        <v>8.1270152549154447E-4</v>
      </c>
      <c r="P93">
        <f t="shared" si="126"/>
        <v>2457898.0633127014</v>
      </c>
      <c r="Q93">
        <f t="shared" si="127"/>
        <v>0.17393739391379645</v>
      </c>
      <c r="R93">
        <f t="shared" si="128"/>
        <v>62.346147902508164</v>
      </c>
      <c r="S93">
        <f t="shared" si="129"/>
        <v>139.11009255367208</v>
      </c>
      <c r="T93">
        <f t="shared" si="130"/>
        <v>1.233322289652901</v>
      </c>
      <c r="U93">
        <f t="shared" si="131"/>
        <v>1.0881455568341241</v>
      </c>
      <c r="V93">
        <f t="shared" si="132"/>
        <v>2.4279291378156245</v>
      </c>
      <c r="W93">
        <f t="shared" si="133"/>
        <v>1.6701294629455622E-2</v>
      </c>
      <c r="X93">
        <f t="shared" si="134"/>
        <v>63.579470192161068</v>
      </c>
      <c r="Y93">
        <f t="shared" si="135"/>
        <v>140.34341484332498</v>
      </c>
      <c r="Z93">
        <f t="shared" si="136"/>
        <v>2.4494546725083026</v>
      </c>
      <c r="AA93">
        <f t="shared" si="137"/>
        <v>148.62589946142296</v>
      </c>
      <c r="AB93">
        <f t="shared" si="138"/>
        <v>2.5940112993398978</v>
      </c>
      <c r="AC93">
        <f t="shared" si="139"/>
        <v>23.437029198560186</v>
      </c>
      <c r="AD93">
        <f t="shared" si="140"/>
        <v>-2.2720165444050215E-3</v>
      </c>
      <c r="AE93">
        <f t="shared" si="141"/>
        <v>23.43475718201578</v>
      </c>
      <c r="AF93">
        <f t="shared" si="142"/>
        <v>2457897.5</v>
      </c>
      <c r="AG93">
        <f t="shared" si="143"/>
        <v>0.17392197125256673</v>
      </c>
      <c r="AH93">
        <f t="shared" si="144"/>
        <v>16.119034962860269</v>
      </c>
      <c r="AI93">
        <f t="shared" si="145"/>
        <v>5.6559967390852677</v>
      </c>
      <c r="AJ93">
        <f t="shared" si="146"/>
        <v>0.40901367223156343</v>
      </c>
      <c r="AK93">
        <f t="shared" si="147"/>
        <v>13.076996739085267</v>
      </c>
      <c r="AL93">
        <f t="shared" si="179"/>
        <v>134.59993124833281</v>
      </c>
      <c r="AM93">
        <f t="shared" si="148"/>
        <v>2.3492119732414087</v>
      </c>
      <c r="AN93">
        <f t="shared" si="149"/>
        <v>1.0127439960351443</v>
      </c>
      <c r="AO93" t="s">
        <v>137</v>
      </c>
      <c r="AP93">
        <f t="shared" si="150"/>
        <v>63.571291610648927</v>
      </c>
      <c r="AQ93">
        <f t="shared" si="151"/>
        <v>63</v>
      </c>
      <c r="AR93">
        <f t="shared" si="152"/>
        <v>34</v>
      </c>
      <c r="AS93">
        <f t="shared" si="153"/>
        <v>16</v>
      </c>
      <c r="AT93">
        <f t="shared" si="154"/>
        <v>1.1095283483512728</v>
      </c>
      <c r="AU93">
        <f t="shared" si="155"/>
        <v>61.555019837946197</v>
      </c>
      <c r="AV93" s="18">
        <f t="shared" si="156"/>
        <v>4.1036679891964134</v>
      </c>
      <c r="AW93">
        <f t="shared" si="157"/>
        <v>1.0743377673025876</v>
      </c>
      <c r="AX93">
        <f t="shared" si="158"/>
        <v>20.863328321434867</v>
      </c>
      <c r="AY93" t="str">
        <f t="shared" si="159"/>
        <v>POSITIF</v>
      </c>
      <c r="AZ93">
        <f t="shared" si="160"/>
        <v>20</v>
      </c>
      <c r="BA93">
        <f t="shared" si="161"/>
        <v>51</v>
      </c>
      <c r="BB93">
        <f t="shared" si="162"/>
        <v>47</v>
      </c>
      <c r="BC93">
        <f t="shared" si="163"/>
        <v>0.3641337721336203</v>
      </c>
      <c r="BD93">
        <f t="shared" si="164"/>
        <v>2.1482308635740877</v>
      </c>
      <c r="BE93">
        <f t="shared" si="165"/>
        <v>0.12222152900771403</v>
      </c>
      <c r="BF93">
        <f t="shared" si="166"/>
        <v>1.9428132568574878</v>
      </c>
      <c r="BG93">
        <f t="shared" si="167"/>
        <v>125.23516667372861</v>
      </c>
      <c r="BH93">
        <f t="shared" si="168"/>
        <v>4.1036679891964134</v>
      </c>
      <c r="BI93">
        <f t="shared" si="169"/>
        <v>305.2351666737286</v>
      </c>
      <c r="BJ93">
        <f t="shared" si="170"/>
        <v>305</v>
      </c>
      <c r="BK93">
        <f t="shared" si="171"/>
        <v>14</v>
      </c>
      <c r="BL93">
        <f t="shared" si="172"/>
        <v>6</v>
      </c>
      <c r="BM93">
        <f t="shared" si="173"/>
        <v>-37.430581891681399</v>
      </c>
      <c r="BN93" t="str">
        <f t="shared" si="174"/>
        <v>NEGATIF</v>
      </c>
      <c r="BO93">
        <f t="shared" si="175"/>
        <v>37</v>
      </c>
      <c r="BP93">
        <f t="shared" si="176"/>
        <v>25</v>
      </c>
      <c r="BQ93">
        <f t="shared" si="177"/>
        <v>50</v>
      </c>
    </row>
    <row r="94" spans="1:70">
      <c r="A94">
        <f t="shared" ref="A94" si="192">A92</f>
        <v>7.0027777777777782</v>
      </c>
      <c r="B94">
        <f t="shared" si="71"/>
        <v>111.315</v>
      </c>
      <c r="C94">
        <f>INT(G3/15)</f>
        <v>7</v>
      </c>
      <c r="D94">
        <f>L3</f>
        <v>2017</v>
      </c>
      <c r="E94">
        <f>L2</f>
        <v>5</v>
      </c>
      <c r="F94">
        <f>L4-1</f>
        <v>24</v>
      </c>
      <c r="H94">
        <v>20</v>
      </c>
      <c r="I94">
        <v>45</v>
      </c>
      <c r="J94">
        <f t="shared" si="122"/>
        <v>20.75</v>
      </c>
      <c r="L94">
        <f t="shared" si="123"/>
        <v>20</v>
      </c>
      <c r="M94">
        <f t="shared" si="124"/>
        <v>-13</v>
      </c>
      <c r="N94">
        <f t="shared" si="125"/>
        <v>2457898.072916667</v>
      </c>
      <c r="O94">
        <f t="shared" si="89"/>
        <v>8.1270152549154447E-4</v>
      </c>
      <c r="P94">
        <f t="shared" si="126"/>
        <v>2457898.0737293684</v>
      </c>
      <c r="Q94">
        <f t="shared" si="127"/>
        <v>0.17393767910659527</v>
      </c>
      <c r="R94">
        <f t="shared" si="128"/>
        <v>62.356415062807173</v>
      </c>
      <c r="S94">
        <f t="shared" si="129"/>
        <v>139.12035922358245</v>
      </c>
      <c r="T94">
        <f t="shared" si="130"/>
        <v>1.2330641381153429</v>
      </c>
      <c r="U94">
        <f t="shared" si="131"/>
        <v>1.0883247525861719</v>
      </c>
      <c r="V94">
        <f t="shared" si="132"/>
        <v>2.4281083250087758</v>
      </c>
      <c r="W94">
        <f t="shared" si="133"/>
        <v>1.6701294617477522E-2</v>
      </c>
      <c r="X94">
        <f t="shared" si="134"/>
        <v>63.589479200922518</v>
      </c>
      <c r="Y94">
        <f t="shared" si="135"/>
        <v>140.35342336169779</v>
      </c>
      <c r="Z94">
        <f t="shared" si="136"/>
        <v>2.4496293541071545</v>
      </c>
      <c r="AA94">
        <f t="shared" si="137"/>
        <v>148.6253478596897</v>
      </c>
      <c r="AB94">
        <f t="shared" si="138"/>
        <v>2.5940016720734924</v>
      </c>
      <c r="AC94">
        <f t="shared" si="139"/>
        <v>23.43702919485149</v>
      </c>
      <c r="AD94">
        <f t="shared" si="140"/>
        <v>-2.272050386773077E-3</v>
      </c>
      <c r="AE94">
        <f t="shared" si="141"/>
        <v>23.434757144464719</v>
      </c>
      <c r="AF94">
        <f t="shared" si="142"/>
        <v>2457897.5</v>
      </c>
      <c r="AG94">
        <f t="shared" si="143"/>
        <v>0.17392197125256673</v>
      </c>
      <c r="AH94">
        <f t="shared" si="144"/>
        <v>16.119034962860269</v>
      </c>
      <c r="AI94">
        <f t="shared" si="145"/>
        <v>5.9066812164227684</v>
      </c>
      <c r="AJ94">
        <f t="shared" si="146"/>
        <v>0.4090136715761738</v>
      </c>
      <c r="AK94">
        <f t="shared" si="147"/>
        <v>13.327681216422768</v>
      </c>
      <c r="AL94">
        <f t="shared" si="179"/>
        <v>138.3496809299447</v>
      </c>
      <c r="AM94">
        <f t="shared" si="148"/>
        <v>2.4146574513111454</v>
      </c>
      <c r="AN94">
        <f t="shared" si="149"/>
        <v>1.012745905961862</v>
      </c>
      <c r="AO94" t="s">
        <v>137</v>
      </c>
      <c r="AP94">
        <f t="shared" si="150"/>
        <v>63.581300580120676</v>
      </c>
      <c r="AQ94">
        <f t="shared" si="151"/>
        <v>63</v>
      </c>
      <c r="AR94">
        <f t="shared" si="152"/>
        <v>34</v>
      </c>
      <c r="AS94">
        <f t="shared" si="153"/>
        <v>52</v>
      </c>
      <c r="AT94">
        <f t="shared" si="154"/>
        <v>1.1097030378232866</v>
      </c>
      <c r="AU94">
        <f t="shared" si="155"/>
        <v>61.565537316396821</v>
      </c>
      <c r="AV94" s="18">
        <f t="shared" si="156"/>
        <v>4.1043691544264549</v>
      </c>
      <c r="AW94">
        <f t="shared" si="157"/>
        <v>1.0745213319305584</v>
      </c>
      <c r="AX94">
        <f t="shared" si="158"/>
        <v>20.865223991247941</v>
      </c>
      <c r="AY94" t="str">
        <f t="shared" si="159"/>
        <v>POSITIF</v>
      </c>
      <c r="AZ94">
        <f t="shared" si="160"/>
        <v>20</v>
      </c>
      <c r="BA94">
        <f t="shared" si="161"/>
        <v>51</v>
      </c>
      <c r="BB94">
        <f t="shared" si="162"/>
        <v>54</v>
      </c>
      <c r="BC94">
        <f t="shared" si="163"/>
        <v>0.36416685781338909</v>
      </c>
      <c r="BD94">
        <f t="shared" si="164"/>
        <v>2.1857659977404396</v>
      </c>
      <c r="BE94">
        <f t="shared" si="165"/>
        <v>0.12222152900771403</v>
      </c>
      <c r="BF94">
        <f t="shared" si="166"/>
        <v>1.9428132568574878</v>
      </c>
      <c r="BG94">
        <f t="shared" si="167"/>
        <v>127.68741537374238</v>
      </c>
      <c r="BH94">
        <f t="shared" si="168"/>
        <v>4.1043691544264549</v>
      </c>
      <c r="BI94">
        <f t="shared" si="169"/>
        <v>307.6874153737424</v>
      </c>
      <c r="BJ94">
        <f t="shared" si="170"/>
        <v>307</v>
      </c>
      <c r="BK94">
        <f t="shared" si="171"/>
        <v>41</v>
      </c>
      <c r="BL94">
        <f t="shared" si="172"/>
        <v>14</v>
      </c>
      <c r="BM94">
        <f t="shared" si="173"/>
        <v>-40.510021685915554</v>
      </c>
      <c r="BN94" t="str">
        <f t="shared" si="174"/>
        <v>NEGATIF</v>
      </c>
      <c r="BO94">
        <f t="shared" si="175"/>
        <v>40</v>
      </c>
      <c r="BP94">
        <f t="shared" si="176"/>
        <v>30</v>
      </c>
      <c r="BQ94">
        <f t="shared" si="177"/>
        <v>36</v>
      </c>
    </row>
    <row r="95" spans="1:70">
      <c r="A95">
        <f t="shared" ref="A95" si="193">A93</f>
        <v>7.0027777777777782</v>
      </c>
      <c r="B95">
        <f t="shared" ref="B95:B158" si="194">B80</f>
        <v>111.315</v>
      </c>
      <c r="C95">
        <f>INT(G3/15)</f>
        <v>7</v>
      </c>
      <c r="D95">
        <f>L3</f>
        <v>2017</v>
      </c>
      <c r="E95">
        <f>L2</f>
        <v>5</v>
      </c>
      <c r="F95">
        <f>L4-1</f>
        <v>24</v>
      </c>
      <c r="H95">
        <v>21</v>
      </c>
      <c r="I95">
        <v>0</v>
      </c>
      <c r="J95">
        <f t="shared" si="122"/>
        <v>21</v>
      </c>
      <c r="L95">
        <f t="shared" si="123"/>
        <v>20</v>
      </c>
      <c r="M95">
        <f t="shared" si="124"/>
        <v>-13</v>
      </c>
      <c r="N95">
        <f t="shared" si="125"/>
        <v>2457898.0833333335</v>
      </c>
      <c r="O95">
        <f t="shared" si="89"/>
        <v>8.1270152549154447E-4</v>
      </c>
      <c r="P95">
        <f t="shared" si="126"/>
        <v>2457898.0841460349</v>
      </c>
      <c r="Q95">
        <f t="shared" si="127"/>
        <v>0.17393796429938135</v>
      </c>
      <c r="R95">
        <f t="shared" si="128"/>
        <v>62.366682222646887</v>
      </c>
      <c r="S95">
        <f t="shared" si="129"/>
        <v>139.13062589303354</v>
      </c>
      <c r="T95">
        <f t="shared" si="130"/>
        <v>1.2328059488305887</v>
      </c>
      <c r="U95">
        <f t="shared" si="131"/>
        <v>1.0885039483302035</v>
      </c>
      <c r="V95">
        <f t="shared" si="132"/>
        <v>2.4282875121939114</v>
      </c>
      <c r="W95">
        <f t="shared" si="133"/>
        <v>1.6701294605499427E-2</v>
      </c>
      <c r="X95">
        <f t="shared" si="134"/>
        <v>63.599488171477475</v>
      </c>
      <c r="Y95">
        <f t="shared" si="135"/>
        <v>140.36343184186413</v>
      </c>
      <c r="Z95">
        <f t="shared" si="136"/>
        <v>2.4498040350391777</v>
      </c>
      <c r="AA95">
        <f t="shared" si="137"/>
        <v>148.62479625798105</v>
      </c>
      <c r="AB95">
        <f t="shared" si="138"/>
        <v>2.5939920448075169</v>
      </c>
      <c r="AC95">
        <f t="shared" si="139"/>
        <v>23.437029191142795</v>
      </c>
      <c r="AD95">
        <f t="shared" si="140"/>
        <v>-2.2720842173561879E-3</v>
      </c>
      <c r="AE95">
        <f t="shared" si="141"/>
        <v>23.434757106925439</v>
      </c>
      <c r="AF95">
        <f t="shared" si="142"/>
        <v>2457897.5</v>
      </c>
      <c r="AG95">
        <f t="shared" si="143"/>
        <v>0.17392197125256673</v>
      </c>
      <c r="AH95">
        <f t="shared" si="144"/>
        <v>16.119034962860269</v>
      </c>
      <c r="AI95">
        <f t="shared" si="145"/>
        <v>6.1573656937602692</v>
      </c>
      <c r="AJ95">
        <f t="shared" si="146"/>
        <v>0.40901367092098972</v>
      </c>
      <c r="AK95">
        <f t="shared" si="147"/>
        <v>13.578365693760269</v>
      </c>
      <c r="AL95">
        <f t="shared" si="179"/>
        <v>142.09943038647222</v>
      </c>
      <c r="AM95">
        <f t="shared" si="148"/>
        <v>2.4801029254524187</v>
      </c>
      <c r="AN95">
        <f t="shared" si="149"/>
        <v>1.0127478154859091</v>
      </c>
      <c r="AO95" t="s">
        <v>137</v>
      </c>
      <c r="AP95">
        <f t="shared" si="150"/>
        <v>63.591309511386157</v>
      </c>
      <c r="AQ95">
        <f t="shared" si="151"/>
        <v>63</v>
      </c>
      <c r="AR95">
        <f t="shared" si="152"/>
        <v>35</v>
      </c>
      <c r="AS95">
        <f t="shared" si="153"/>
        <v>28</v>
      </c>
      <c r="AT95">
        <f t="shared" si="154"/>
        <v>1.1098777266284749</v>
      </c>
      <c r="AU95">
        <f t="shared" si="155"/>
        <v>61.576055019931793</v>
      </c>
      <c r="AV95" s="18">
        <f t="shared" si="156"/>
        <v>4.1050703346621198</v>
      </c>
      <c r="AW95">
        <f t="shared" si="157"/>
        <v>1.0747049004869924</v>
      </c>
      <c r="AX95">
        <f t="shared" si="158"/>
        <v>20.867119011274735</v>
      </c>
      <c r="AY95" t="str">
        <f t="shared" si="159"/>
        <v>POSITIF</v>
      </c>
      <c r="AZ95">
        <f t="shared" si="160"/>
        <v>20</v>
      </c>
      <c r="BA95">
        <f t="shared" si="161"/>
        <v>52</v>
      </c>
      <c r="BB95">
        <f t="shared" si="162"/>
        <v>1</v>
      </c>
      <c r="BC95">
        <f t="shared" si="163"/>
        <v>0.36419993215224788</v>
      </c>
      <c r="BD95">
        <f t="shared" si="164"/>
        <v>2.2285658116334304</v>
      </c>
      <c r="BE95">
        <f t="shared" si="165"/>
        <v>0.12222152900771403</v>
      </c>
      <c r="BF95">
        <f t="shared" si="166"/>
        <v>1.9428132568574878</v>
      </c>
      <c r="BG95">
        <f t="shared" si="167"/>
        <v>130.4902984014366</v>
      </c>
      <c r="BH95">
        <f t="shared" si="168"/>
        <v>4.1050703346621198</v>
      </c>
      <c r="BI95">
        <f t="shared" si="169"/>
        <v>310.49029840143658</v>
      </c>
      <c r="BJ95">
        <f t="shared" si="170"/>
        <v>310</v>
      </c>
      <c r="BK95">
        <f t="shared" si="171"/>
        <v>29</v>
      </c>
      <c r="BL95">
        <f t="shared" si="172"/>
        <v>25</v>
      </c>
      <c r="BM95">
        <f t="shared" si="173"/>
        <v>-43.503124992974001</v>
      </c>
      <c r="BN95" t="str">
        <f t="shared" si="174"/>
        <v>NEGATIF</v>
      </c>
      <c r="BO95">
        <f t="shared" si="175"/>
        <v>43</v>
      </c>
      <c r="BP95">
        <f t="shared" si="176"/>
        <v>30</v>
      </c>
      <c r="BQ95">
        <f t="shared" si="177"/>
        <v>11</v>
      </c>
    </row>
    <row r="96" spans="1:70">
      <c r="A96">
        <f t="shared" ref="A96" si="195">A94</f>
        <v>7.0027777777777782</v>
      </c>
      <c r="B96">
        <f t="shared" si="194"/>
        <v>111.315</v>
      </c>
      <c r="C96">
        <f>INT(G3/15)</f>
        <v>7</v>
      </c>
      <c r="D96">
        <f>L3</f>
        <v>2017</v>
      </c>
      <c r="E96">
        <f>L2</f>
        <v>5</v>
      </c>
      <c r="F96">
        <f>L4-1</f>
        <v>24</v>
      </c>
      <c r="H96">
        <v>21</v>
      </c>
      <c r="I96">
        <v>15</v>
      </c>
      <c r="J96">
        <f t="shared" si="122"/>
        <v>21.25</v>
      </c>
      <c r="L96">
        <f t="shared" si="123"/>
        <v>20</v>
      </c>
      <c r="M96">
        <f t="shared" si="124"/>
        <v>-13</v>
      </c>
      <c r="N96">
        <f t="shared" si="125"/>
        <v>2457898.09375</v>
      </c>
      <c r="O96">
        <f t="shared" si="89"/>
        <v>8.1270152549154447E-4</v>
      </c>
      <c r="P96">
        <f t="shared" si="126"/>
        <v>2457898.0945627014</v>
      </c>
      <c r="Q96">
        <f t="shared" si="127"/>
        <v>0.17393824949216743</v>
      </c>
      <c r="R96">
        <f t="shared" si="128"/>
        <v>62.37694938248751</v>
      </c>
      <c r="S96">
        <f t="shared" si="129"/>
        <v>139.14089256248553</v>
      </c>
      <c r="T96">
        <f t="shared" si="130"/>
        <v>1.2325477217952387</v>
      </c>
      <c r="U96">
        <f t="shared" si="131"/>
        <v>1.0886831440742508</v>
      </c>
      <c r="V96">
        <f t="shared" si="132"/>
        <v>2.4284666993790625</v>
      </c>
      <c r="W96">
        <f t="shared" si="133"/>
        <v>1.6701294593521328E-2</v>
      </c>
      <c r="X96">
        <f t="shared" si="134"/>
        <v>63.609497104282745</v>
      </c>
      <c r="Y96">
        <f t="shared" si="135"/>
        <v>140.37344028428078</v>
      </c>
      <c r="Z96">
        <f t="shared" si="136"/>
        <v>2.4499787153123447</v>
      </c>
      <c r="AA96">
        <f t="shared" si="137"/>
        <v>148.6242446562724</v>
      </c>
      <c r="AB96">
        <f t="shared" si="138"/>
        <v>2.5939824175415414</v>
      </c>
      <c r="AC96">
        <f t="shared" si="139"/>
        <v>23.437029187434099</v>
      </c>
      <c r="AD96">
        <f t="shared" si="140"/>
        <v>-2.2721180361498831E-3</v>
      </c>
      <c r="AE96">
        <f t="shared" si="141"/>
        <v>23.43475706939795</v>
      </c>
      <c r="AF96">
        <f t="shared" si="142"/>
        <v>2457897.5</v>
      </c>
      <c r="AG96">
        <f t="shared" si="143"/>
        <v>0.17392197125256673</v>
      </c>
      <c r="AH96">
        <f t="shared" si="144"/>
        <v>16.119034962860269</v>
      </c>
      <c r="AI96">
        <f t="shared" si="145"/>
        <v>6.40805017109777</v>
      </c>
      <c r="AJ96">
        <f t="shared" si="146"/>
        <v>0.40901367026601149</v>
      </c>
      <c r="AK96">
        <f t="shared" si="147"/>
        <v>13.829050171097769</v>
      </c>
      <c r="AL96">
        <f t="shared" si="179"/>
        <v>145.84917961749522</v>
      </c>
      <c r="AM96">
        <f t="shared" si="148"/>
        <v>2.5455483956578955</v>
      </c>
      <c r="AN96">
        <f t="shared" si="149"/>
        <v>1.0127497246073138</v>
      </c>
      <c r="AO96" t="s">
        <v>137</v>
      </c>
      <c r="AP96">
        <f t="shared" si="150"/>
        <v>63.601318404902187</v>
      </c>
      <c r="AQ96">
        <f t="shared" si="151"/>
        <v>63</v>
      </c>
      <c r="AR96">
        <f t="shared" si="152"/>
        <v>36</v>
      </c>
      <c r="AS96">
        <f t="shared" si="153"/>
        <v>4</v>
      </c>
      <c r="AT96">
        <f t="shared" si="154"/>
        <v>1.1100524147748112</v>
      </c>
      <c r="AU96">
        <f t="shared" si="155"/>
        <v>61.586572948971302</v>
      </c>
      <c r="AV96" s="18">
        <f t="shared" si="156"/>
        <v>4.1057715299314204</v>
      </c>
      <c r="AW96">
        <f t="shared" si="157"/>
        <v>1.074888472979223</v>
      </c>
      <c r="AX96">
        <f t="shared" si="158"/>
        <v>20.869013381529008</v>
      </c>
      <c r="AY96" t="str">
        <f t="shared" si="159"/>
        <v>POSITIF</v>
      </c>
      <c r="AZ96">
        <f t="shared" si="160"/>
        <v>20</v>
      </c>
      <c r="BA96">
        <f t="shared" si="161"/>
        <v>52</v>
      </c>
      <c r="BB96">
        <f t="shared" si="162"/>
        <v>8</v>
      </c>
      <c r="BC96">
        <f t="shared" si="163"/>
        <v>0.36423299515043678</v>
      </c>
      <c r="BD96">
        <f t="shared" si="164"/>
        <v>2.2774853490149622</v>
      </c>
      <c r="BE96">
        <f t="shared" si="165"/>
        <v>0.12222152900771403</v>
      </c>
      <c r="BF96">
        <f t="shared" si="166"/>
        <v>1.9428132568574878</v>
      </c>
      <c r="BG96">
        <f t="shared" si="167"/>
        <v>133.69996744256858</v>
      </c>
      <c r="BH96">
        <f t="shared" si="168"/>
        <v>4.1057715299314204</v>
      </c>
      <c r="BI96">
        <f t="shared" si="169"/>
        <v>313.69996744256855</v>
      </c>
      <c r="BJ96">
        <f t="shared" si="170"/>
        <v>313</v>
      </c>
      <c r="BK96">
        <f t="shared" si="171"/>
        <v>41</v>
      </c>
      <c r="BL96">
        <f t="shared" si="172"/>
        <v>59</v>
      </c>
      <c r="BM96">
        <f t="shared" si="173"/>
        <v>-46.391782127997025</v>
      </c>
      <c r="BN96" t="str">
        <f t="shared" si="174"/>
        <v>NEGATIF</v>
      </c>
      <c r="BO96">
        <f t="shared" si="175"/>
        <v>46</v>
      </c>
      <c r="BP96">
        <f t="shared" si="176"/>
        <v>23</v>
      </c>
      <c r="BQ96">
        <f t="shared" si="177"/>
        <v>30</v>
      </c>
    </row>
    <row r="97" spans="1:69">
      <c r="A97">
        <f t="shared" ref="A97" si="196">A95</f>
        <v>7.0027777777777782</v>
      </c>
      <c r="B97">
        <f t="shared" si="194"/>
        <v>111.315</v>
      </c>
      <c r="C97">
        <f>INT(G3/15)</f>
        <v>7</v>
      </c>
      <c r="D97">
        <f>L3</f>
        <v>2017</v>
      </c>
      <c r="E97">
        <f>L2</f>
        <v>5</v>
      </c>
      <c r="F97">
        <f>L4-1</f>
        <v>24</v>
      </c>
      <c r="H97">
        <v>21</v>
      </c>
      <c r="I97">
        <v>30</v>
      </c>
      <c r="J97">
        <f t="shared" si="122"/>
        <v>21.5</v>
      </c>
      <c r="L97">
        <f t="shared" si="123"/>
        <v>20</v>
      </c>
      <c r="M97">
        <f t="shared" si="124"/>
        <v>-13</v>
      </c>
      <c r="N97">
        <f t="shared" si="125"/>
        <v>2457898.104166667</v>
      </c>
      <c r="O97">
        <f t="shared" si="89"/>
        <v>8.1270152549154447E-4</v>
      </c>
      <c r="P97">
        <f t="shared" si="126"/>
        <v>2457898.1049793684</v>
      </c>
      <c r="Q97">
        <f t="shared" si="127"/>
        <v>0.17393853468496626</v>
      </c>
      <c r="R97">
        <f t="shared" si="128"/>
        <v>62.387216542786518</v>
      </c>
      <c r="S97">
        <f t="shared" si="129"/>
        <v>139.151159232395</v>
      </c>
      <c r="T97">
        <f t="shared" si="130"/>
        <v>1.2322894570059753</v>
      </c>
      <c r="U97">
        <f t="shared" si="131"/>
        <v>1.0888623398262987</v>
      </c>
      <c r="V97">
        <f t="shared" si="132"/>
        <v>2.4286458865721983</v>
      </c>
      <c r="W97">
        <f t="shared" si="133"/>
        <v>1.6701294581543232E-2</v>
      </c>
      <c r="X97">
        <f t="shared" si="134"/>
        <v>63.619505999792494</v>
      </c>
      <c r="Y97">
        <f t="shared" si="135"/>
        <v>140.38344868940098</v>
      </c>
      <c r="Z97">
        <f t="shared" si="136"/>
        <v>2.4501533949345657</v>
      </c>
      <c r="AA97">
        <f t="shared" si="137"/>
        <v>148.62369305453907</v>
      </c>
      <c r="AB97">
        <f t="shared" si="138"/>
        <v>2.5939727902751351</v>
      </c>
      <c r="AC97">
        <f t="shared" si="139"/>
        <v>23.437029183725404</v>
      </c>
      <c r="AD97">
        <f t="shared" si="140"/>
        <v>-2.272151843149679E-3</v>
      </c>
      <c r="AE97">
        <f t="shared" si="141"/>
        <v>23.434757031882253</v>
      </c>
      <c r="AF97">
        <f t="shared" si="142"/>
        <v>2457897.5</v>
      </c>
      <c r="AG97">
        <f t="shared" si="143"/>
        <v>0.17392197125256673</v>
      </c>
      <c r="AH97">
        <f t="shared" si="144"/>
        <v>16.119034962860269</v>
      </c>
      <c r="AI97">
        <f t="shared" si="145"/>
        <v>6.6587346484352707</v>
      </c>
      <c r="AJ97">
        <f t="shared" si="146"/>
        <v>0.40901366961123908</v>
      </c>
      <c r="AK97">
        <f t="shared" si="147"/>
        <v>14.07973464843527</v>
      </c>
      <c r="AL97">
        <f t="shared" si="179"/>
        <v>149.59892862259639</v>
      </c>
      <c r="AM97">
        <f t="shared" si="148"/>
        <v>2.6109938619202926</v>
      </c>
      <c r="AN97">
        <f t="shared" si="149"/>
        <v>1.0127516333261051</v>
      </c>
      <c r="AO97" t="s">
        <v>137</v>
      </c>
      <c r="AP97">
        <f t="shared" si="150"/>
        <v>63.611327261122923</v>
      </c>
      <c r="AQ97">
        <f t="shared" si="151"/>
        <v>63</v>
      </c>
      <c r="AR97">
        <f t="shared" si="152"/>
        <v>36</v>
      </c>
      <c r="AS97">
        <f t="shared" si="153"/>
        <v>40</v>
      </c>
      <c r="AT97">
        <f t="shared" si="154"/>
        <v>1.1102271022702217</v>
      </c>
      <c r="AU97">
        <f t="shared" si="155"/>
        <v>61.597091103932662</v>
      </c>
      <c r="AV97" s="18">
        <f t="shared" si="156"/>
        <v>4.1064727402621779</v>
      </c>
      <c r="AW97">
        <f t="shared" si="157"/>
        <v>1.0750720494145336</v>
      </c>
      <c r="AX97">
        <f t="shared" si="158"/>
        <v>20.870907102023924</v>
      </c>
      <c r="AY97" t="str">
        <f t="shared" si="159"/>
        <v>POSITIF</v>
      </c>
      <c r="AZ97">
        <f t="shared" si="160"/>
        <v>20</v>
      </c>
      <c r="BA97">
        <f t="shared" si="161"/>
        <v>52</v>
      </c>
      <c r="BB97">
        <f t="shared" si="162"/>
        <v>15</v>
      </c>
      <c r="BC97">
        <f t="shared" si="163"/>
        <v>0.36426604680818558</v>
      </c>
      <c r="BD97">
        <f t="shared" si="164"/>
        <v>2.3335046416820444</v>
      </c>
      <c r="BE97">
        <f t="shared" si="165"/>
        <v>0.12222152900771403</v>
      </c>
      <c r="BF97">
        <f t="shared" si="166"/>
        <v>1.9428132568574878</v>
      </c>
      <c r="BG97">
        <f t="shared" si="167"/>
        <v>137.37853554181251</v>
      </c>
      <c r="BH97">
        <f t="shared" si="168"/>
        <v>4.1064727402621779</v>
      </c>
      <c r="BI97">
        <f t="shared" si="169"/>
        <v>317.37853554181254</v>
      </c>
      <c r="BJ97">
        <f t="shared" si="170"/>
        <v>317</v>
      </c>
      <c r="BK97">
        <f t="shared" si="171"/>
        <v>22</v>
      </c>
      <c r="BL97">
        <f t="shared" si="172"/>
        <v>42</v>
      </c>
      <c r="BM97">
        <f t="shared" si="173"/>
        <v>-49.153522469469486</v>
      </c>
      <c r="BN97" t="str">
        <f t="shared" si="174"/>
        <v>NEGATIF</v>
      </c>
      <c r="BO97">
        <f t="shared" si="175"/>
        <v>49</v>
      </c>
      <c r="BP97">
        <f t="shared" si="176"/>
        <v>9</v>
      </c>
      <c r="BQ97">
        <f t="shared" si="177"/>
        <v>12</v>
      </c>
    </row>
    <row r="98" spans="1:69">
      <c r="A98">
        <f t="shared" ref="A98" si="197">A96</f>
        <v>7.0027777777777782</v>
      </c>
      <c r="B98">
        <f t="shared" si="194"/>
        <v>111.315</v>
      </c>
      <c r="C98">
        <f>INT(G3/15)</f>
        <v>7</v>
      </c>
      <c r="D98">
        <f>L3</f>
        <v>2017</v>
      </c>
      <c r="E98">
        <f>L2</f>
        <v>5</v>
      </c>
      <c r="F98">
        <f>L4-1</f>
        <v>24</v>
      </c>
      <c r="H98">
        <v>21</v>
      </c>
      <c r="I98">
        <v>45</v>
      </c>
      <c r="J98">
        <f t="shared" si="122"/>
        <v>21.75</v>
      </c>
      <c r="L98">
        <f t="shared" si="123"/>
        <v>20</v>
      </c>
      <c r="M98">
        <f t="shared" si="124"/>
        <v>-13</v>
      </c>
      <c r="N98">
        <f t="shared" si="125"/>
        <v>2457898.1145833335</v>
      </c>
      <c r="O98">
        <f t="shared" si="89"/>
        <v>8.1270152549154447E-4</v>
      </c>
      <c r="P98">
        <f t="shared" si="126"/>
        <v>2457898.1153960349</v>
      </c>
      <c r="Q98">
        <f t="shared" si="127"/>
        <v>0.17393881987775234</v>
      </c>
      <c r="R98">
        <f t="shared" si="128"/>
        <v>62.397483702627142</v>
      </c>
      <c r="S98">
        <f t="shared" si="129"/>
        <v>139.16142590184609</v>
      </c>
      <c r="T98">
        <f t="shared" si="130"/>
        <v>1.2320311544940095</v>
      </c>
      <c r="U98">
        <f t="shared" si="131"/>
        <v>1.089041535570346</v>
      </c>
      <c r="V98">
        <f t="shared" si="132"/>
        <v>2.4288250737573334</v>
      </c>
      <c r="W98">
        <f t="shared" si="133"/>
        <v>1.6701294569565137E-2</v>
      </c>
      <c r="X98">
        <f t="shared" si="134"/>
        <v>63.629514857121151</v>
      </c>
      <c r="Y98">
        <f t="shared" si="135"/>
        <v>140.39345705634008</v>
      </c>
      <c r="Z98">
        <f t="shared" si="136"/>
        <v>2.4503280738904007</v>
      </c>
      <c r="AA98">
        <f t="shared" si="137"/>
        <v>148.62314145283042</v>
      </c>
      <c r="AB98">
        <f t="shared" si="138"/>
        <v>2.5939631630091595</v>
      </c>
      <c r="AC98">
        <f t="shared" si="139"/>
        <v>23.437029180016708</v>
      </c>
      <c r="AD98">
        <f t="shared" si="140"/>
        <v>-2.2721856383465721E-3</v>
      </c>
      <c r="AE98">
        <f t="shared" si="141"/>
        <v>23.434756994378361</v>
      </c>
      <c r="AF98">
        <f t="shared" si="142"/>
        <v>2457897.5</v>
      </c>
      <c r="AG98">
        <f t="shared" si="143"/>
        <v>0.17392197125256673</v>
      </c>
      <c r="AH98">
        <f t="shared" si="144"/>
        <v>16.119034962860269</v>
      </c>
      <c r="AI98">
        <f t="shared" si="145"/>
        <v>6.909419125772768</v>
      </c>
      <c r="AJ98">
        <f t="shared" si="146"/>
        <v>0.40901366895667268</v>
      </c>
      <c r="AK98">
        <f t="shared" si="147"/>
        <v>14.330419125772767</v>
      </c>
      <c r="AL98">
        <f t="shared" si="179"/>
        <v>153.34867740276624</v>
      </c>
      <c r="AM98">
        <f t="shared" si="148"/>
        <v>2.6764393242568976</v>
      </c>
      <c r="AN98">
        <f t="shared" si="149"/>
        <v>1.0127535416420557</v>
      </c>
      <c r="AO98" t="s">
        <v>137</v>
      </c>
      <c r="AP98">
        <f t="shared" si="150"/>
        <v>63.621336079162802</v>
      </c>
      <c r="AQ98">
        <f t="shared" si="151"/>
        <v>63</v>
      </c>
      <c r="AR98">
        <f t="shared" si="152"/>
        <v>37</v>
      </c>
      <c r="AS98">
        <f t="shared" si="153"/>
        <v>16</v>
      </c>
      <c r="AT98">
        <f t="shared" si="154"/>
        <v>1.1104017890992506</v>
      </c>
      <c r="AU98">
        <f t="shared" si="155"/>
        <v>61.607609483825271</v>
      </c>
      <c r="AV98" s="18">
        <f t="shared" si="156"/>
        <v>4.107173965588351</v>
      </c>
      <c r="AW98">
        <f t="shared" si="157"/>
        <v>1.0752556297756353</v>
      </c>
      <c r="AX98">
        <f t="shared" si="158"/>
        <v>20.872800172519185</v>
      </c>
      <c r="AY98" t="str">
        <f t="shared" si="159"/>
        <v>POSITIF</v>
      </c>
      <c r="AZ98">
        <f t="shared" si="160"/>
        <v>20</v>
      </c>
      <c r="BA98">
        <f t="shared" si="161"/>
        <v>52</v>
      </c>
      <c r="BB98">
        <f t="shared" si="162"/>
        <v>22</v>
      </c>
      <c r="BC98">
        <f t="shared" si="163"/>
        <v>0.36429908712130021</v>
      </c>
      <c r="BD98">
        <f t="shared" si="164"/>
        <v>2.3977077667726805</v>
      </c>
      <c r="BE98">
        <f t="shared" si="165"/>
        <v>0.12222152900771403</v>
      </c>
      <c r="BF98">
        <f t="shared" si="166"/>
        <v>1.9428132568574878</v>
      </c>
      <c r="BG98">
        <f t="shared" si="167"/>
        <v>141.59063258921714</v>
      </c>
      <c r="BH98">
        <f t="shared" si="168"/>
        <v>4.107173965588351</v>
      </c>
      <c r="BI98">
        <f t="shared" si="169"/>
        <v>321.59063258921714</v>
      </c>
      <c r="BJ98">
        <f t="shared" si="170"/>
        <v>321</v>
      </c>
      <c r="BK98">
        <f t="shared" si="171"/>
        <v>35</v>
      </c>
      <c r="BL98">
        <f t="shared" si="172"/>
        <v>26</v>
      </c>
      <c r="BM98">
        <f t="shared" si="173"/>
        <v>-51.760555686506365</v>
      </c>
      <c r="BN98" t="str">
        <f t="shared" si="174"/>
        <v>NEGATIF</v>
      </c>
      <c r="BO98">
        <f t="shared" si="175"/>
        <v>51</v>
      </c>
      <c r="BP98">
        <f t="shared" si="176"/>
        <v>45</v>
      </c>
      <c r="BQ98">
        <f t="shared" si="177"/>
        <v>38</v>
      </c>
    </row>
    <row r="99" spans="1:69">
      <c r="A99">
        <f t="shared" ref="A99" si="198">A97</f>
        <v>7.0027777777777782</v>
      </c>
      <c r="B99">
        <f t="shared" si="194"/>
        <v>111.315</v>
      </c>
      <c r="C99">
        <f>INT(G3/15)</f>
        <v>7</v>
      </c>
      <c r="D99">
        <f>L3</f>
        <v>2017</v>
      </c>
      <c r="E99">
        <f>L2</f>
        <v>5</v>
      </c>
      <c r="F99">
        <f>L4-1</f>
        <v>24</v>
      </c>
      <c r="H99">
        <v>22</v>
      </c>
      <c r="I99">
        <v>0</v>
      </c>
      <c r="J99">
        <f t="shared" si="122"/>
        <v>22</v>
      </c>
      <c r="L99">
        <f t="shared" si="123"/>
        <v>20</v>
      </c>
      <c r="M99">
        <f t="shared" si="124"/>
        <v>-13</v>
      </c>
      <c r="N99">
        <f t="shared" si="125"/>
        <v>2457898.125</v>
      </c>
      <c r="O99">
        <f t="shared" si="89"/>
        <v>8.1270152549154447E-4</v>
      </c>
      <c r="P99">
        <f t="shared" si="126"/>
        <v>2457898.1258127014</v>
      </c>
      <c r="Q99">
        <f t="shared" si="127"/>
        <v>0.17393910507053842</v>
      </c>
      <c r="R99">
        <f t="shared" si="128"/>
        <v>62.407750862466855</v>
      </c>
      <c r="S99">
        <f t="shared" si="129"/>
        <v>139.17169257129808</v>
      </c>
      <c r="T99">
        <f t="shared" si="130"/>
        <v>1.2317728142559592</v>
      </c>
      <c r="U99">
        <f t="shared" si="131"/>
        <v>1.0892207313143776</v>
      </c>
      <c r="V99">
        <f t="shared" si="132"/>
        <v>2.4290042609424849</v>
      </c>
      <c r="W99">
        <f t="shared" si="133"/>
        <v>1.6701294557587038E-2</v>
      </c>
      <c r="X99">
        <f t="shared" si="134"/>
        <v>63.639523676722817</v>
      </c>
      <c r="Y99">
        <f t="shared" si="135"/>
        <v>140.40346538555403</v>
      </c>
      <c r="Z99">
        <f t="shared" si="136"/>
        <v>2.4505027521878073</v>
      </c>
      <c r="AA99">
        <f t="shared" si="137"/>
        <v>148.62258985112177</v>
      </c>
      <c r="AB99">
        <f t="shared" si="138"/>
        <v>2.593953535743184</v>
      </c>
      <c r="AC99">
        <f t="shared" si="139"/>
        <v>23.437029176308013</v>
      </c>
      <c r="AD99">
        <f t="shared" si="140"/>
        <v>-2.2722194217360825E-3</v>
      </c>
      <c r="AE99">
        <f t="shared" si="141"/>
        <v>23.434756956886275</v>
      </c>
      <c r="AF99">
        <f t="shared" si="142"/>
        <v>2457897.5</v>
      </c>
      <c r="AG99">
        <f t="shared" si="143"/>
        <v>0.17392197125256673</v>
      </c>
      <c r="AH99">
        <f t="shared" si="144"/>
        <v>16.119034962860269</v>
      </c>
      <c r="AI99">
        <f t="shared" si="145"/>
        <v>7.1601036031102687</v>
      </c>
      <c r="AJ99">
        <f t="shared" si="146"/>
        <v>0.40901366830231234</v>
      </c>
      <c r="AK99">
        <f t="shared" si="147"/>
        <v>14.581103603110268</v>
      </c>
      <c r="AL99">
        <f t="shared" si="179"/>
        <v>157.09842595758769</v>
      </c>
      <c r="AM99">
        <f t="shared" si="148"/>
        <v>2.7418847826604309</v>
      </c>
      <c r="AN99">
        <f t="shared" si="149"/>
        <v>1.0127554495551943</v>
      </c>
      <c r="AO99" t="s">
        <v>137</v>
      </c>
      <c r="AP99">
        <f t="shared" si="150"/>
        <v>63.631344859475924</v>
      </c>
      <c r="AQ99">
        <f t="shared" si="151"/>
        <v>63</v>
      </c>
      <c r="AR99">
        <f t="shared" si="152"/>
        <v>37</v>
      </c>
      <c r="AS99">
        <f t="shared" si="153"/>
        <v>52</v>
      </c>
      <c r="AT99">
        <f t="shared" si="154"/>
        <v>1.1105764752698235</v>
      </c>
      <c r="AU99">
        <f t="shared" si="155"/>
        <v>61.618128089066346</v>
      </c>
      <c r="AV99" s="18">
        <f t="shared" si="156"/>
        <v>4.1078752059377566</v>
      </c>
      <c r="AW99">
        <f t="shared" si="157"/>
        <v>1.0754392140698095</v>
      </c>
      <c r="AX99">
        <f t="shared" si="158"/>
        <v>20.874692593028012</v>
      </c>
      <c r="AY99" t="str">
        <f t="shared" si="159"/>
        <v>POSITIF</v>
      </c>
      <c r="AZ99">
        <f t="shared" si="160"/>
        <v>20</v>
      </c>
      <c r="BA99">
        <f t="shared" si="161"/>
        <v>52</v>
      </c>
      <c r="BB99">
        <f t="shared" si="162"/>
        <v>28</v>
      </c>
      <c r="BC99">
        <f t="shared" si="163"/>
        <v>0.36433211609001154</v>
      </c>
      <c r="BD99">
        <f t="shared" si="164"/>
        <v>2.471222728663423</v>
      </c>
      <c r="BE99">
        <f t="shared" si="165"/>
        <v>0.12222152900771403</v>
      </c>
      <c r="BF99">
        <f t="shared" si="166"/>
        <v>1.9428132568574878</v>
      </c>
      <c r="BG99">
        <f t="shared" si="167"/>
        <v>146.39627668931223</v>
      </c>
      <c r="BH99">
        <f t="shared" si="168"/>
        <v>4.1078752059377566</v>
      </c>
      <c r="BI99">
        <f t="shared" si="169"/>
        <v>326.39627668931223</v>
      </c>
      <c r="BJ99">
        <f t="shared" si="170"/>
        <v>326</v>
      </c>
      <c r="BK99">
        <f t="shared" si="171"/>
        <v>23</v>
      </c>
      <c r="BL99">
        <f t="shared" si="172"/>
        <v>46</v>
      </c>
      <c r="BM99">
        <f t="shared" si="173"/>
        <v>-54.178830348544928</v>
      </c>
      <c r="BN99" t="str">
        <f t="shared" si="174"/>
        <v>NEGATIF</v>
      </c>
      <c r="BO99">
        <f t="shared" si="175"/>
        <v>54</v>
      </c>
      <c r="BP99">
        <f t="shared" si="176"/>
        <v>10</v>
      </c>
      <c r="BQ99">
        <f t="shared" si="177"/>
        <v>43</v>
      </c>
    </row>
    <row r="100" spans="1:69">
      <c r="A100">
        <f t="shared" ref="A100" si="199">A98</f>
        <v>7.0027777777777782</v>
      </c>
      <c r="B100">
        <f t="shared" si="194"/>
        <v>111.315</v>
      </c>
      <c r="C100">
        <f>INT(G3/15)</f>
        <v>7</v>
      </c>
      <c r="D100">
        <f>L3</f>
        <v>2017</v>
      </c>
      <c r="E100">
        <f>L2</f>
        <v>5</v>
      </c>
      <c r="F100">
        <f>L4-1</f>
        <v>24</v>
      </c>
      <c r="H100">
        <v>22</v>
      </c>
      <c r="I100">
        <v>15</v>
      </c>
      <c r="J100">
        <f t="shared" si="122"/>
        <v>22.25</v>
      </c>
      <c r="L100">
        <f t="shared" si="123"/>
        <v>20</v>
      </c>
      <c r="M100">
        <f t="shared" si="124"/>
        <v>-13</v>
      </c>
      <c r="N100">
        <f t="shared" si="125"/>
        <v>2457898.135416667</v>
      </c>
      <c r="O100">
        <f t="shared" si="89"/>
        <v>8.1270152549154447E-4</v>
      </c>
      <c r="P100">
        <f t="shared" si="126"/>
        <v>2457898.1362293684</v>
      </c>
      <c r="Q100">
        <f t="shared" si="127"/>
        <v>0.17393939026333724</v>
      </c>
      <c r="R100">
        <f t="shared" si="128"/>
        <v>62.418018022765864</v>
      </c>
      <c r="S100">
        <f t="shared" si="129"/>
        <v>139.18195924120755</v>
      </c>
      <c r="T100">
        <f t="shared" si="130"/>
        <v>1.2315144362885084</v>
      </c>
      <c r="U100">
        <f t="shared" si="131"/>
        <v>1.0893999270664252</v>
      </c>
      <c r="V100">
        <f t="shared" si="132"/>
        <v>2.4291834481356203</v>
      </c>
      <c r="W100">
        <f t="shared" si="133"/>
        <v>1.6701294545608942E-2</v>
      </c>
      <c r="X100">
        <f t="shared" si="134"/>
        <v>63.64953245905437</v>
      </c>
      <c r="Y100">
        <f t="shared" si="135"/>
        <v>140.41347367749606</v>
      </c>
      <c r="Z100">
        <f t="shared" si="136"/>
        <v>2.4506774298346969</v>
      </c>
      <c r="AA100">
        <f t="shared" si="137"/>
        <v>148.62203824938851</v>
      </c>
      <c r="AB100">
        <f t="shared" si="138"/>
        <v>2.593943908476779</v>
      </c>
      <c r="AC100">
        <f t="shared" si="139"/>
        <v>23.437029172599317</v>
      </c>
      <c r="AD100">
        <f t="shared" si="140"/>
        <v>-2.2722531933137427E-3</v>
      </c>
      <c r="AE100">
        <f t="shared" si="141"/>
        <v>23.434756919406002</v>
      </c>
      <c r="AF100">
        <f t="shared" si="142"/>
        <v>2457897.5</v>
      </c>
      <c r="AG100">
        <f t="shared" si="143"/>
        <v>0.17392197125256673</v>
      </c>
      <c r="AH100">
        <f t="shared" si="144"/>
        <v>16.119034962860269</v>
      </c>
      <c r="AI100">
        <f t="shared" si="145"/>
        <v>7.4107880804477659</v>
      </c>
      <c r="AJ100">
        <f t="shared" si="146"/>
        <v>0.40901366764815816</v>
      </c>
      <c r="AK100">
        <f t="shared" si="147"/>
        <v>14.831788080447765</v>
      </c>
      <c r="AL100">
        <f t="shared" si="179"/>
        <v>160.8481742866405</v>
      </c>
      <c r="AM100">
        <f t="shared" si="148"/>
        <v>2.807330237123558</v>
      </c>
      <c r="AN100">
        <f t="shared" si="149"/>
        <v>1.0127573570655486</v>
      </c>
      <c r="AO100" t="s">
        <v>137</v>
      </c>
      <c r="AP100">
        <f t="shared" si="150"/>
        <v>63.641353602519153</v>
      </c>
      <c r="AQ100">
        <f t="shared" si="151"/>
        <v>63</v>
      </c>
      <c r="AR100">
        <f t="shared" si="152"/>
        <v>38</v>
      </c>
      <c r="AS100">
        <f t="shared" si="153"/>
        <v>28</v>
      </c>
      <c r="AT100">
        <f t="shared" si="154"/>
        <v>1.1107511607899139</v>
      </c>
      <c r="AU100">
        <f t="shared" si="155"/>
        <v>61.628646920075973</v>
      </c>
      <c r="AV100" s="18">
        <f t="shared" si="156"/>
        <v>4.1085764613383979</v>
      </c>
      <c r="AW100">
        <f t="shared" si="157"/>
        <v>1.0756228023043883</v>
      </c>
      <c r="AX100">
        <f t="shared" si="158"/>
        <v>20.876584363564046</v>
      </c>
      <c r="AY100" t="str">
        <f t="shared" si="159"/>
        <v>POSITIF</v>
      </c>
      <c r="AZ100">
        <f t="shared" si="160"/>
        <v>20</v>
      </c>
      <c r="BA100">
        <f t="shared" si="161"/>
        <v>52</v>
      </c>
      <c r="BB100">
        <f t="shared" si="162"/>
        <v>35</v>
      </c>
      <c r="BC100">
        <f t="shared" si="163"/>
        <v>0.36436513371455753</v>
      </c>
      <c r="BD100">
        <f t="shared" si="164"/>
        <v>2.5550970408891223</v>
      </c>
      <c r="BE100">
        <f t="shared" si="165"/>
        <v>0.12222152900771403</v>
      </c>
      <c r="BF100">
        <f t="shared" si="166"/>
        <v>1.9428132568574878</v>
      </c>
      <c r="BG100">
        <f t="shared" si="167"/>
        <v>151.83852437577144</v>
      </c>
      <c r="BH100">
        <f t="shared" si="168"/>
        <v>4.1085764613383979</v>
      </c>
      <c r="BI100">
        <f t="shared" si="169"/>
        <v>331.83852437577144</v>
      </c>
      <c r="BJ100">
        <f t="shared" si="170"/>
        <v>331</v>
      </c>
      <c r="BK100">
        <f t="shared" si="171"/>
        <v>50</v>
      </c>
      <c r="BL100">
        <f t="shared" si="172"/>
        <v>18</v>
      </c>
      <c r="BM100">
        <f t="shared" si="173"/>
        <v>-56.367374371073524</v>
      </c>
      <c r="BN100" t="str">
        <f t="shared" si="174"/>
        <v>NEGATIF</v>
      </c>
      <c r="BO100">
        <f t="shared" si="175"/>
        <v>56</v>
      </c>
      <c r="BP100">
        <f t="shared" si="176"/>
        <v>22</v>
      </c>
      <c r="BQ100">
        <f t="shared" si="177"/>
        <v>2</v>
      </c>
    </row>
    <row r="101" spans="1:69">
      <c r="A101">
        <f t="shared" ref="A101" si="200">A99</f>
        <v>7.0027777777777782</v>
      </c>
      <c r="B101">
        <f t="shared" si="194"/>
        <v>111.315</v>
      </c>
      <c r="C101">
        <f>INT(G3/15)</f>
        <v>7</v>
      </c>
      <c r="D101">
        <f>L3</f>
        <v>2017</v>
      </c>
      <c r="E101">
        <f>L2</f>
        <v>5</v>
      </c>
      <c r="F101">
        <f>L4-1</f>
        <v>24</v>
      </c>
      <c r="H101">
        <v>22</v>
      </c>
      <c r="I101">
        <v>30</v>
      </c>
      <c r="J101">
        <f t="shared" si="122"/>
        <v>22.5</v>
      </c>
      <c r="L101">
        <f t="shared" si="123"/>
        <v>20</v>
      </c>
      <c r="M101">
        <f t="shared" si="124"/>
        <v>-13</v>
      </c>
      <c r="N101">
        <f t="shared" si="125"/>
        <v>2457898.1458333335</v>
      </c>
      <c r="O101">
        <f t="shared" si="89"/>
        <v>8.1270152549154447E-4</v>
      </c>
      <c r="P101">
        <f t="shared" si="126"/>
        <v>2457898.1466460349</v>
      </c>
      <c r="Q101">
        <f t="shared" si="127"/>
        <v>0.17393967545612332</v>
      </c>
      <c r="R101">
        <f t="shared" si="128"/>
        <v>62.428285182606487</v>
      </c>
      <c r="S101">
        <f t="shared" si="129"/>
        <v>139.19222591065954</v>
      </c>
      <c r="T101">
        <f t="shared" si="130"/>
        <v>1.2312560206228551</v>
      </c>
      <c r="U101">
        <f t="shared" si="131"/>
        <v>1.0895791228104728</v>
      </c>
      <c r="V101">
        <f t="shared" si="132"/>
        <v>2.4293626353207718</v>
      </c>
      <c r="W101">
        <f t="shared" si="133"/>
        <v>1.6701294533630843E-2</v>
      </c>
      <c r="X101">
        <f t="shared" si="134"/>
        <v>63.659541203229345</v>
      </c>
      <c r="Y101">
        <f t="shared" si="135"/>
        <v>140.4234819312824</v>
      </c>
      <c r="Z101">
        <f t="shared" si="136"/>
        <v>2.4508521068156437</v>
      </c>
      <c r="AA101">
        <f t="shared" si="137"/>
        <v>148.62148664767986</v>
      </c>
      <c r="AB101">
        <f t="shared" si="138"/>
        <v>2.5939342812108031</v>
      </c>
      <c r="AC101">
        <f t="shared" si="139"/>
        <v>23.437029168890621</v>
      </c>
      <c r="AD101">
        <f t="shared" si="140"/>
        <v>-2.2722869530705492E-3</v>
      </c>
      <c r="AE101">
        <f t="shared" si="141"/>
        <v>23.434756881937552</v>
      </c>
      <c r="AF101">
        <f t="shared" si="142"/>
        <v>2457897.5</v>
      </c>
      <c r="AG101">
        <f t="shared" si="143"/>
        <v>0.17392197125256673</v>
      </c>
      <c r="AH101">
        <f t="shared" si="144"/>
        <v>16.119034962860269</v>
      </c>
      <c r="AI101">
        <f t="shared" si="145"/>
        <v>7.6614725577852667</v>
      </c>
      <c r="AJ101">
        <f t="shared" si="146"/>
        <v>0.40901366699421032</v>
      </c>
      <c r="AK101">
        <f t="shared" si="147"/>
        <v>15.082472557785266</v>
      </c>
      <c r="AL101">
        <f t="shared" si="179"/>
        <v>164.59792239091658</v>
      </c>
      <c r="AM101">
        <f t="shared" si="148"/>
        <v>2.8727756876635913</v>
      </c>
      <c r="AN101">
        <f t="shared" si="149"/>
        <v>1.0127592641728926</v>
      </c>
      <c r="AO101" t="s">
        <v>137</v>
      </c>
      <c r="AP101">
        <f t="shared" si="150"/>
        <v>63.651362307406039</v>
      </c>
      <c r="AQ101">
        <f t="shared" si="151"/>
        <v>63</v>
      </c>
      <c r="AR101">
        <f t="shared" si="152"/>
        <v>39</v>
      </c>
      <c r="AS101">
        <f t="shared" si="153"/>
        <v>4</v>
      </c>
      <c r="AT101">
        <f t="shared" si="154"/>
        <v>1.1109258456440505</v>
      </c>
      <c r="AU101">
        <f t="shared" si="155"/>
        <v>61.639165975862419</v>
      </c>
      <c r="AV101" s="18">
        <f t="shared" si="156"/>
        <v>4.1092777317241609</v>
      </c>
      <c r="AW101">
        <f t="shared" si="157"/>
        <v>1.0758063944620628</v>
      </c>
      <c r="AX101">
        <f t="shared" si="158"/>
        <v>20.878475483887062</v>
      </c>
      <c r="AY101" t="str">
        <f t="shared" si="159"/>
        <v>POSITIF</v>
      </c>
      <c r="AZ101">
        <f t="shared" si="160"/>
        <v>20</v>
      </c>
      <c r="BA101">
        <f t="shared" si="161"/>
        <v>52</v>
      </c>
      <c r="BB101">
        <f t="shared" si="162"/>
        <v>42</v>
      </c>
      <c r="BC101">
        <f t="shared" si="163"/>
        <v>0.36439813999074555</v>
      </c>
      <c r="BD101">
        <f t="shared" si="164"/>
        <v>2.6500821817268796</v>
      </c>
      <c r="BE101">
        <f t="shared" si="165"/>
        <v>0.12222152900771403</v>
      </c>
      <c r="BF101">
        <f t="shared" si="166"/>
        <v>1.9428132568574878</v>
      </c>
      <c r="BG101">
        <f t="shared" si="167"/>
        <v>157.92531638904512</v>
      </c>
      <c r="BH101">
        <f t="shared" si="168"/>
        <v>4.1092777317241609</v>
      </c>
      <c r="BI101">
        <f t="shared" si="169"/>
        <v>337.92531638904512</v>
      </c>
      <c r="BJ101">
        <f t="shared" si="170"/>
        <v>337</v>
      </c>
      <c r="BK101">
        <f t="shared" si="171"/>
        <v>55</v>
      </c>
      <c r="BL101">
        <f t="shared" si="172"/>
        <v>31</v>
      </c>
      <c r="BM101">
        <f t="shared" si="173"/>
        <v>-58.278401502257907</v>
      </c>
      <c r="BN101" t="str">
        <f t="shared" si="174"/>
        <v>NEGATIF</v>
      </c>
      <c r="BO101">
        <f t="shared" si="175"/>
        <v>58</v>
      </c>
      <c r="BP101">
        <f t="shared" si="176"/>
        <v>16</v>
      </c>
      <c r="BQ101">
        <f t="shared" si="177"/>
        <v>42</v>
      </c>
    </row>
    <row r="102" spans="1:69">
      <c r="A102">
        <f t="shared" ref="A102" si="201">A100</f>
        <v>7.0027777777777782</v>
      </c>
      <c r="B102">
        <f t="shared" si="194"/>
        <v>111.315</v>
      </c>
      <c r="C102">
        <f>INT(G3/15)</f>
        <v>7</v>
      </c>
      <c r="D102">
        <f>L3</f>
        <v>2017</v>
      </c>
      <c r="E102">
        <f>L2</f>
        <v>5</v>
      </c>
      <c r="F102">
        <f>L4-1</f>
        <v>24</v>
      </c>
      <c r="H102">
        <v>22</v>
      </c>
      <c r="I102">
        <v>45</v>
      </c>
      <c r="J102">
        <f t="shared" si="122"/>
        <v>22.75</v>
      </c>
      <c r="L102">
        <f t="shared" si="123"/>
        <v>20</v>
      </c>
      <c r="M102">
        <f t="shared" si="124"/>
        <v>-13</v>
      </c>
      <c r="N102">
        <f t="shared" si="125"/>
        <v>2457898.15625</v>
      </c>
      <c r="O102">
        <f t="shared" si="89"/>
        <v>8.1270152549154447E-4</v>
      </c>
      <c r="P102">
        <f t="shared" si="126"/>
        <v>2457898.1570627014</v>
      </c>
      <c r="Q102">
        <f t="shared" si="127"/>
        <v>0.17393996064890938</v>
      </c>
      <c r="R102">
        <f t="shared" si="128"/>
        <v>62.438552342446201</v>
      </c>
      <c r="S102">
        <f t="shared" si="129"/>
        <v>139.20249258010972</v>
      </c>
      <c r="T102">
        <f t="shared" si="130"/>
        <v>1.2309975672557101</v>
      </c>
      <c r="U102">
        <f t="shared" si="131"/>
        <v>1.0897583185545041</v>
      </c>
      <c r="V102">
        <f t="shared" si="132"/>
        <v>2.4295418225058909</v>
      </c>
      <c r="W102">
        <f t="shared" si="133"/>
        <v>1.6701294521652747E-2</v>
      </c>
      <c r="X102">
        <f t="shared" si="134"/>
        <v>63.669549909701914</v>
      </c>
      <c r="Y102">
        <f t="shared" si="135"/>
        <v>140.43349014736543</v>
      </c>
      <c r="Z102">
        <f t="shared" si="136"/>
        <v>2.4510267831385435</v>
      </c>
      <c r="AA102">
        <f t="shared" si="137"/>
        <v>148.62093504597127</v>
      </c>
      <c r="AB102">
        <f t="shared" si="138"/>
        <v>2.5939246539448289</v>
      </c>
      <c r="AC102">
        <f t="shared" si="139"/>
        <v>23.437029165181926</v>
      </c>
      <c r="AD102">
        <f t="shared" si="140"/>
        <v>-2.272320701002029E-3</v>
      </c>
      <c r="AE102">
        <f t="shared" si="141"/>
        <v>23.434756844480923</v>
      </c>
      <c r="AF102">
        <f t="shared" si="142"/>
        <v>2457897.5</v>
      </c>
      <c r="AG102">
        <f t="shared" si="143"/>
        <v>0.17392197125256673</v>
      </c>
      <c r="AH102">
        <f t="shared" si="144"/>
        <v>16.119034962860269</v>
      </c>
      <c r="AI102">
        <f t="shared" si="145"/>
        <v>7.9121570351227675</v>
      </c>
      <c r="AJ102">
        <f t="shared" si="146"/>
        <v>0.40901366634046882</v>
      </c>
      <c r="AK102">
        <f t="shared" si="147"/>
        <v>15.333157035122767</v>
      </c>
      <c r="AL102">
        <f t="shared" si="179"/>
        <v>168.34767026999859</v>
      </c>
      <c r="AM102">
        <f t="shared" si="148"/>
        <v>2.9382211342732467</v>
      </c>
      <c r="AN102">
        <f t="shared" si="149"/>
        <v>1.0127611708772539</v>
      </c>
      <c r="AO102" t="s">
        <v>137</v>
      </c>
      <c r="AP102">
        <f t="shared" si="150"/>
        <v>63.661370974590753</v>
      </c>
      <c r="AQ102">
        <f t="shared" si="151"/>
        <v>63</v>
      </c>
      <c r="AR102">
        <f t="shared" si="152"/>
        <v>39</v>
      </c>
      <c r="AS102">
        <f t="shared" si="153"/>
        <v>40</v>
      </c>
      <c r="AT102">
        <f t="shared" si="154"/>
        <v>1.1111005298401599</v>
      </c>
      <c r="AU102">
        <f t="shared" si="155"/>
        <v>61.649685256842893</v>
      </c>
      <c r="AV102" s="18">
        <f t="shared" si="156"/>
        <v>4.1099790171228596</v>
      </c>
      <c r="AW102">
        <f t="shared" si="157"/>
        <v>1.0759899905501145</v>
      </c>
      <c r="AX102">
        <f t="shared" si="158"/>
        <v>20.880365954010255</v>
      </c>
      <c r="AY102" t="str">
        <f t="shared" si="159"/>
        <v>POSITIF</v>
      </c>
      <c r="AZ102">
        <f t="shared" si="160"/>
        <v>20</v>
      </c>
      <c r="BA102">
        <f t="shared" si="161"/>
        <v>52</v>
      </c>
      <c r="BB102">
        <f t="shared" si="162"/>
        <v>49</v>
      </c>
      <c r="BC102">
        <f t="shared" si="163"/>
        <v>0.36443113491880585</v>
      </c>
      <c r="BD102">
        <f t="shared" si="164"/>
        <v>2.7563167432425995</v>
      </c>
      <c r="BE102">
        <f t="shared" si="165"/>
        <v>0.12222152900771403</v>
      </c>
      <c r="BF102">
        <f t="shared" si="166"/>
        <v>1.9428132568574878</v>
      </c>
      <c r="BG102">
        <f t="shared" si="167"/>
        <v>164.60794270478294</v>
      </c>
      <c r="BH102">
        <f t="shared" si="168"/>
        <v>4.1099790171228596</v>
      </c>
      <c r="BI102">
        <f t="shared" si="169"/>
        <v>344.60794270478294</v>
      </c>
      <c r="BJ102">
        <f t="shared" si="170"/>
        <v>344</v>
      </c>
      <c r="BK102">
        <f t="shared" si="171"/>
        <v>36</v>
      </c>
      <c r="BL102">
        <f t="shared" si="172"/>
        <v>28</v>
      </c>
      <c r="BM102">
        <f t="shared" si="173"/>
        <v>-59.858909956455555</v>
      </c>
      <c r="BN102" t="str">
        <f t="shared" si="174"/>
        <v>NEGATIF</v>
      </c>
      <c r="BO102">
        <f t="shared" si="175"/>
        <v>59</v>
      </c>
      <c r="BP102">
        <f t="shared" si="176"/>
        <v>51</v>
      </c>
      <c r="BQ102">
        <f t="shared" si="177"/>
        <v>32</v>
      </c>
    </row>
    <row r="103" spans="1:69">
      <c r="A103">
        <f t="shared" ref="A103" si="202">A101</f>
        <v>7.0027777777777782</v>
      </c>
      <c r="B103">
        <f t="shared" si="194"/>
        <v>111.315</v>
      </c>
      <c r="C103">
        <f>INT(G3/15)</f>
        <v>7</v>
      </c>
      <c r="D103">
        <f>L3</f>
        <v>2017</v>
      </c>
      <c r="E103">
        <f>L2</f>
        <v>5</v>
      </c>
      <c r="F103">
        <f>L4-1</f>
        <v>24</v>
      </c>
      <c r="H103">
        <v>23</v>
      </c>
      <c r="I103">
        <v>0</v>
      </c>
      <c r="J103">
        <f t="shared" si="122"/>
        <v>23</v>
      </c>
      <c r="L103">
        <f t="shared" si="123"/>
        <v>20</v>
      </c>
      <c r="M103">
        <f t="shared" si="124"/>
        <v>-13</v>
      </c>
      <c r="N103">
        <f t="shared" si="125"/>
        <v>2457898.166666667</v>
      </c>
      <c r="O103">
        <f t="shared" si="89"/>
        <v>8.1270152549154447E-4</v>
      </c>
      <c r="P103">
        <f t="shared" si="126"/>
        <v>2457898.1674793684</v>
      </c>
      <c r="Q103">
        <f t="shared" si="127"/>
        <v>0.1739402458417082</v>
      </c>
      <c r="R103">
        <f t="shared" si="128"/>
        <v>62.4488195027443</v>
      </c>
      <c r="S103">
        <f t="shared" si="129"/>
        <v>139.21275925001919</v>
      </c>
      <c r="T103">
        <f t="shared" si="130"/>
        <v>1.230739076183637</v>
      </c>
      <c r="U103">
        <f t="shared" si="131"/>
        <v>1.0899375143065362</v>
      </c>
      <c r="V103">
        <f t="shared" si="132"/>
        <v>2.4297210096990267</v>
      </c>
      <c r="W103">
        <f t="shared" si="133"/>
        <v>1.6701294509674648E-2</v>
      </c>
      <c r="X103">
        <f t="shared" si="134"/>
        <v>63.679558578927939</v>
      </c>
      <c r="Y103">
        <f t="shared" si="135"/>
        <v>140.44349832620281</v>
      </c>
      <c r="Z103">
        <f t="shared" si="136"/>
        <v>2.4512014588113842</v>
      </c>
      <c r="AA103">
        <f t="shared" si="137"/>
        <v>148.62038344423794</v>
      </c>
      <c r="AB103">
        <f t="shared" si="138"/>
        <v>2.5939150266784226</v>
      </c>
      <c r="AC103">
        <f t="shared" si="139"/>
        <v>23.43702916147323</v>
      </c>
      <c r="AD103">
        <f t="shared" si="140"/>
        <v>-2.2723544371037081E-3</v>
      </c>
      <c r="AE103">
        <f t="shared" si="141"/>
        <v>23.434756807036127</v>
      </c>
      <c r="AF103">
        <f t="shared" si="142"/>
        <v>2457897.5</v>
      </c>
      <c r="AG103">
        <f t="shared" si="143"/>
        <v>0.17392197125256673</v>
      </c>
      <c r="AH103">
        <f t="shared" si="144"/>
        <v>16.119034962860269</v>
      </c>
      <c r="AI103">
        <f t="shared" si="145"/>
        <v>8.1628415124602682</v>
      </c>
      <c r="AJ103">
        <f t="shared" si="146"/>
        <v>0.40901366568693387</v>
      </c>
      <c r="AK103">
        <f t="shared" si="147"/>
        <v>15.583841512460268</v>
      </c>
      <c r="AL103">
        <f t="shared" si="179"/>
        <v>172.09741792346767</v>
      </c>
      <c r="AM103">
        <f t="shared" si="148"/>
        <v>3.0036665769452138</v>
      </c>
      <c r="AN103">
        <f t="shared" si="149"/>
        <v>1.0127630771786615</v>
      </c>
      <c r="AO103" t="s">
        <v>137</v>
      </c>
      <c r="AP103">
        <f t="shared" si="150"/>
        <v>63.67137960452915</v>
      </c>
      <c r="AQ103">
        <f t="shared" si="151"/>
        <v>63</v>
      </c>
      <c r="AR103">
        <f t="shared" si="152"/>
        <v>40</v>
      </c>
      <c r="AS103">
        <f t="shared" si="153"/>
        <v>16</v>
      </c>
      <c r="AT103">
        <f t="shared" si="154"/>
        <v>1.1112752133861987</v>
      </c>
      <c r="AU103">
        <f t="shared" si="155"/>
        <v>61.660204763436347</v>
      </c>
      <c r="AV103" s="18">
        <f t="shared" si="156"/>
        <v>4.1106803175624229</v>
      </c>
      <c r="AW103">
        <f t="shared" si="157"/>
        <v>1.0761735905758556</v>
      </c>
      <c r="AX103">
        <f t="shared" si="158"/>
        <v>20.882255773947065</v>
      </c>
      <c r="AY103" t="str">
        <f t="shared" si="159"/>
        <v>POSITIF</v>
      </c>
      <c r="AZ103">
        <f t="shared" si="160"/>
        <v>20</v>
      </c>
      <c r="BA103">
        <f t="shared" si="161"/>
        <v>52</v>
      </c>
      <c r="BB103">
        <f t="shared" si="162"/>
        <v>56</v>
      </c>
      <c r="BC103">
        <f t="shared" si="163"/>
        <v>0.36446411849897303</v>
      </c>
      <c r="BD103">
        <f t="shared" si="164"/>
        <v>2.8729505751326427</v>
      </c>
      <c r="BE103">
        <f t="shared" si="165"/>
        <v>0.12222152900771403</v>
      </c>
      <c r="BF103">
        <f t="shared" si="166"/>
        <v>1.9428132568574878</v>
      </c>
      <c r="BG103">
        <f t="shared" si="167"/>
        <v>171.76373094851542</v>
      </c>
      <c r="BH103">
        <f t="shared" si="168"/>
        <v>4.1106803175624229</v>
      </c>
      <c r="BI103">
        <f t="shared" si="169"/>
        <v>351.76373094851544</v>
      </c>
      <c r="BJ103">
        <f t="shared" si="170"/>
        <v>351</v>
      </c>
      <c r="BK103">
        <f t="shared" si="171"/>
        <v>45</v>
      </c>
      <c r="BL103">
        <f t="shared" si="172"/>
        <v>49</v>
      </c>
      <c r="BM103">
        <f t="shared" si="173"/>
        <v>-61.054573049835398</v>
      </c>
      <c r="BN103" t="str">
        <f t="shared" si="174"/>
        <v>NEGATIF</v>
      </c>
      <c r="BO103">
        <f t="shared" si="175"/>
        <v>61</v>
      </c>
      <c r="BP103">
        <f t="shared" si="176"/>
        <v>3</v>
      </c>
      <c r="BQ103">
        <f t="shared" si="177"/>
        <v>16</v>
      </c>
    </row>
    <row r="104" spans="1:69">
      <c r="A104">
        <f t="shared" ref="A104" si="203">A102</f>
        <v>7.0027777777777782</v>
      </c>
      <c r="B104">
        <f t="shared" si="194"/>
        <v>111.315</v>
      </c>
      <c r="C104">
        <f>INT(G3/15)</f>
        <v>7</v>
      </c>
      <c r="D104">
        <f>L3</f>
        <v>2017</v>
      </c>
      <c r="E104">
        <f>L2</f>
        <v>5</v>
      </c>
      <c r="F104">
        <f>L4-1</f>
        <v>24</v>
      </c>
      <c r="H104">
        <v>23</v>
      </c>
      <c r="I104">
        <v>15</v>
      </c>
      <c r="J104">
        <f t="shared" si="122"/>
        <v>23.25</v>
      </c>
      <c r="L104">
        <f t="shared" si="123"/>
        <v>20</v>
      </c>
      <c r="M104">
        <f t="shared" si="124"/>
        <v>-13</v>
      </c>
      <c r="N104">
        <f t="shared" si="125"/>
        <v>2457898.1770833335</v>
      </c>
      <c r="O104">
        <f t="shared" si="89"/>
        <v>8.1270152549154447E-4</v>
      </c>
      <c r="P104">
        <f t="shared" si="126"/>
        <v>2457898.1778960349</v>
      </c>
      <c r="Q104">
        <f t="shared" si="127"/>
        <v>0.17394053103449428</v>
      </c>
      <c r="R104">
        <f t="shared" si="128"/>
        <v>62.459086662584923</v>
      </c>
      <c r="S104">
        <f t="shared" si="129"/>
        <v>139.22302591947118</v>
      </c>
      <c r="T104">
        <f t="shared" si="130"/>
        <v>1.2304805474378957</v>
      </c>
      <c r="U104">
        <f t="shared" si="131"/>
        <v>1.0901167100505835</v>
      </c>
      <c r="V104">
        <f t="shared" si="132"/>
        <v>2.4299001968841778</v>
      </c>
      <c r="W104">
        <f t="shared" si="133"/>
        <v>1.6701294497696553E-2</v>
      </c>
      <c r="X104">
        <f t="shared" si="134"/>
        <v>63.689567210022815</v>
      </c>
      <c r="Y104">
        <f t="shared" si="135"/>
        <v>140.45350646690909</v>
      </c>
      <c r="Z104">
        <f t="shared" si="136"/>
        <v>2.4513761338187119</v>
      </c>
      <c r="AA104">
        <f t="shared" si="137"/>
        <v>148.61983184252929</v>
      </c>
      <c r="AB104">
        <f t="shared" si="138"/>
        <v>2.593905399412447</v>
      </c>
      <c r="AC104">
        <f t="shared" si="139"/>
        <v>23.437029157764535</v>
      </c>
      <c r="AD104">
        <f t="shared" si="140"/>
        <v>-2.2723881613666043E-3</v>
      </c>
      <c r="AE104">
        <f t="shared" si="141"/>
        <v>23.434756769603169</v>
      </c>
      <c r="AF104">
        <f t="shared" si="142"/>
        <v>2457897.5</v>
      </c>
      <c r="AG104">
        <f t="shared" si="143"/>
        <v>0.17392197125256673</v>
      </c>
      <c r="AH104">
        <f t="shared" si="144"/>
        <v>16.119034962860269</v>
      </c>
      <c r="AI104">
        <f t="shared" si="145"/>
        <v>8.413525989797769</v>
      </c>
      <c r="AJ104">
        <f t="shared" si="146"/>
        <v>0.40901366503360548</v>
      </c>
      <c r="AK104">
        <f t="shared" si="147"/>
        <v>15.834525989797768</v>
      </c>
      <c r="AL104">
        <f t="shared" si="179"/>
        <v>175.84716535231371</v>
      </c>
      <c r="AM104">
        <f t="shared" si="148"/>
        <v>3.0691120156967688</v>
      </c>
      <c r="AN104">
        <f t="shared" si="149"/>
        <v>1.0127649830768888</v>
      </c>
      <c r="AO104" t="s">
        <v>137</v>
      </c>
      <c r="AP104">
        <f t="shared" si="150"/>
        <v>63.681388196336634</v>
      </c>
      <c r="AQ104">
        <f t="shared" si="151"/>
        <v>63</v>
      </c>
      <c r="AR104">
        <f t="shared" si="152"/>
        <v>40</v>
      </c>
      <c r="AS104">
        <f t="shared" si="153"/>
        <v>52</v>
      </c>
      <c r="AT104">
        <f t="shared" si="154"/>
        <v>1.1114498962667274</v>
      </c>
      <c r="AU104">
        <f t="shared" si="155"/>
        <v>61.670724494652809</v>
      </c>
      <c r="AV104" s="18">
        <f t="shared" si="156"/>
        <v>4.1113816329768538</v>
      </c>
      <c r="AW104">
        <f t="shared" si="157"/>
        <v>1.0763571945220076</v>
      </c>
      <c r="AX104">
        <f t="shared" si="158"/>
        <v>20.884144943457841</v>
      </c>
      <c r="AY104" t="str">
        <f t="shared" si="159"/>
        <v>POSITIF</v>
      </c>
      <c r="AZ104">
        <f t="shared" si="160"/>
        <v>20</v>
      </c>
      <c r="BA104">
        <f t="shared" si="161"/>
        <v>53</v>
      </c>
      <c r="BB104">
        <f t="shared" si="162"/>
        <v>2</v>
      </c>
      <c r="BC104">
        <f t="shared" si="163"/>
        <v>0.36449709072706432</v>
      </c>
      <c r="BD104">
        <f t="shared" si="164"/>
        <v>2.9978426405612768</v>
      </c>
      <c r="BE104">
        <f t="shared" si="165"/>
        <v>0.12222152900771403</v>
      </c>
      <c r="BF104">
        <f t="shared" si="166"/>
        <v>1.9428132568574878</v>
      </c>
      <c r="BG104">
        <f t="shared" si="167"/>
        <v>179.19493383672736</v>
      </c>
      <c r="BH104">
        <f t="shared" si="168"/>
        <v>4.1113816329768538</v>
      </c>
      <c r="BI104">
        <f t="shared" si="169"/>
        <v>359.19493383672739</v>
      </c>
      <c r="BJ104">
        <f t="shared" si="170"/>
        <v>359</v>
      </c>
      <c r="BK104">
        <f t="shared" si="171"/>
        <v>11</v>
      </c>
      <c r="BL104">
        <f t="shared" si="172"/>
        <v>41</v>
      </c>
      <c r="BM104">
        <f t="shared" si="173"/>
        <v>-61.816272805593513</v>
      </c>
      <c r="BN104" t="str">
        <f t="shared" si="174"/>
        <v>NEGATIF</v>
      </c>
      <c r="BO104">
        <f t="shared" si="175"/>
        <v>61</v>
      </c>
      <c r="BP104">
        <f t="shared" si="176"/>
        <v>48</v>
      </c>
      <c r="BQ104">
        <f t="shared" si="177"/>
        <v>58</v>
      </c>
    </row>
    <row r="105" spans="1:69">
      <c r="A105">
        <f t="shared" ref="A105" si="204">A103</f>
        <v>7.0027777777777782</v>
      </c>
      <c r="B105">
        <f t="shared" si="194"/>
        <v>111.315</v>
      </c>
      <c r="C105">
        <f>INT(G3/15)</f>
        <v>7</v>
      </c>
      <c r="D105">
        <f>L3</f>
        <v>2017</v>
      </c>
      <c r="E105">
        <f>L2</f>
        <v>5</v>
      </c>
      <c r="F105">
        <f>L4-1</f>
        <v>24</v>
      </c>
      <c r="H105">
        <v>23</v>
      </c>
      <c r="I105">
        <v>30</v>
      </c>
      <c r="J105">
        <f t="shared" si="122"/>
        <v>23.5</v>
      </c>
      <c r="L105">
        <f t="shared" si="123"/>
        <v>20</v>
      </c>
      <c r="M105">
        <f t="shared" si="124"/>
        <v>-13</v>
      </c>
      <c r="N105">
        <f t="shared" si="125"/>
        <v>2457898.1875</v>
      </c>
      <c r="O105">
        <f t="shared" si="89"/>
        <v>8.1270152549154447E-4</v>
      </c>
      <c r="P105">
        <f t="shared" si="126"/>
        <v>2457898.1883127014</v>
      </c>
      <c r="Q105">
        <f t="shared" si="127"/>
        <v>0.17394081622728036</v>
      </c>
      <c r="R105">
        <f t="shared" si="128"/>
        <v>62.469353822425546</v>
      </c>
      <c r="S105">
        <f t="shared" si="129"/>
        <v>139.23329258892227</v>
      </c>
      <c r="T105">
        <f t="shared" si="130"/>
        <v>1.2302219810151691</v>
      </c>
      <c r="U105">
        <f t="shared" si="131"/>
        <v>1.0902959057946309</v>
      </c>
      <c r="V105">
        <f t="shared" si="132"/>
        <v>2.4300793840693133</v>
      </c>
      <c r="W105">
        <f t="shared" si="133"/>
        <v>1.6701294485718454E-2</v>
      </c>
      <c r="X105">
        <f t="shared" si="134"/>
        <v>63.699575803440716</v>
      </c>
      <c r="Y105">
        <f t="shared" si="135"/>
        <v>140.46351456993744</v>
      </c>
      <c r="Z105">
        <f t="shared" si="136"/>
        <v>2.4515508081684354</v>
      </c>
      <c r="AA105">
        <f t="shared" si="137"/>
        <v>148.61928024082064</v>
      </c>
      <c r="AB105">
        <f t="shared" si="138"/>
        <v>2.5938957721464715</v>
      </c>
      <c r="AC105">
        <f t="shared" si="139"/>
        <v>23.437029154055843</v>
      </c>
      <c r="AD105">
        <f t="shared" si="140"/>
        <v>-2.272421873786244E-3</v>
      </c>
      <c r="AE105">
        <f t="shared" si="141"/>
        <v>23.434756732182056</v>
      </c>
      <c r="AF105">
        <f t="shared" si="142"/>
        <v>2457897.5</v>
      </c>
      <c r="AG105">
        <f t="shared" si="143"/>
        <v>0.17392197125256673</v>
      </c>
      <c r="AH105">
        <f t="shared" si="144"/>
        <v>16.119034962860269</v>
      </c>
      <c r="AI105">
        <f t="shared" si="145"/>
        <v>8.6642104671352698</v>
      </c>
      <c r="AJ105">
        <f t="shared" si="146"/>
        <v>0.40901366438048387</v>
      </c>
      <c r="AK105">
        <f t="shared" si="147"/>
        <v>16.085210467135269</v>
      </c>
      <c r="AL105">
        <f t="shared" si="179"/>
        <v>179.59691255611966</v>
      </c>
      <c r="AM105">
        <f t="shared" si="148"/>
        <v>3.1345574505206333</v>
      </c>
      <c r="AN105">
        <f t="shared" si="149"/>
        <v>1.0127668885719634</v>
      </c>
      <c r="AO105" t="s">
        <v>137</v>
      </c>
      <c r="AP105">
        <f t="shared" si="150"/>
        <v>63.691396750467369</v>
      </c>
      <c r="AQ105">
        <f t="shared" si="151"/>
        <v>63</v>
      </c>
      <c r="AR105">
        <f t="shared" si="152"/>
        <v>41</v>
      </c>
      <c r="AS105">
        <f t="shared" si="153"/>
        <v>29</v>
      </c>
      <c r="AT105">
        <f t="shared" si="154"/>
        <v>1.1116245784896728</v>
      </c>
      <c r="AU105">
        <f t="shared" si="155"/>
        <v>61.681244450909375</v>
      </c>
      <c r="AV105" s="18">
        <f t="shared" si="156"/>
        <v>4.1120829633939584</v>
      </c>
      <c r="AW105">
        <f t="shared" si="157"/>
        <v>1.0765408023958505</v>
      </c>
      <c r="AX105">
        <f t="shared" si="158"/>
        <v>20.886033462555758</v>
      </c>
      <c r="AY105" t="str">
        <f t="shared" si="159"/>
        <v>POSITIF</v>
      </c>
      <c r="AZ105">
        <f t="shared" si="160"/>
        <v>20</v>
      </c>
      <c r="BA105">
        <f t="shared" si="161"/>
        <v>53</v>
      </c>
      <c r="BB105">
        <f t="shared" si="162"/>
        <v>9</v>
      </c>
      <c r="BC105">
        <f t="shared" si="163"/>
        <v>0.36453005160330981</v>
      </c>
      <c r="BD105">
        <f t="shared" si="164"/>
        <v>3.1275415983442874</v>
      </c>
      <c r="BE105">
        <f t="shared" si="165"/>
        <v>0.12222152900771403</v>
      </c>
      <c r="BF105">
        <f t="shared" si="166"/>
        <v>1.9428132568574878</v>
      </c>
      <c r="BG105">
        <f t="shared" si="167"/>
        <v>-173.34701940086285</v>
      </c>
      <c r="BH105">
        <f t="shared" si="168"/>
        <v>4.1120829633939584</v>
      </c>
      <c r="BI105">
        <f t="shared" si="169"/>
        <v>6.6529805991371518</v>
      </c>
      <c r="BJ105">
        <f t="shared" si="170"/>
        <v>6</v>
      </c>
      <c r="BK105">
        <f t="shared" si="171"/>
        <v>39</v>
      </c>
      <c r="BL105">
        <f t="shared" si="172"/>
        <v>10</v>
      </c>
      <c r="BM105">
        <f t="shared" si="173"/>
        <v>-62.108377933628809</v>
      </c>
      <c r="BN105" t="str">
        <f t="shared" si="174"/>
        <v>NEGATIF</v>
      </c>
      <c r="BO105">
        <f t="shared" si="175"/>
        <v>62</v>
      </c>
      <c r="BP105">
        <f t="shared" si="176"/>
        <v>6</v>
      </c>
      <c r="BQ105">
        <f t="shared" si="177"/>
        <v>30</v>
      </c>
    </row>
    <row r="106" spans="1:69">
      <c r="A106">
        <f t="shared" ref="A106" si="205">A104</f>
        <v>7.0027777777777782</v>
      </c>
      <c r="B106">
        <f t="shared" si="194"/>
        <v>111.315</v>
      </c>
      <c r="C106">
        <f>INT(G3/15)</f>
        <v>7</v>
      </c>
      <c r="D106">
        <f>L3</f>
        <v>2017</v>
      </c>
      <c r="E106">
        <f>L2</f>
        <v>5</v>
      </c>
      <c r="F106">
        <f>L4-1</f>
        <v>24</v>
      </c>
      <c r="H106">
        <v>23</v>
      </c>
      <c r="I106">
        <v>45</v>
      </c>
      <c r="J106">
        <f t="shared" si="122"/>
        <v>23.75</v>
      </c>
      <c r="L106">
        <f t="shared" si="123"/>
        <v>20</v>
      </c>
      <c r="M106">
        <f t="shared" si="124"/>
        <v>-13</v>
      </c>
      <c r="N106">
        <f t="shared" si="125"/>
        <v>2457898.197916667</v>
      </c>
      <c r="O106">
        <f t="shared" si="89"/>
        <v>8.1270152549154447E-4</v>
      </c>
      <c r="P106">
        <f t="shared" si="126"/>
        <v>2457898.1987293684</v>
      </c>
      <c r="Q106">
        <f t="shared" si="127"/>
        <v>0.17394110142007918</v>
      </c>
      <c r="R106">
        <f t="shared" si="128"/>
        <v>62.479620982724555</v>
      </c>
      <c r="S106">
        <f t="shared" si="129"/>
        <v>139.24355925883174</v>
      </c>
      <c r="T106">
        <f t="shared" si="130"/>
        <v>1.229963376912067</v>
      </c>
      <c r="U106">
        <f t="shared" si="131"/>
        <v>1.0904751015466787</v>
      </c>
      <c r="V106">
        <f t="shared" si="132"/>
        <v>2.4302585712624492</v>
      </c>
      <c r="W106">
        <f t="shared" si="133"/>
        <v>1.6701294473740358E-2</v>
      </c>
      <c r="X106">
        <f t="shared" si="134"/>
        <v>63.709584359636622</v>
      </c>
      <c r="Y106">
        <f t="shared" si="135"/>
        <v>140.47352263574379</v>
      </c>
      <c r="Z106">
        <f t="shared" si="136"/>
        <v>2.4517254818685124</v>
      </c>
      <c r="AA106">
        <f t="shared" si="137"/>
        <v>148.61872863908738</v>
      </c>
      <c r="AB106">
        <f t="shared" si="138"/>
        <v>2.5938861448800661</v>
      </c>
      <c r="AC106">
        <f t="shared" si="139"/>
        <v>23.437029150347144</v>
      </c>
      <c r="AD106">
        <f t="shared" si="140"/>
        <v>-2.2724555743581553E-3</v>
      </c>
      <c r="AE106">
        <f t="shared" si="141"/>
        <v>23.434756694772787</v>
      </c>
      <c r="AF106">
        <f t="shared" si="142"/>
        <v>2457897.5</v>
      </c>
      <c r="AG106">
        <f t="shared" si="143"/>
        <v>0.17392197125256673</v>
      </c>
      <c r="AH106">
        <f t="shared" si="144"/>
        <v>16.119034962860269</v>
      </c>
      <c r="AI106">
        <f t="shared" si="145"/>
        <v>8.9148949444727634</v>
      </c>
      <c r="AJ106">
        <f t="shared" si="146"/>
        <v>0.40901366372756898</v>
      </c>
      <c r="AK106">
        <f t="shared" si="147"/>
        <v>16.335894944472763</v>
      </c>
      <c r="AL106">
        <f t="shared" si="179"/>
        <v>183.34665953446742</v>
      </c>
      <c r="AM106">
        <f t="shared" si="148"/>
        <v>3.2000028814095103</v>
      </c>
      <c r="AN106">
        <f t="shared" si="149"/>
        <v>1.0127687936639145</v>
      </c>
      <c r="AO106" t="s">
        <v>137</v>
      </c>
      <c r="AP106">
        <f t="shared" si="150"/>
        <v>63.701405267376337</v>
      </c>
      <c r="AQ106">
        <f t="shared" si="151"/>
        <v>63</v>
      </c>
      <c r="AR106">
        <f t="shared" si="152"/>
        <v>42</v>
      </c>
      <c r="AS106">
        <f t="shared" si="153"/>
        <v>5</v>
      </c>
      <c r="AT106">
        <f t="shared" si="154"/>
        <v>1.1117992600629758</v>
      </c>
      <c r="AU106">
        <f t="shared" si="155"/>
        <v>61.691764632624029</v>
      </c>
      <c r="AV106" s="18">
        <f t="shared" si="156"/>
        <v>4.1127843088416016</v>
      </c>
      <c r="AW106">
        <f t="shared" si="157"/>
        <v>1.0767244142046792</v>
      </c>
      <c r="AX106">
        <f t="shared" si="158"/>
        <v>20.887921331254052</v>
      </c>
      <c r="AY106" t="str">
        <f t="shared" si="159"/>
        <v>POSITIF</v>
      </c>
      <c r="AZ106">
        <f t="shared" si="160"/>
        <v>20</v>
      </c>
      <c r="BA106">
        <f t="shared" si="161"/>
        <v>53</v>
      </c>
      <c r="BB106">
        <f t="shared" si="162"/>
        <v>16</v>
      </c>
      <c r="BC106">
        <f t="shared" si="163"/>
        <v>0.36456300112794038</v>
      </c>
      <c r="BD106">
        <f t="shared" si="164"/>
        <v>-3.0254762370635446</v>
      </c>
      <c r="BE106">
        <f t="shared" si="165"/>
        <v>0.12222152900771403</v>
      </c>
      <c r="BF106">
        <f t="shared" si="166"/>
        <v>1.9428132568574878</v>
      </c>
      <c r="BG106">
        <f t="shared" si="167"/>
        <v>-166.11595086021171</v>
      </c>
      <c r="BH106">
        <f t="shared" si="168"/>
        <v>4.1127843088416016</v>
      </c>
      <c r="BI106">
        <f t="shared" si="169"/>
        <v>13.884049139788289</v>
      </c>
      <c r="BJ106">
        <f t="shared" si="170"/>
        <v>13</v>
      </c>
      <c r="BK106">
        <f t="shared" si="171"/>
        <v>53</v>
      </c>
      <c r="BL106">
        <f t="shared" si="172"/>
        <v>2</v>
      </c>
      <c r="BM106">
        <f t="shared" si="173"/>
        <v>-61.916217538950058</v>
      </c>
      <c r="BN106" t="str">
        <f t="shared" si="174"/>
        <v>NEGATIF</v>
      </c>
      <c r="BO106">
        <f t="shared" si="175"/>
        <v>61</v>
      </c>
      <c r="BP106">
        <f t="shared" si="176"/>
        <v>54</v>
      </c>
      <c r="BQ106">
        <f t="shared" si="177"/>
        <v>58</v>
      </c>
    </row>
    <row r="107" spans="1:69">
      <c r="A107">
        <f t="shared" ref="A107" si="206">A105</f>
        <v>7.0027777777777782</v>
      </c>
      <c r="B107">
        <f t="shared" si="194"/>
        <v>111.315</v>
      </c>
      <c r="C107">
        <f>INT(G3/15)</f>
        <v>7</v>
      </c>
      <c r="D107">
        <f>L3</f>
        <v>2017</v>
      </c>
      <c r="E107">
        <f>L2</f>
        <v>5</v>
      </c>
      <c r="F107">
        <f>L4-1</f>
        <v>24</v>
      </c>
      <c r="H107">
        <v>24</v>
      </c>
      <c r="I107">
        <v>0</v>
      </c>
      <c r="J107">
        <f t="shared" si="122"/>
        <v>24</v>
      </c>
      <c r="L107">
        <f t="shared" si="123"/>
        <v>20</v>
      </c>
      <c r="M107">
        <f t="shared" si="124"/>
        <v>-13</v>
      </c>
      <c r="N107">
        <f t="shared" si="125"/>
        <v>2457898.2083333335</v>
      </c>
      <c r="O107">
        <f t="shared" si="89"/>
        <v>8.1270152549154447E-4</v>
      </c>
      <c r="P107">
        <f t="shared" si="126"/>
        <v>2457898.2091460349</v>
      </c>
      <c r="Q107">
        <f t="shared" si="127"/>
        <v>0.17394138661286526</v>
      </c>
      <c r="R107">
        <f t="shared" si="128"/>
        <v>62.489888142565178</v>
      </c>
      <c r="S107">
        <f t="shared" si="129"/>
        <v>139.25382592828373</v>
      </c>
      <c r="T107">
        <f t="shared" si="130"/>
        <v>1.2297047351598389</v>
      </c>
      <c r="U107">
        <f t="shared" si="131"/>
        <v>1.090654297290726</v>
      </c>
      <c r="V107">
        <f t="shared" si="132"/>
        <v>2.4304377584476002</v>
      </c>
      <c r="W107">
        <f t="shared" si="133"/>
        <v>1.6701294461762259E-2</v>
      </c>
      <c r="X107">
        <f t="shared" si="134"/>
        <v>63.71959287772502</v>
      </c>
      <c r="Y107">
        <f t="shared" si="135"/>
        <v>140.48353066344356</v>
      </c>
      <c r="Z107">
        <f t="shared" si="136"/>
        <v>2.451900154903504</v>
      </c>
      <c r="AA107">
        <f t="shared" si="137"/>
        <v>148.61817703737873</v>
      </c>
      <c r="AB107">
        <f t="shared" si="138"/>
        <v>2.5938765176140905</v>
      </c>
      <c r="AC107">
        <f t="shared" si="139"/>
        <v>23.437029146638451</v>
      </c>
      <c r="AD107">
        <f t="shared" si="140"/>
        <v>-2.2724892630733569E-3</v>
      </c>
      <c r="AE107">
        <f t="shared" si="141"/>
        <v>23.434756657375377</v>
      </c>
      <c r="AF107">
        <f t="shared" si="142"/>
        <v>2457897.5</v>
      </c>
      <c r="AG107">
        <f t="shared" si="143"/>
        <v>0.17392197125256673</v>
      </c>
      <c r="AH107">
        <f t="shared" si="144"/>
        <v>16.119034962860269</v>
      </c>
      <c r="AI107">
        <f t="shared" si="145"/>
        <v>9.1655794218102642</v>
      </c>
      <c r="AJ107">
        <f t="shared" si="146"/>
        <v>0.40901366307486103</v>
      </c>
      <c r="AK107">
        <f t="shared" si="147"/>
        <v>16.586579421810264</v>
      </c>
      <c r="AL107">
        <f t="shared" si="179"/>
        <v>187.09640628834831</v>
      </c>
      <c r="AM107">
        <f t="shared" si="148"/>
        <v>3.2654483083807011</v>
      </c>
      <c r="AN107">
        <f t="shared" si="149"/>
        <v>1.0127706983525153</v>
      </c>
      <c r="AO107" t="s">
        <v>137</v>
      </c>
      <c r="AP107">
        <f t="shared" si="150"/>
        <v>63.711413746178032</v>
      </c>
      <c r="AQ107">
        <f t="shared" si="151"/>
        <v>63</v>
      </c>
      <c r="AR107">
        <f t="shared" si="152"/>
        <v>42</v>
      </c>
      <c r="AS107">
        <f t="shared" si="153"/>
        <v>41</v>
      </c>
      <c r="AT107">
        <f t="shared" si="154"/>
        <v>1.1119739409711815</v>
      </c>
      <c r="AU107">
        <f t="shared" si="155"/>
        <v>61.70228503880562</v>
      </c>
      <c r="AV107" s="18">
        <f t="shared" si="156"/>
        <v>4.1134856692537083</v>
      </c>
      <c r="AW107">
        <f t="shared" si="157"/>
        <v>1.0769080299311953</v>
      </c>
      <c r="AX107">
        <f t="shared" si="158"/>
        <v>20.889808549313138</v>
      </c>
      <c r="AY107" t="str">
        <f t="shared" si="159"/>
        <v>POSITIF</v>
      </c>
      <c r="AZ107">
        <f t="shared" si="160"/>
        <v>20</v>
      </c>
      <c r="BA107">
        <f t="shared" si="161"/>
        <v>53</v>
      </c>
      <c r="BB107">
        <f t="shared" si="162"/>
        <v>23</v>
      </c>
      <c r="BC107">
        <f t="shared" si="163"/>
        <v>0.36459593929677447</v>
      </c>
      <c r="BD107">
        <f t="shared" si="164"/>
        <v>-2.8992702825918011</v>
      </c>
      <c r="BE107">
        <f t="shared" si="165"/>
        <v>0.12222152900771403</v>
      </c>
      <c r="BF107">
        <f t="shared" si="166"/>
        <v>1.9428132568574878</v>
      </c>
      <c r="BG107">
        <f t="shared" si="167"/>
        <v>-159.32298720995618</v>
      </c>
      <c r="BH107">
        <f t="shared" si="168"/>
        <v>4.1134856692537083</v>
      </c>
      <c r="BI107">
        <f t="shared" si="169"/>
        <v>20.677012790043818</v>
      </c>
      <c r="BJ107">
        <f t="shared" si="170"/>
        <v>20</v>
      </c>
      <c r="BK107">
        <f t="shared" si="171"/>
        <v>40</v>
      </c>
      <c r="BL107">
        <f t="shared" si="172"/>
        <v>37</v>
      </c>
      <c r="BM107">
        <f t="shared" si="173"/>
        <v>-61.24952571563017</v>
      </c>
      <c r="BN107" t="str">
        <f t="shared" si="174"/>
        <v>NEGATIF</v>
      </c>
      <c r="BO107">
        <f t="shared" si="175"/>
        <v>61</v>
      </c>
      <c r="BP107">
        <f t="shared" si="176"/>
        <v>14</v>
      </c>
      <c r="BQ107">
        <f t="shared" si="177"/>
        <v>58</v>
      </c>
    </row>
    <row r="108" spans="1:69">
      <c r="A108">
        <f t="shared" ref="A108" si="207">A106</f>
        <v>7.0027777777777782</v>
      </c>
      <c r="B108">
        <f t="shared" si="194"/>
        <v>111.315</v>
      </c>
      <c r="C108">
        <f>INT(G3/15)</f>
        <v>7</v>
      </c>
      <c r="D108">
        <f>L3</f>
        <v>2017</v>
      </c>
      <c r="E108">
        <f>L2</f>
        <v>5</v>
      </c>
      <c r="F108">
        <f>L4-1</f>
        <v>24</v>
      </c>
      <c r="H108">
        <v>24</v>
      </c>
      <c r="I108">
        <v>15</v>
      </c>
      <c r="J108">
        <f t="shared" si="122"/>
        <v>24.25</v>
      </c>
      <c r="L108">
        <f t="shared" si="123"/>
        <v>20</v>
      </c>
      <c r="M108">
        <f t="shared" si="124"/>
        <v>-13</v>
      </c>
      <c r="N108">
        <f t="shared" si="125"/>
        <v>2457898.21875</v>
      </c>
      <c r="O108">
        <f t="shared" si="89"/>
        <v>8.1270152549154447E-4</v>
      </c>
      <c r="P108">
        <f t="shared" si="126"/>
        <v>2457898.2195627014</v>
      </c>
      <c r="Q108">
        <f t="shared" si="127"/>
        <v>0.17394167180565134</v>
      </c>
      <c r="R108">
        <f t="shared" si="128"/>
        <v>62.500155302404892</v>
      </c>
      <c r="S108">
        <f t="shared" si="129"/>
        <v>139.26409259773482</v>
      </c>
      <c r="T108">
        <f t="shared" si="130"/>
        <v>1.2294460557551661</v>
      </c>
      <c r="U108">
        <f t="shared" si="131"/>
        <v>1.0908334930347576</v>
      </c>
      <c r="V108">
        <f t="shared" si="132"/>
        <v>2.4306169456327353</v>
      </c>
      <c r="W108">
        <f t="shared" si="133"/>
        <v>1.6701294449784163E-2</v>
      </c>
      <c r="X108">
        <f t="shared" si="134"/>
        <v>63.72960135816006</v>
      </c>
      <c r="Y108">
        <f t="shared" si="135"/>
        <v>140.49353865348999</v>
      </c>
      <c r="Z108">
        <f t="shared" si="136"/>
        <v>2.4520748272813213</v>
      </c>
      <c r="AA108">
        <f t="shared" si="137"/>
        <v>148.61762543567008</v>
      </c>
      <c r="AB108">
        <f t="shared" si="138"/>
        <v>2.593866890348115</v>
      </c>
      <c r="AC108">
        <f t="shared" si="139"/>
        <v>23.437029142929756</v>
      </c>
      <c r="AD108">
        <f t="shared" si="140"/>
        <v>-2.272522939927378E-3</v>
      </c>
      <c r="AE108">
        <f t="shared" si="141"/>
        <v>23.43475661998983</v>
      </c>
      <c r="AF108">
        <f t="shared" si="142"/>
        <v>2457897.5</v>
      </c>
      <c r="AG108">
        <f t="shared" si="143"/>
        <v>0.17392197125256673</v>
      </c>
      <c r="AH108">
        <f t="shared" si="144"/>
        <v>16.119034962860269</v>
      </c>
      <c r="AI108">
        <f t="shared" si="145"/>
        <v>9.416263899147765</v>
      </c>
      <c r="AJ108">
        <f t="shared" si="146"/>
        <v>0.40901366242236015</v>
      </c>
      <c r="AK108">
        <f t="shared" si="147"/>
        <v>16.837263899147764</v>
      </c>
      <c r="AL108">
        <f t="shared" si="179"/>
        <v>190.84615281734531</v>
      </c>
      <c r="AM108">
        <f t="shared" si="148"/>
        <v>3.330893731426928</v>
      </c>
      <c r="AN108">
        <f t="shared" si="149"/>
        <v>1.0127726026377937</v>
      </c>
      <c r="AO108" t="s">
        <v>137</v>
      </c>
      <c r="AP108">
        <f t="shared" si="150"/>
        <v>63.721422187326603</v>
      </c>
      <c r="AQ108">
        <f t="shared" si="151"/>
        <v>63</v>
      </c>
      <c r="AR108">
        <f t="shared" si="152"/>
        <v>43</v>
      </c>
      <c r="AS108">
        <f t="shared" si="153"/>
        <v>17</v>
      </c>
      <c r="AT108">
        <f t="shared" si="154"/>
        <v>1.1121486212222162</v>
      </c>
      <c r="AU108">
        <f t="shared" si="155"/>
        <v>61.712805669871173</v>
      </c>
      <c r="AV108" s="18">
        <f t="shared" si="156"/>
        <v>4.1141870446580784</v>
      </c>
      <c r="AW108">
        <f t="shared" si="157"/>
        <v>1.0770916495826768</v>
      </c>
      <c r="AX108">
        <f t="shared" si="158"/>
        <v>20.891695116746167</v>
      </c>
      <c r="AY108" t="str">
        <f t="shared" si="159"/>
        <v>POSITIF</v>
      </c>
      <c r="AZ108">
        <f t="shared" si="160"/>
        <v>20</v>
      </c>
      <c r="BA108">
        <f t="shared" si="161"/>
        <v>53</v>
      </c>
      <c r="BB108">
        <f t="shared" si="162"/>
        <v>30</v>
      </c>
      <c r="BC108">
        <f t="shared" si="163"/>
        <v>0.36462886611004175</v>
      </c>
      <c r="BD108">
        <f t="shared" si="164"/>
        <v>-2.7807107009265497</v>
      </c>
      <c r="BE108">
        <f t="shared" si="165"/>
        <v>0.12222152900771403</v>
      </c>
      <c r="BF108">
        <f t="shared" si="166"/>
        <v>1.9428132568574878</v>
      </c>
      <c r="BG108">
        <f t="shared" si="167"/>
        <v>-153.10699720095241</v>
      </c>
      <c r="BH108">
        <f t="shared" si="168"/>
        <v>4.1141870446580784</v>
      </c>
      <c r="BI108">
        <f t="shared" si="169"/>
        <v>26.893002799047593</v>
      </c>
      <c r="BJ108">
        <f t="shared" si="170"/>
        <v>26</v>
      </c>
      <c r="BK108">
        <f t="shared" si="171"/>
        <v>53</v>
      </c>
      <c r="BL108">
        <f t="shared" si="172"/>
        <v>34</v>
      </c>
      <c r="BM108">
        <f t="shared" si="173"/>
        <v>-60.140133356655483</v>
      </c>
      <c r="BN108" t="str">
        <f t="shared" si="174"/>
        <v>NEGATIF</v>
      </c>
      <c r="BO108">
        <f t="shared" si="175"/>
        <v>60</v>
      </c>
      <c r="BP108">
        <f t="shared" si="176"/>
        <v>8</v>
      </c>
      <c r="BQ108">
        <f t="shared" si="177"/>
        <v>24</v>
      </c>
    </row>
    <row r="109" spans="1:69">
      <c r="A109">
        <f t="shared" ref="A109" si="208">A107</f>
        <v>7.0027777777777782</v>
      </c>
      <c r="B109">
        <f t="shared" si="194"/>
        <v>111.315</v>
      </c>
      <c r="C109">
        <f>INT(G3/15)</f>
        <v>7</v>
      </c>
      <c r="D109">
        <f>L3</f>
        <v>2017</v>
      </c>
      <c r="E109">
        <f>L2</f>
        <v>5</v>
      </c>
      <c r="F109">
        <f>L4-1</f>
        <v>24</v>
      </c>
      <c r="H109">
        <v>24</v>
      </c>
      <c r="I109">
        <v>30</v>
      </c>
      <c r="J109">
        <f t="shared" si="122"/>
        <v>24.5</v>
      </c>
      <c r="L109">
        <f t="shared" si="123"/>
        <v>20</v>
      </c>
      <c r="M109">
        <f t="shared" si="124"/>
        <v>-13</v>
      </c>
      <c r="N109">
        <f t="shared" si="125"/>
        <v>2457898.229166667</v>
      </c>
      <c r="O109">
        <f t="shared" si="89"/>
        <v>8.1270152549154447E-4</v>
      </c>
      <c r="P109">
        <f t="shared" si="126"/>
        <v>2457898.2299793684</v>
      </c>
      <c r="Q109">
        <f t="shared" si="127"/>
        <v>0.17394195699845016</v>
      </c>
      <c r="R109">
        <f t="shared" si="128"/>
        <v>62.5104224627039</v>
      </c>
      <c r="S109">
        <f t="shared" si="129"/>
        <v>139.27435926764429</v>
      </c>
      <c r="T109">
        <f t="shared" si="130"/>
        <v>1.2291873386946541</v>
      </c>
      <c r="U109">
        <f t="shared" si="131"/>
        <v>1.0910126887868052</v>
      </c>
      <c r="V109">
        <f t="shared" si="132"/>
        <v>2.4307961328258711</v>
      </c>
      <c r="W109">
        <f t="shared" si="133"/>
        <v>1.6701294437806064E-2</v>
      </c>
      <c r="X109">
        <f t="shared" si="134"/>
        <v>63.739609801398558</v>
      </c>
      <c r="Y109">
        <f t="shared" si="135"/>
        <v>140.50354660633894</v>
      </c>
      <c r="Z109">
        <f t="shared" si="136"/>
        <v>2.4522494990099197</v>
      </c>
      <c r="AA109">
        <f t="shared" si="137"/>
        <v>148.61707383393676</v>
      </c>
      <c r="AB109">
        <f t="shared" si="138"/>
        <v>2.5938572630817087</v>
      </c>
      <c r="AC109">
        <f t="shared" si="139"/>
        <v>23.43702913922106</v>
      </c>
      <c r="AD109">
        <f t="shared" si="140"/>
        <v>-2.2725566049157583E-3</v>
      </c>
      <c r="AE109">
        <f t="shared" si="141"/>
        <v>23.434756582616146</v>
      </c>
      <c r="AF109">
        <f t="shared" si="142"/>
        <v>2457897.5</v>
      </c>
      <c r="AG109">
        <f t="shared" si="143"/>
        <v>0.17392197125256673</v>
      </c>
      <c r="AH109">
        <f t="shared" si="144"/>
        <v>16.119034962860269</v>
      </c>
      <c r="AI109">
        <f t="shared" si="145"/>
        <v>9.6669483764852657</v>
      </c>
      <c r="AJ109">
        <f t="shared" si="146"/>
        <v>0.40901366177006626</v>
      </c>
      <c r="AK109">
        <f t="shared" si="147"/>
        <v>17.087948376485265</v>
      </c>
      <c r="AL109">
        <f t="shared" si="179"/>
        <v>194.59589912103854</v>
      </c>
      <c r="AM109">
        <f t="shared" si="148"/>
        <v>3.3963391505408622</v>
      </c>
      <c r="AN109">
        <f t="shared" si="149"/>
        <v>1.0127745065197784</v>
      </c>
      <c r="AO109" t="s">
        <v>137</v>
      </c>
      <c r="AP109">
        <f t="shared" si="150"/>
        <v>63.731430591278858</v>
      </c>
      <c r="AQ109">
        <f t="shared" si="151"/>
        <v>63</v>
      </c>
      <c r="AR109">
        <f t="shared" si="152"/>
        <v>43</v>
      </c>
      <c r="AS109">
        <f t="shared" si="153"/>
        <v>53</v>
      </c>
      <c r="AT109">
        <f t="shared" si="154"/>
        <v>1.1123233008240525</v>
      </c>
      <c r="AU109">
        <f t="shared" si="155"/>
        <v>61.723326526240442</v>
      </c>
      <c r="AV109" s="18">
        <f t="shared" si="156"/>
        <v>4.1148884350826958</v>
      </c>
      <c r="AW109">
        <f t="shared" si="157"/>
        <v>1.0772752731664499</v>
      </c>
      <c r="AX109">
        <f t="shared" si="158"/>
        <v>20.89358103356669</v>
      </c>
      <c r="AY109" t="str">
        <f t="shared" si="159"/>
        <v>POSITIF</v>
      </c>
      <c r="AZ109">
        <f t="shared" si="160"/>
        <v>20</v>
      </c>
      <c r="BA109">
        <f t="shared" si="161"/>
        <v>53</v>
      </c>
      <c r="BB109">
        <f t="shared" si="162"/>
        <v>36</v>
      </c>
      <c r="BC109">
        <f t="shared" si="163"/>
        <v>0.36466178156797863</v>
      </c>
      <c r="BD109">
        <f t="shared" si="164"/>
        <v>-2.6722212089983617</v>
      </c>
      <c r="BE109">
        <f t="shared" si="165"/>
        <v>0.12222152900771403</v>
      </c>
      <c r="BF109">
        <f t="shared" si="166"/>
        <v>1.9428132568574878</v>
      </c>
      <c r="BG109">
        <f t="shared" si="167"/>
        <v>-147.53091417301493</v>
      </c>
      <c r="BH109">
        <f t="shared" si="168"/>
        <v>4.1148884350826958</v>
      </c>
      <c r="BI109">
        <f t="shared" si="169"/>
        <v>32.469085826985065</v>
      </c>
      <c r="BJ109">
        <f t="shared" si="170"/>
        <v>32</v>
      </c>
      <c r="BK109">
        <f t="shared" si="171"/>
        <v>28</v>
      </c>
      <c r="BL109">
        <f t="shared" si="172"/>
        <v>8</v>
      </c>
      <c r="BM109">
        <f t="shared" si="173"/>
        <v>-58.635077365389861</v>
      </c>
      <c r="BN109" t="str">
        <f t="shared" si="174"/>
        <v>NEGATIF</v>
      </c>
      <c r="BO109">
        <f t="shared" si="175"/>
        <v>58</v>
      </c>
      <c r="BP109">
        <f t="shared" si="176"/>
        <v>38</v>
      </c>
      <c r="BQ109">
        <f t="shared" si="177"/>
        <v>6</v>
      </c>
    </row>
    <row r="110" spans="1:69">
      <c r="A110">
        <f t="shared" ref="A110:A111" si="209">A108</f>
        <v>7.0027777777777782</v>
      </c>
      <c r="B110">
        <f t="shared" si="194"/>
        <v>111.315</v>
      </c>
      <c r="C110">
        <f>INT(G3/15)</f>
        <v>7</v>
      </c>
      <c r="D110">
        <f>L3</f>
        <v>2017</v>
      </c>
      <c r="E110">
        <f>L2</f>
        <v>5</v>
      </c>
      <c r="F110">
        <f>L4-1</f>
        <v>24</v>
      </c>
      <c r="H110">
        <v>24</v>
      </c>
      <c r="I110">
        <v>45</v>
      </c>
      <c r="J110">
        <f t="shared" si="122"/>
        <v>24.75</v>
      </c>
      <c r="L110">
        <f t="shared" si="123"/>
        <v>20</v>
      </c>
      <c r="M110">
        <f t="shared" si="124"/>
        <v>-13</v>
      </c>
      <c r="N110">
        <f t="shared" si="125"/>
        <v>2457898.2395833335</v>
      </c>
      <c r="O110">
        <f t="shared" si="89"/>
        <v>8.1270152549154447E-4</v>
      </c>
      <c r="P110">
        <f t="shared" si="126"/>
        <v>2457898.2403960349</v>
      </c>
      <c r="Q110">
        <f t="shared" si="127"/>
        <v>0.17394224219123625</v>
      </c>
      <c r="R110">
        <f t="shared" si="128"/>
        <v>62.520689622544523</v>
      </c>
      <c r="S110">
        <f t="shared" si="129"/>
        <v>139.28462593709628</v>
      </c>
      <c r="T110">
        <f t="shared" si="130"/>
        <v>1.2289285840095674</v>
      </c>
      <c r="U110">
        <f t="shared" si="131"/>
        <v>1.0911918845308528</v>
      </c>
      <c r="V110">
        <f t="shared" si="132"/>
        <v>2.4309753200110222</v>
      </c>
      <c r="W110">
        <f t="shared" si="133"/>
        <v>1.6701294425827969E-2</v>
      </c>
      <c r="X110">
        <f t="shared" si="134"/>
        <v>63.749618206554089</v>
      </c>
      <c r="Y110">
        <f t="shared" si="135"/>
        <v>140.51355452110585</v>
      </c>
      <c r="Z110">
        <f t="shared" si="136"/>
        <v>2.4524241700738609</v>
      </c>
      <c r="AA110">
        <f t="shared" si="137"/>
        <v>148.61652223222811</v>
      </c>
      <c r="AB110">
        <f t="shared" si="138"/>
        <v>2.5938476358157332</v>
      </c>
      <c r="AC110">
        <f t="shared" si="139"/>
        <v>23.437029135512365</v>
      </c>
      <c r="AD110">
        <f t="shared" si="140"/>
        <v>-2.2725902580295215E-3</v>
      </c>
      <c r="AE110">
        <f t="shared" si="141"/>
        <v>23.434756545254334</v>
      </c>
      <c r="AF110">
        <f t="shared" si="142"/>
        <v>2457897.5</v>
      </c>
      <c r="AG110">
        <f t="shared" si="143"/>
        <v>0.17392197125256673</v>
      </c>
      <c r="AH110">
        <f t="shared" si="144"/>
        <v>16.119034962860269</v>
      </c>
      <c r="AI110">
        <f t="shared" si="145"/>
        <v>9.9176328538227665</v>
      </c>
      <c r="AJ110">
        <f t="shared" si="146"/>
        <v>0.40901366111797965</v>
      </c>
      <c r="AK110">
        <f t="shared" si="147"/>
        <v>17.338632853822766</v>
      </c>
      <c r="AL110">
        <f t="shared" si="179"/>
        <v>198.34564520042028</v>
      </c>
      <c r="AM110">
        <f t="shared" si="148"/>
        <v>3.4617845657398219</v>
      </c>
      <c r="AN110">
        <f t="shared" si="149"/>
        <v>1.0127764099982433</v>
      </c>
      <c r="AO110" t="s">
        <v>137</v>
      </c>
      <c r="AP110">
        <f t="shared" si="150"/>
        <v>63.741438957148375</v>
      </c>
      <c r="AQ110">
        <f t="shared" si="151"/>
        <v>63</v>
      </c>
      <c r="AR110">
        <f t="shared" si="152"/>
        <v>44</v>
      </c>
      <c r="AS110">
        <f t="shared" si="153"/>
        <v>29</v>
      </c>
      <c r="AT110">
        <f t="shared" si="154"/>
        <v>1.11249797976122</v>
      </c>
      <c r="AU110">
        <f t="shared" si="155"/>
        <v>61.733847606921231</v>
      </c>
      <c r="AV110" s="18">
        <f t="shared" si="156"/>
        <v>4.1155898404614151</v>
      </c>
      <c r="AW110">
        <f t="shared" si="157"/>
        <v>1.0774589006651976</v>
      </c>
      <c r="AX110">
        <f t="shared" si="158"/>
        <v>20.895466299535187</v>
      </c>
      <c r="AY110" t="str">
        <f t="shared" si="159"/>
        <v>POSITIF</v>
      </c>
      <c r="AZ110">
        <f t="shared" si="160"/>
        <v>20</v>
      </c>
      <c r="BA110">
        <f t="shared" si="161"/>
        <v>53</v>
      </c>
      <c r="BB110">
        <f t="shared" si="162"/>
        <v>43</v>
      </c>
      <c r="BC110">
        <f t="shared" si="163"/>
        <v>0.36469468566640467</v>
      </c>
      <c r="BD110">
        <f t="shared" si="164"/>
        <v>-2.5749002007962778</v>
      </c>
      <c r="BE110">
        <f t="shared" si="165"/>
        <v>0.12222152900771403</v>
      </c>
      <c r="BF110">
        <f t="shared" si="166"/>
        <v>1.9428132568574878</v>
      </c>
      <c r="BG110">
        <f t="shared" si="167"/>
        <v>0</v>
      </c>
      <c r="BH110">
        <f t="shared" si="168"/>
        <v>4.1155898404614151</v>
      </c>
      <c r="BI110">
        <f t="shared" si="169"/>
        <v>180</v>
      </c>
      <c r="BJ110">
        <f t="shared" si="170"/>
        <v>180</v>
      </c>
      <c r="BK110">
        <f t="shared" si="171"/>
        <v>0</v>
      </c>
      <c r="BL110">
        <f t="shared" si="172"/>
        <v>0</v>
      </c>
      <c r="BM110">
        <f t="shared" si="173"/>
        <v>-56.788231769692914</v>
      </c>
      <c r="BN110" t="str">
        <f t="shared" si="174"/>
        <v>NEGATIF</v>
      </c>
      <c r="BO110">
        <f t="shared" si="175"/>
        <v>56</v>
      </c>
      <c r="BP110">
        <f t="shared" si="176"/>
        <v>47</v>
      </c>
      <c r="BQ110">
        <f t="shared" si="177"/>
        <v>17</v>
      </c>
    </row>
    <row r="111" spans="1:69">
      <c r="A111">
        <f t="shared" si="209"/>
        <v>7.0027777777777782</v>
      </c>
      <c r="B111">
        <f t="shared" si="194"/>
        <v>111.315</v>
      </c>
      <c r="C111">
        <f>INT(G3/15)</f>
        <v>7</v>
      </c>
      <c r="AQ111">
        <f t="shared" si="151"/>
        <v>0</v>
      </c>
      <c r="AR111">
        <f t="shared" si="152"/>
        <v>0</v>
      </c>
      <c r="AS111">
        <f t="shared" si="153"/>
        <v>0</v>
      </c>
      <c r="AT111">
        <f t="shared" si="154"/>
        <v>0</v>
      </c>
      <c r="AU111">
        <f t="shared" si="155"/>
        <v>0</v>
      </c>
      <c r="AV111" s="18">
        <f t="shared" si="156"/>
        <v>0</v>
      </c>
      <c r="AW111">
        <f t="shared" si="157"/>
        <v>0</v>
      </c>
      <c r="AX111">
        <f t="shared" si="158"/>
        <v>0</v>
      </c>
      <c r="AY111" t="str">
        <f t="shared" si="159"/>
        <v>POSITIF</v>
      </c>
      <c r="AZ111">
        <f t="shared" si="160"/>
        <v>0</v>
      </c>
      <c r="BA111">
        <f t="shared" si="161"/>
        <v>0</v>
      </c>
      <c r="BB111">
        <f t="shared" si="162"/>
        <v>0</v>
      </c>
      <c r="BC111">
        <f t="shared" si="163"/>
        <v>0</v>
      </c>
      <c r="BD111">
        <f t="shared" si="164"/>
        <v>0</v>
      </c>
      <c r="BE111">
        <f t="shared" si="165"/>
        <v>0.12222152900771403</v>
      </c>
      <c r="BF111">
        <f t="shared" si="166"/>
        <v>1.9428132568574878</v>
      </c>
      <c r="BG111">
        <f t="shared" si="167"/>
        <v>-142.59673875568188</v>
      </c>
      <c r="BH111">
        <f t="shared" si="168"/>
        <v>0</v>
      </c>
      <c r="BI111">
        <f t="shared" si="169"/>
        <v>37.403261244318116</v>
      </c>
      <c r="BJ111">
        <f t="shared" si="170"/>
        <v>37</v>
      </c>
      <c r="BK111">
        <f t="shared" si="171"/>
        <v>24</v>
      </c>
      <c r="BL111">
        <f t="shared" si="172"/>
        <v>11</v>
      </c>
      <c r="BM111">
        <f t="shared" si="173"/>
        <v>82.99722222222222</v>
      </c>
      <c r="BN111" t="str">
        <f t="shared" si="174"/>
        <v>POSITIF</v>
      </c>
      <c r="BO111">
        <f t="shared" si="175"/>
        <v>82</v>
      </c>
      <c r="BP111">
        <f t="shared" si="176"/>
        <v>59</v>
      </c>
      <c r="BQ111">
        <f t="shared" si="177"/>
        <v>49</v>
      </c>
    </row>
    <row r="112" spans="1:69">
      <c r="A112">
        <f t="shared" ref="A112" si="210">A110</f>
        <v>7.0027777777777782</v>
      </c>
      <c r="B112">
        <f t="shared" si="194"/>
        <v>111.315</v>
      </c>
      <c r="C112">
        <f>INT(G3/15)</f>
        <v>7</v>
      </c>
      <c r="D112">
        <f>L3</f>
        <v>2017</v>
      </c>
      <c r="E112">
        <f>L2</f>
        <v>5</v>
      </c>
      <c r="F112">
        <f>L4</f>
        <v>25</v>
      </c>
      <c r="H112">
        <v>1</v>
      </c>
      <c r="I112">
        <v>0</v>
      </c>
      <c r="J112">
        <f>H112+I112/60</f>
        <v>1</v>
      </c>
      <c r="L112">
        <f t="shared" si="123"/>
        <v>20</v>
      </c>
      <c r="M112">
        <f t="shared" si="124"/>
        <v>-13</v>
      </c>
      <c r="N112">
        <f t="shared" si="125"/>
        <v>2457898.25</v>
      </c>
      <c r="O112">
        <f>'delta T'!D19/86400</f>
        <v>8.1271790906283143E-4</v>
      </c>
      <c r="P112">
        <f>N112+O112</f>
        <v>2457898.2508127177</v>
      </c>
      <c r="Q112">
        <f>(P112-2451545)/36525</f>
        <v>0.17394252738446853</v>
      </c>
      <c r="R112">
        <f t="shared" si="128"/>
        <v>62.530956798448642</v>
      </c>
      <c r="S112">
        <f t="shared" si="129"/>
        <v>139.29489262260995</v>
      </c>
      <c r="T112">
        <f t="shared" si="130"/>
        <v>1.2286697912916642</v>
      </c>
      <c r="U112">
        <f t="shared" si="131"/>
        <v>1.091371080555261</v>
      </c>
      <c r="V112">
        <f t="shared" si="132"/>
        <v>2.4311545074765029</v>
      </c>
      <c r="W112">
        <f t="shared" si="133"/>
        <v>1.6701294413849852E-2</v>
      </c>
      <c r="X112">
        <f t="shared" si="134"/>
        <v>63.759626589740307</v>
      </c>
      <c r="Y112">
        <f t="shared" si="135"/>
        <v>140.5235624139016</v>
      </c>
      <c r="Z112">
        <f t="shared" si="136"/>
        <v>2.4525988407543338</v>
      </c>
      <c r="AA112">
        <f t="shared" si="137"/>
        <v>148.61597062965646</v>
      </c>
      <c r="AB112">
        <f t="shared" si="138"/>
        <v>2.5938380085346955</v>
      </c>
      <c r="AC112">
        <f t="shared" si="139"/>
        <v>23.437029131803662</v>
      </c>
      <c r="AD112">
        <f t="shared" si="140"/>
        <v>-2.2726238993168268E-3</v>
      </c>
      <c r="AE112">
        <f t="shared" si="141"/>
        <v>23.434756507904346</v>
      </c>
      <c r="AF112">
        <f t="shared" si="142"/>
        <v>2457898.5</v>
      </c>
      <c r="AG112">
        <f t="shared" si="143"/>
        <v>0.17394934976043805</v>
      </c>
      <c r="AH112">
        <f t="shared" si="144"/>
        <v>16.184744787525631</v>
      </c>
      <c r="AI112">
        <f t="shared" si="145"/>
        <v>10.16831733142563</v>
      </c>
      <c r="AJ112">
        <f t="shared" si="146"/>
        <v>0.40901366046609938</v>
      </c>
      <c r="AK112">
        <f t="shared" si="147"/>
        <v>17.589317331425629</v>
      </c>
      <c r="AL112">
        <f t="shared" si="179"/>
        <v>202.09539104259179</v>
      </c>
      <c r="AM112">
        <f t="shared" si="148"/>
        <v>3.5272299767986826</v>
      </c>
      <c r="AN112">
        <f t="shared" si="149"/>
        <v>1.0127783130761934</v>
      </c>
      <c r="AO112" t="s">
        <v>137</v>
      </c>
      <c r="AP112">
        <f t="shared" si="150"/>
        <v>63.751447301048756</v>
      </c>
      <c r="AQ112">
        <f t="shared" si="151"/>
        <v>63</v>
      </c>
      <c r="AR112">
        <f t="shared" si="152"/>
        <v>45</v>
      </c>
      <c r="AS112">
        <f t="shared" si="153"/>
        <v>5</v>
      </c>
      <c r="AT112">
        <f t="shared" si="154"/>
        <v>1.1126726583149535</v>
      </c>
      <c r="AU112">
        <f t="shared" si="155"/>
        <v>61.744368928792674</v>
      </c>
      <c r="AV112" s="18">
        <f t="shared" si="156"/>
        <v>4.1162912619195113</v>
      </c>
      <c r="AW112">
        <f t="shared" si="157"/>
        <v>1.0776425323735164</v>
      </c>
      <c r="AX112">
        <f t="shared" si="158"/>
        <v>20.897350917613025</v>
      </c>
      <c r="AY112" t="str">
        <f t="shared" si="159"/>
        <v>POSITIF</v>
      </c>
      <c r="AZ112">
        <f t="shared" si="160"/>
        <v>20</v>
      </c>
      <c r="BA112">
        <f t="shared" si="161"/>
        <v>53</v>
      </c>
      <c r="BB112">
        <f t="shared" si="162"/>
        <v>50</v>
      </c>
      <c r="BC112">
        <f t="shared" si="163"/>
        <v>0.3647275784570056</v>
      </c>
      <c r="BD112">
        <f t="shared" si="164"/>
        <v>-2.4887825938928509</v>
      </c>
      <c r="BE112">
        <f t="shared" si="165"/>
        <v>0.12222152900771403</v>
      </c>
      <c r="BF112">
        <f t="shared" si="166"/>
        <v>1.9428132568574878</v>
      </c>
      <c r="BG112">
        <f t="shared" si="167"/>
        <v>-138.26701498944354</v>
      </c>
      <c r="BH112">
        <f t="shared" si="168"/>
        <v>4.1162912619195113</v>
      </c>
      <c r="BI112">
        <f t="shared" si="169"/>
        <v>41.732985010556462</v>
      </c>
      <c r="BJ112">
        <f t="shared" si="170"/>
        <v>41</v>
      </c>
      <c r="BK112">
        <f t="shared" si="171"/>
        <v>43</v>
      </c>
      <c r="BL112">
        <f t="shared" si="172"/>
        <v>58</v>
      </c>
      <c r="BM112">
        <f t="shared" si="173"/>
        <v>-54.653284780610591</v>
      </c>
      <c r="BN112" t="str">
        <f t="shared" si="174"/>
        <v>NEGATIF</v>
      </c>
      <c r="BO112">
        <f t="shared" si="175"/>
        <v>54</v>
      </c>
      <c r="BP112">
        <f t="shared" si="176"/>
        <v>39</v>
      </c>
      <c r="BQ112">
        <f t="shared" si="177"/>
        <v>11</v>
      </c>
    </row>
    <row r="113" spans="1:69">
      <c r="A113">
        <f t="shared" ref="A113" si="211">A111</f>
        <v>7.0027777777777782</v>
      </c>
      <c r="B113">
        <f t="shared" si="194"/>
        <v>111.315</v>
      </c>
      <c r="C113">
        <f>INT(G3/15)</f>
        <v>7</v>
      </c>
      <c r="D113">
        <f>L3</f>
        <v>2017</v>
      </c>
      <c r="E113">
        <f>L2</f>
        <v>5</v>
      </c>
      <c r="F113">
        <f>L4</f>
        <v>25</v>
      </c>
      <c r="H113">
        <v>1</v>
      </c>
      <c r="I113">
        <v>15</v>
      </c>
      <c r="J113">
        <f t="shared" ref="J113:J176" si="212">H113+I113/60</f>
        <v>1.25</v>
      </c>
      <c r="L113">
        <f t="shared" si="123"/>
        <v>20</v>
      </c>
      <c r="M113">
        <f t="shared" si="124"/>
        <v>-13</v>
      </c>
      <c r="N113">
        <f t="shared" si="125"/>
        <v>2457898.260416667</v>
      </c>
      <c r="O113">
        <f>'delta T'!D19/86400</f>
        <v>8.1271790906283143E-4</v>
      </c>
      <c r="P113">
        <f t="shared" ref="P113:P176" si="213">N113+O113</f>
        <v>2457898.2612293847</v>
      </c>
      <c r="Q113">
        <f t="shared" ref="Q113:Q176" si="214">(P113-2451545)/36525</f>
        <v>0.17394281257726737</v>
      </c>
      <c r="R113">
        <f t="shared" si="128"/>
        <v>62.54122395874856</v>
      </c>
      <c r="S113">
        <f t="shared" si="129"/>
        <v>139.30515929252124</v>
      </c>
      <c r="T113">
        <f t="shared" si="130"/>
        <v>1.2284109613472849</v>
      </c>
      <c r="U113">
        <f t="shared" si="131"/>
        <v>1.0915502763073246</v>
      </c>
      <c r="V113">
        <f t="shared" si="132"/>
        <v>2.4313336946696702</v>
      </c>
      <c r="W113">
        <f t="shared" si="133"/>
        <v>1.6701294401871757E-2</v>
      </c>
      <c r="X113">
        <f t="shared" si="134"/>
        <v>63.769634920095847</v>
      </c>
      <c r="Y113">
        <f t="shared" si="135"/>
        <v>140.53357025386853</v>
      </c>
      <c r="Z113">
        <f t="shared" si="136"/>
        <v>2.4527735105127695</v>
      </c>
      <c r="AA113">
        <f t="shared" si="137"/>
        <v>148.61541902792314</v>
      </c>
      <c r="AB113">
        <f t="shared" si="138"/>
        <v>2.5938283812682896</v>
      </c>
      <c r="AC113">
        <f t="shared" si="139"/>
        <v>23.437029128094967</v>
      </c>
      <c r="AD113">
        <f t="shared" si="140"/>
        <v>-2.2726575286679466E-3</v>
      </c>
      <c r="AE113">
        <f t="shared" si="141"/>
        <v>23.434756470566299</v>
      </c>
      <c r="AF113">
        <f t="shared" si="142"/>
        <v>2457898.5</v>
      </c>
      <c r="AG113">
        <f t="shared" si="143"/>
        <v>0.17394934976043805</v>
      </c>
      <c r="AH113">
        <f t="shared" si="144"/>
        <v>16.184744787525631</v>
      </c>
      <c r="AI113">
        <f t="shared" si="145"/>
        <v>10.419001808763131</v>
      </c>
      <c r="AJ113">
        <f t="shared" si="146"/>
        <v>0.40901365981442755</v>
      </c>
      <c r="AK113">
        <f t="shared" si="147"/>
        <v>17.84000180876313</v>
      </c>
      <c r="AL113">
        <f t="shared" si="179"/>
        <v>205.84513667209572</v>
      </c>
      <c r="AM113">
        <f t="shared" si="148"/>
        <v>3.5926753841457937</v>
      </c>
      <c r="AN113">
        <f t="shared" si="149"/>
        <v>1.0127802157477026</v>
      </c>
      <c r="AO113" t="s">
        <v>137</v>
      </c>
      <c r="AP113">
        <f t="shared" si="150"/>
        <v>63.761455592118743</v>
      </c>
      <c r="AQ113">
        <f t="shared" si="151"/>
        <v>63</v>
      </c>
      <c r="AR113">
        <f t="shared" si="152"/>
        <v>45</v>
      </c>
      <c r="AS113">
        <f t="shared" si="153"/>
        <v>41</v>
      </c>
      <c r="AT113">
        <f t="shared" si="154"/>
        <v>1.1128473359466227</v>
      </c>
      <c r="AU113">
        <f t="shared" si="155"/>
        <v>61.754890459351216</v>
      </c>
      <c r="AV113" s="18">
        <f t="shared" si="156"/>
        <v>4.1169926972900814</v>
      </c>
      <c r="AW113">
        <f t="shared" si="157"/>
        <v>1.0778261677241121</v>
      </c>
      <c r="AX113">
        <f t="shared" si="158"/>
        <v>20.899234881916389</v>
      </c>
      <c r="AY113" t="str">
        <f t="shared" si="159"/>
        <v>POSITIF</v>
      </c>
      <c r="AZ113">
        <f t="shared" si="160"/>
        <v>20</v>
      </c>
      <c r="BA113">
        <f t="shared" si="161"/>
        <v>53</v>
      </c>
      <c r="BB113">
        <f t="shared" si="162"/>
        <v>57</v>
      </c>
      <c r="BC113">
        <f t="shared" si="163"/>
        <v>0.36476045983708932</v>
      </c>
      <c r="BD113">
        <f t="shared" si="164"/>
        <v>-2.4132146584701424</v>
      </c>
      <c r="BE113">
        <f t="shared" si="165"/>
        <v>0.12222152900771403</v>
      </c>
      <c r="BF113">
        <f t="shared" si="166"/>
        <v>1.9428132568574878</v>
      </c>
      <c r="BG113">
        <f t="shared" si="167"/>
        <v>-134.48402823875469</v>
      </c>
      <c r="BH113">
        <f t="shared" si="168"/>
        <v>4.1169926972900814</v>
      </c>
      <c r="BI113">
        <f t="shared" si="169"/>
        <v>45.515971761245311</v>
      </c>
      <c r="BJ113">
        <f t="shared" si="170"/>
        <v>45</v>
      </c>
      <c r="BK113">
        <f t="shared" si="171"/>
        <v>30</v>
      </c>
      <c r="BL113">
        <f t="shared" si="172"/>
        <v>57</v>
      </c>
      <c r="BM113">
        <f t="shared" si="173"/>
        <v>-52.279301575607491</v>
      </c>
      <c r="BN113" t="str">
        <f t="shared" si="174"/>
        <v>NEGATIF</v>
      </c>
      <c r="BO113">
        <f t="shared" si="175"/>
        <v>52</v>
      </c>
      <c r="BP113">
        <f t="shared" si="176"/>
        <v>16</v>
      </c>
      <c r="BQ113">
        <f t="shared" si="177"/>
        <v>45</v>
      </c>
    </row>
    <row r="114" spans="1:69">
      <c r="A114">
        <f t="shared" ref="A114" si="215">A112</f>
        <v>7.0027777777777782</v>
      </c>
      <c r="B114">
        <f t="shared" si="194"/>
        <v>111.315</v>
      </c>
      <c r="C114">
        <f>INT(G3/15)</f>
        <v>7</v>
      </c>
      <c r="D114">
        <f>L3</f>
        <v>2017</v>
      </c>
      <c r="E114">
        <f>L2</f>
        <v>5</v>
      </c>
      <c r="F114">
        <f>L4</f>
        <v>25</v>
      </c>
      <c r="H114">
        <v>1</v>
      </c>
      <c r="I114">
        <v>30</v>
      </c>
      <c r="J114">
        <f t="shared" si="212"/>
        <v>1.5</v>
      </c>
      <c r="L114">
        <f t="shared" si="123"/>
        <v>20</v>
      </c>
      <c r="M114">
        <f t="shared" si="124"/>
        <v>-13</v>
      </c>
      <c r="N114">
        <f t="shared" si="125"/>
        <v>2457898.2708333335</v>
      </c>
      <c r="O114">
        <f>O112</f>
        <v>8.1271790906283143E-4</v>
      </c>
      <c r="P114">
        <f t="shared" si="213"/>
        <v>2457898.2716460512</v>
      </c>
      <c r="Q114">
        <f t="shared" si="214"/>
        <v>0.17394309777005343</v>
      </c>
      <c r="R114">
        <f t="shared" si="128"/>
        <v>62.551491118587364</v>
      </c>
      <c r="S114">
        <f t="shared" si="129"/>
        <v>139.31542596197141</v>
      </c>
      <c r="T114">
        <f t="shared" si="130"/>
        <v>1.2281520938029808</v>
      </c>
      <c r="U114">
        <f t="shared" si="131"/>
        <v>1.0917294720513404</v>
      </c>
      <c r="V114">
        <f t="shared" si="132"/>
        <v>2.4315128818547898</v>
      </c>
      <c r="W114">
        <f t="shared" si="133"/>
        <v>1.6701294389893657E-2</v>
      </c>
      <c r="X114">
        <f t="shared" si="134"/>
        <v>63.779643212390347</v>
      </c>
      <c r="Y114">
        <f t="shared" si="135"/>
        <v>140.54357805577439</v>
      </c>
      <c r="Z114">
        <f t="shared" si="136"/>
        <v>2.4529481796069139</v>
      </c>
      <c r="AA114">
        <f t="shared" si="137"/>
        <v>148.61486742621454</v>
      </c>
      <c r="AB114">
        <f t="shared" si="138"/>
        <v>2.593818754002315</v>
      </c>
      <c r="AC114">
        <f t="shared" si="139"/>
        <v>23.437029124386271</v>
      </c>
      <c r="AD114">
        <f t="shared" si="140"/>
        <v>-2.2726911461265422E-3</v>
      </c>
      <c r="AE114">
        <f t="shared" si="141"/>
        <v>23.434756433240146</v>
      </c>
      <c r="AF114">
        <f t="shared" si="142"/>
        <v>2457898.5</v>
      </c>
      <c r="AG114">
        <f t="shared" si="143"/>
        <v>0.17394934976043805</v>
      </c>
      <c r="AH114">
        <f t="shared" si="144"/>
        <v>16.184744787525631</v>
      </c>
      <c r="AI114">
        <f t="shared" si="145"/>
        <v>10.669686286100632</v>
      </c>
      <c r="AJ114">
        <f t="shared" si="146"/>
        <v>0.40901365916296328</v>
      </c>
      <c r="AK114">
        <f t="shared" si="147"/>
        <v>18.090686286100631</v>
      </c>
      <c r="AL114">
        <f t="shared" si="179"/>
        <v>209.59488207744675</v>
      </c>
      <c r="AM114">
        <f t="shared" si="148"/>
        <v>3.6581207875806987</v>
      </c>
      <c r="AN114">
        <f t="shared" si="149"/>
        <v>1.0127821180155216</v>
      </c>
      <c r="AO114" t="s">
        <v>137</v>
      </c>
      <c r="AP114">
        <f t="shared" si="150"/>
        <v>63.771463845127926</v>
      </c>
      <c r="AQ114">
        <f t="shared" si="151"/>
        <v>63</v>
      </c>
      <c r="AR114">
        <f t="shared" si="152"/>
        <v>46</v>
      </c>
      <c r="AS114">
        <f t="shared" si="153"/>
        <v>17</v>
      </c>
      <c r="AT114">
        <f t="shared" si="154"/>
        <v>1.1130220129140056</v>
      </c>
      <c r="AU114">
        <f t="shared" si="155"/>
        <v>61.765412214062678</v>
      </c>
      <c r="AV114" s="18">
        <f t="shared" si="156"/>
        <v>4.1176941476041788</v>
      </c>
      <c r="AW114">
        <f t="shared" si="157"/>
        <v>1.0780098069869144</v>
      </c>
      <c r="AX114">
        <f t="shared" si="158"/>
        <v>20.901118195154591</v>
      </c>
      <c r="AY114" t="str">
        <f t="shared" si="159"/>
        <v>POSITIF</v>
      </c>
      <c r="AZ114">
        <f t="shared" si="160"/>
        <v>20</v>
      </c>
      <c r="BA114">
        <f t="shared" si="161"/>
        <v>54</v>
      </c>
      <c r="BB114">
        <f t="shared" si="162"/>
        <v>4</v>
      </c>
      <c r="BC114">
        <f t="shared" si="163"/>
        <v>0.36479332985394236</v>
      </c>
      <c r="BD114">
        <f t="shared" si="164"/>
        <v>-2.3471890841112999</v>
      </c>
      <c r="BE114">
        <f t="shared" si="165"/>
        <v>0.12222152900771403</v>
      </c>
      <c r="BF114">
        <f t="shared" si="166"/>
        <v>1.9428132568574878</v>
      </c>
      <c r="BG114">
        <f t="shared" si="167"/>
        <v>-131.18337036984306</v>
      </c>
      <c r="BH114">
        <f t="shared" si="168"/>
        <v>4.1176941476041788</v>
      </c>
      <c r="BI114">
        <f t="shared" si="169"/>
        <v>48.816629630156939</v>
      </c>
      <c r="BJ114">
        <f t="shared" si="170"/>
        <v>48</v>
      </c>
      <c r="BK114">
        <f t="shared" si="171"/>
        <v>48</v>
      </c>
      <c r="BL114">
        <f t="shared" si="172"/>
        <v>59</v>
      </c>
      <c r="BM114">
        <f t="shared" si="173"/>
        <v>-49.708713139216329</v>
      </c>
      <c r="BN114" t="str">
        <f t="shared" si="174"/>
        <v>NEGATIF</v>
      </c>
      <c r="BO114">
        <f t="shared" si="175"/>
        <v>49</v>
      </c>
      <c r="BP114">
        <f t="shared" si="176"/>
        <v>42</v>
      </c>
      <c r="BQ114">
        <f t="shared" si="177"/>
        <v>31</v>
      </c>
    </row>
    <row r="115" spans="1:69">
      <c r="A115">
        <f t="shared" ref="A115" si="216">A113</f>
        <v>7.0027777777777782</v>
      </c>
      <c r="B115">
        <f t="shared" si="194"/>
        <v>111.315</v>
      </c>
      <c r="C115">
        <f>INT(G3/15)</f>
        <v>7</v>
      </c>
      <c r="D115">
        <f>L3</f>
        <v>2017</v>
      </c>
      <c r="E115">
        <f>L2</f>
        <v>5</v>
      </c>
      <c r="F115">
        <f>L4</f>
        <v>25</v>
      </c>
      <c r="H115">
        <v>1</v>
      </c>
      <c r="I115">
        <v>45</v>
      </c>
      <c r="J115">
        <f t="shared" si="212"/>
        <v>1.75</v>
      </c>
      <c r="L115">
        <f t="shared" si="123"/>
        <v>20</v>
      </c>
      <c r="M115">
        <f t="shared" si="124"/>
        <v>-13</v>
      </c>
      <c r="N115">
        <f t="shared" si="125"/>
        <v>2457898.28125</v>
      </c>
      <c r="O115">
        <f t="shared" ref="O115:O116" si="217">O113</f>
        <v>8.1271790906283143E-4</v>
      </c>
      <c r="P115">
        <f t="shared" si="213"/>
        <v>2457898.2820627177</v>
      </c>
      <c r="Q115">
        <f t="shared" si="214"/>
        <v>0.17394338296283951</v>
      </c>
      <c r="R115">
        <f t="shared" si="128"/>
        <v>62.561758278427988</v>
      </c>
      <c r="S115">
        <f t="shared" si="129"/>
        <v>139.3256926314225</v>
      </c>
      <c r="T115">
        <f t="shared" si="130"/>
        <v>1.2278931886552931</v>
      </c>
      <c r="U115">
        <f t="shared" si="131"/>
        <v>1.0919086677953878</v>
      </c>
      <c r="V115">
        <f t="shared" si="132"/>
        <v>2.4316920690399249</v>
      </c>
      <c r="W115">
        <f t="shared" si="133"/>
        <v>1.6701294377915562E-2</v>
      </c>
      <c r="X115">
        <f t="shared" si="134"/>
        <v>63.789651467083281</v>
      </c>
      <c r="Y115">
        <f t="shared" si="135"/>
        <v>140.55358582007779</v>
      </c>
      <c r="Z115">
        <f t="shared" si="136"/>
        <v>2.4531228480447718</v>
      </c>
      <c r="AA115">
        <f t="shared" si="137"/>
        <v>148.61431582450589</v>
      </c>
      <c r="AB115">
        <f t="shared" si="138"/>
        <v>2.5938091267363395</v>
      </c>
      <c r="AC115">
        <f t="shared" si="139"/>
        <v>23.437029120677575</v>
      </c>
      <c r="AD115">
        <f t="shared" si="140"/>
        <v>-2.2727247516881707E-3</v>
      </c>
      <c r="AE115">
        <f t="shared" si="141"/>
        <v>23.434756395925888</v>
      </c>
      <c r="AF115">
        <f t="shared" si="142"/>
        <v>2457898.5</v>
      </c>
      <c r="AG115">
        <f t="shared" si="143"/>
        <v>0.17394934976043805</v>
      </c>
      <c r="AH115">
        <f t="shared" si="144"/>
        <v>16.184744787525631</v>
      </c>
      <c r="AI115">
        <f t="shared" si="145"/>
        <v>10.920370763438131</v>
      </c>
      <c r="AJ115">
        <f t="shared" si="146"/>
        <v>0.40901365851170662</v>
      </c>
      <c r="AK115">
        <f t="shared" si="147"/>
        <v>18.341370763438132</v>
      </c>
      <c r="AL115">
        <f t="shared" si="179"/>
        <v>213.34462725822249</v>
      </c>
      <c r="AM115">
        <f t="shared" si="148"/>
        <v>3.7235661870960253</v>
      </c>
      <c r="AN115">
        <f t="shared" si="149"/>
        <v>1.0127840198796794</v>
      </c>
      <c r="AO115" t="s">
        <v>137</v>
      </c>
      <c r="AP115">
        <f t="shared" si="150"/>
        <v>63.781472060535769</v>
      </c>
      <c r="AQ115">
        <f t="shared" si="151"/>
        <v>63</v>
      </c>
      <c r="AR115">
        <f t="shared" si="152"/>
        <v>46</v>
      </c>
      <c r="AS115">
        <f t="shared" si="153"/>
        <v>53</v>
      </c>
      <c r="AT115">
        <f t="shared" si="154"/>
        <v>1.1131966892251213</v>
      </c>
      <c r="AU115">
        <f t="shared" si="155"/>
        <v>61.775934193349471</v>
      </c>
      <c r="AV115" s="18">
        <f t="shared" si="156"/>
        <v>4.118395612889965</v>
      </c>
      <c r="AW115">
        <f t="shared" si="157"/>
        <v>1.0781934501692956</v>
      </c>
      <c r="AX115">
        <f t="shared" si="158"/>
        <v>20.903000857341734</v>
      </c>
      <c r="AY115" t="str">
        <f t="shared" si="159"/>
        <v>POSITIF</v>
      </c>
      <c r="AZ115">
        <f t="shared" si="160"/>
        <v>20</v>
      </c>
      <c r="BA115">
        <f t="shared" si="161"/>
        <v>54</v>
      </c>
      <c r="BB115">
        <f t="shared" si="162"/>
        <v>10</v>
      </c>
      <c r="BC115">
        <f t="shared" si="163"/>
        <v>0.36482618850781079</v>
      </c>
      <c r="BD115">
        <f t="shared" si="164"/>
        <v>-2.2895817368169329</v>
      </c>
      <c r="BE115">
        <f t="shared" si="165"/>
        <v>0.12222152900771403</v>
      </c>
      <c r="BF115">
        <f t="shared" si="166"/>
        <v>1.9428132568574878</v>
      </c>
      <c r="BG115">
        <f t="shared" si="167"/>
        <v>-128.30203176974348</v>
      </c>
      <c r="BH115">
        <f t="shared" si="168"/>
        <v>4.118395612889965</v>
      </c>
      <c r="BI115">
        <f t="shared" si="169"/>
        <v>51.697968230256521</v>
      </c>
      <c r="BJ115">
        <f t="shared" si="170"/>
        <v>51</v>
      </c>
      <c r="BK115">
        <f t="shared" si="171"/>
        <v>41</v>
      </c>
      <c r="BL115">
        <f t="shared" si="172"/>
        <v>52</v>
      </c>
      <c r="BM115">
        <f t="shared" si="173"/>
        <v>-46.976967776050472</v>
      </c>
      <c r="BN115" t="str">
        <f t="shared" si="174"/>
        <v>NEGATIF</v>
      </c>
      <c r="BO115">
        <f t="shared" si="175"/>
        <v>46</v>
      </c>
      <c r="BP115">
        <f t="shared" si="176"/>
        <v>58</v>
      </c>
      <c r="BQ115">
        <f t="shared" si="177"/>
        <v>37</v>
      </c>
    </row>
    <row r="116" spans="1:69">
      <c r="A116">
        <f t="shared" ref="A116" si="218">A114</f>
        <v>7.0027777777777782</v>
      </c>
      <c r="B116">
        <f t="shared" si="194"/>
        <v>111.315</v>
      </c>
      <c r="C116">
        <f>INT(G3/15)</f>
        <v>7</v>
      </c>
      <c r="D116">
        <f>L3</f>
        <v>2017</v>
      </c>
      <c r="E116">
        <f>L2</f>
        <v>5</v>
      </c>
      <c r="F116">
        <f>L4</f>
        <v>25</v>
      </c>
      <c r="H116">
        <v>2</v>
      </c>
      <c r="I116">
        <v>0</v>
      </c>
      <c r="J116">
        <f t="shared" si="212"/>
        <v>2</v>
      </c>
      <c r="L116">
        <f t="shared" si="123"/>
        <v>20</v>
      </c>
      <c r="M116">
        <f t="shared" si="124"/>
        <v>-13</v>
      </c>
      <c r="N116">
        <f t="shared" si="125"/>
        <v>2457898.291666667</v>
      </c>
      <c r="O116">
        <f t="shared" si="217"/>
        <v>8.1271790906283143E-4</v>
      </c>
      <c r="P116">
        <f t="shared" si="213"/>
        <v>2457898.2924793847</v>
      </c>
      <c r="Q116">
        <f t="shared" si="214"/>
        <v>0.17394366815563833</v>
      </c>
      <c r="R116">
        <f t="shared" si="128"/>
        <v>62.572025438726996</v>
      </c>
      <c r="S116">
        <f t="shared" si="129"/>
        <v>139.33595930133288</v>
      </c>
      <c r="T116">
        <f t="shared" si="130"/>
        <v>1.2276342459008454</v>
      </c>
      <c r="U116">
        <f t="shared" si="131"/>
        <v>1.0920878635474356</v>
      </c>
      <c r="V116">
        <f t="shared" si="132"/>
        <v>2.4318712562330767</v>
      </c>
      <c r="W116">
        <f t="shared" si="133"/>
        <v>1.6701294365937463E-2</v>
      </c>
      <c r="X116">
        <f t="shared" si="134"/>
        <v>63.799659684627841</v>
      </c>
      <c r="Y116">
        <f t="shared" si="135"/>
        <v>140.56359354723372</v>
      </c>
      <c r="Z116">
        <f t="shared" si="136"/>
        <v>2.4532975158342838</v>
      </c>
      <c r="AA116">
        <f t="shared" si="137"/>
        <v>148.61376422277257</v>
      </c>
      <c r="AB116">
        <f t="shared" si="138"/>
        <v>2.5937994994699332</v>
      </c>
      <c r="AC116">
        <f t="shared" si="139"/>
        <v>23.43702911696888</v>
      </c>
      <c r="AD116">
        <f t="shared" si="140"/>
        <v>-2.2727583453483625E-3</v>
      </c>
      <c r="AE116">
        <f t="shared" si="141"/>
        <v>23.434756358623531</v>
      </c>
      <c r="AF116">
        <f t="shared" si="142"/>
        <v>2457898.5</v>
      </c>
      <c r="AG116">
        <f t="shared" si="143"/>
        <v>0.17394934976043805</v>
      </c>
      <c r="AH116">
        <f t="shared" si="144"/>
        <v>16.184744787525631</v>
      </c>
      <c r="AI116">
        <f t="shared" si="145"/>
        <v>11.171055240775631</v>
      </c>
      <c r="AJ116">
        <f t="shared" si="146"/>
        <v>0.40901365786065763</v>
      </c>
      <c r="AK116">
        <f t="shared" si="147"/>
        <v>18.592055240775633</v>
      </c>
      <c r="AL116">
        <f t="shared" si="179"/>
        <v>217.09437221400708</v>
      </c>
      <c r="AM116">
        <f t="shared" si="148"/>
        <v>3.7890115826845152</v>
      </c>
      <c r="AN116">
        <f t="shared" si="149"/>
        <v>1.0127859213402044</v>
      </c>
      <c r="AO116" t="s">
        <v>137</v>
      </c>
      <c r="AP116">
        <f t="shared" si="150"/>
        <v>63.791480238795472</v>
      </c>
      <c r="AQ116">
        <f t="shared" si="151"/>
        <v>63</v>
      </c>
      <c r="AR116">
        <f t="shared" si="152"/>
        <v>47</v>
      </c>
      <c r="AS116">
        <f t="shared" si="153"/>
        <v>29</v>
      </c>
      <c r="AT116">
        <f t="shared" si="154"/>
        <v>1.1133713648878796</v>
      </c>
      <c r="AU116">
        <f t="shared" si="155"/>
        <v>61.786456397627418</v>
      </c>
      <c r="AV116" s="18">
        <f t="shared" si="156"/>
        <v>4.1190970931751609</v>
      </c>
      <c r="AW116">
        <f t="shared" si="157"/>
        <v>1.0783770972785132</v>
      </c>
      <c r="AX116">
        <f t="shared" si="158"/>
        <v>20.904882868490635</v>
      </c>
      <c r="AY116" t="str">
        <f t="shared" si="159"/>
        <v>POSITIF</v>
      </c>
      <c r="AZ116">
        <f t="shared" si="160"/>
        <v>20</v>
      </c>
      <c r="BA116">
        <f t="shared" si="161"/>
        <v>54</v>
      </c>
      <c r="BB116">
        <f t="shared" si="162"/>
        <v>17</v>
      </c>
      <c r="BC116">
        <f t="shared" si="163"/>
        <v>0.36485903579891832</v>
      </c>
      <c r="BD116">
        <f t="shared" si="164"/>
        <v>-2.2392928913803907</v>
      </c>
      <c r="BE116">
        <f t="shared" si="165"/>
        <v>0.12222152900771403</v>
      </c>
      <c r="BF116">
        <f t="shared" si="166"/>
        <v>1.9428132568574878</v>
      </c>
      <c r="BG116">
        <f t="shared" si="167"/>
        <v>-125.78247857998667</v>
      </c>
      <c r="BH116">
        <f t="shared" si="168"/>
        <v>4.1190970931751609</v>
      </c>
      <c r="BI116">
        <f t="shared" si="169"/>
        <v>54.217521420013327</v>
      </c>
      <c r="BJ116">
        <f t="shared" si="170"/>
        <v>54</v>
      </c>
      <c r="BK116">
        <f t="shared" si="171"/>
        <v>13</v>
      </c>
      <c r="BL116">
        <f t="shared" si="172"/>
        <v>3</v>
      </c>
      <c r="BM116">
        <f t="shared" si="173"/>
        <v>-44.113080526803891</v>
      </c>
      <c r="BN116" t="str">
        <f t="shared" si="174"/>
        <v>NEGATIF</v>
      </c>
      <c r="BO116">
        <f t="shared" si="175"/>
        <v>44</v>
      </c>
      <c r="BP116">
        <f t="shared" si="176"/>
        <v>6</v>
      </c>
      <c r="BQ116">
        <f t="shared" si="177"/>
        <v>47</v>
      </c>
    </row>
    <row r="117" spans="1:69">
      <c r="A117">
        <f t="shared" ref="A117" si="219">A115</f>
        <v>7.0027777777777782</v>
      </c>
      <c r="B117">
        <f t="shared" si="194"/>
        <v>111.315</v>
      </c>
      <c r="C117">
        <f>INT(G3/15)</f>
        <v>7</v>
      </c>
      <c r="D117">
        <f>L3</f>
        <v>2017</v>
      </c>
      <c r="E117">
        <f>L2</f>
        <v>5</v>
      </c>
      <c r="F117">
        <f>L4</f>
        <v>25</v>
      </c>
      <c r="H117">
        <v>2</v>
      </c>
      <c r="I117">
        <v>15</v>
      </c>
      <c r="J117">
        <f t="shared" si="212"/>
        <v>2.25</v>
      </c>
      <c r="L117">
        <f t="shared" si="123"/>
        <v>20</v>
      </c>
      <c r="M117">
        <f t="shared" si="124"/>
        <v>-13</v>
      </c>
      <c r="N117">
        <f t="shared" si="125"/>
        <v>2457898.3020833335</v>
      </c>
      <c r="O117">
        <f>O112</f>
        <v>8.1271790906283143E-4</v>
      </c>
      <c r="P117">
        <f t="shared" si="213"/>
        <v>2457898.3028960512</v>
      </c>
      <c r="Q117">
        <f t="shared" si="214"/>
        <v>0.17394395334842441</v>
      </c>
      <c r="R117">
        <f t="shared" si="128"/>
        <v>62.582292598567619</v>
      </c>
      <c r="S117">
        <f t="shared" si="129"/>
        <v>139.34622597078396</v>
      </c>
      <c r="T117">
        <f t="shared" si="130"/>
        <v>1.2273752655709969</v>
      </c>
      <c r="U117">
        <f t="shared" si="131"/>
        <v>1.0922670592914829</v>
      </c>
      <c r="V117">
        <f t="shared" si="132"/>
        <v>2.4320504434182117</v>
      </c>
      <c r="W117">
        <f t="shared" si="133"/>
        <v>1.6701294353959367E-2</v>
      </c>
      <c r="X117">
        <f t="shared" si="134"/>
        <v>63.809667864138618</v>
      </c>
      <c r="Y117">
        <f t="shared" si="135"/>
        <v>140.57360123635496</v>
      </c>
      <c r="Z117">
        <f t="shared" si="136"/>
        <v>2.4534721829599655</v>
      </c>
      <c r="AA117">
        <f t="shared" si="137"/>
        <v>148.61321262106392</v>
      </c>
      <c r="AB117">
        <f t="shared" si="138"/>
        <v>2.5937898722039576</v>
      </c>
      <c r="AC117">
        <f t="shared" si="139"/>
        <v>23.437029113260184</v>
      </c>
      <c r="AD117">
        <f t="shared" si="140"/>
        <v>-2.272791927098161E-3</v>
      </c>
      <c r="AE117">
        <f t="shared" si="141"/>
        <v>23.434756321333087</v>
      </c>
      <c r="AF117">
        <f t="shared" si="142"/>
        <v>2457898.5</v>
      </c>
      <c r="AG117">
        <f t="shared" si="143"/>
        <v>0.17394934976043805</v>
      </c>
      <c r="AH117">
        <f t="shared" si="144"/>
        <v>16.184744787525631</v>
      </c>
      <c r="AI117">
        <f t="shared" si="145"/>
        <v>11.42173971811313</v>
      </c>
      <c r="AJ117">
        <f t="shared" si="146"/>
        <v>0.40901365720981664</v>
      </c>
      <c r="AK117">
        <f t="shared" si="147"/>
        <v>18.84273971811313</v>
      </c>
      <c r="AL117">
        <f t="shared" si="179"/>
        <v>220.84411694579202</v>
      </c>
      <c r="AM117">
        <f t="shared" si="148"/>
        <v>3.8544569743634742</v>
      </c>
      <c r="AN117">
        <f t="shared" si="149"/>
        <v>1.01278782239687</v>
      </c>
      <c r="AO117" t="s">
        <v>137</v>
      </c>
      <c r="AP117">
        <f t="shared" si="150"/>
        <v>63.80148837902162</v>
      </c>
      <c r="AQ117">
        <f t="shared" si="151"/>
        <v>63</v>
      </c>
      <c r="AR117">
        <f t="shared" si="152"/>
        <v>48</v>
      </c>
      <c r="AS117">
        <f t="shared" si="153"/>
        <v>5</v>
      </c>
      <c r="AT117">
        <f t="shared" si="154"/>
        <v>1.1135460398868271</v>
      </c>
      <c r="AU117">
        <f t="shared" si="155"/>
        <v>61.796978825904937</v>
      </c>
      <c r="AV117" s="18">
        <f t="shared" si="156"/>
        <v>4.1197985883936621</v>
      </c>
      <c r="AW117">
        <f t="shared" si="157"/>
        <v>1.0785607482972608</v>
      </c>
      <c r="AX117">
        <f t="shared" si="158"/>
        <v>20.906764228362427</v>
      </c>
      <c r="AY117" t="str">
        <f t="shared" si="159"/>
        <v>POSITIF</v>
      </c>
      <c r="AZ117">
        <f t="shared" si="160"/>
        <v>20</v>
      </c>
      <c r="BA117">
        <f t="shared" si="161"/>
        <v>54</v>
      </c>
      <c r="BB117">
        <f t="shared" si="162"/>
        <v>24</v>
      </c>
      <c r="BC117">
        <f t="shared" si="163"/>
        <v>0.36489187172309601</v>
      </c>
      <c r="BD117">
        <f t="shared" si="164"/>
        <v>-2.1953183925400093</v>
      </c>
      <c r="BE117">
        <f t="shared" si="165"/>
        <v>0.12222152900771403</v>
      </c>
      <c r="BF117">
        <f t="shared" si="166"/>
        <v>1.9428132568574878</v>
      </c>
      <c r="BG117">
        <f t="shared" si="167"/>
        <v>-123.57421807552502</v>
      </c>
      <c r="BH117">
        <f t="shared" si="168"/>
        <v>4.1197985883936621</v>
      </c>
      <c r="BI117">
        <f t="shared" si="169"/>
        <v>56.425781924474975</v>
      </c>
      <c r="BJ117">
        <f t="shared" si="170"/>
        <v>56</v>
      </c>
      <c r="BK117">
        <f t="shared" si="171"/>
        <v>25</v>
      </c>
      <c r="BL117">
        <f t="shared" si="172"/>
        <v>32</v>
      </c>
      <c r="BM117">
        <f t="shared" si="173"/>
        <v>-41.140544344535577</v>
      </c>
      <c r="BN117" t="str">
        <f t="shared" si="174"/>
        <v>NEGATIF</v>
      </c>
      <c r="BO117">
        <f t="shared" si="175"/>
        <v>41</v>
      </c>
      <c r="BP117">
        <f t="shared" si="176"/>
        <v>8</v>
      </c>
      <c r="BQ117">
        <f t="shared" si="177"/>
        <v>25</v>
      </c>
    </row>
    <row r="118" spans="1:69">
      <c r="A118">
        <f t="shared" ref="A118" si="220">A116</f>
        <v>7.0027777777777782</v>
      </c>
      <c r="B118">
        <f t="shared" si="194"/>
        <v>111.315</v>
      </c>
      <c r="C118">
        <f>INT(G3/15)</f>
        <v>7</v>
      </c>
      <c r="D118">
        <f>L3</f>
        <v>2017</v>
      </c>
      <c r="E118">
        <f>L2</f>
        <v>5</v>
      </c>
      <c r="F118">
        <f>L4</f>
        <v>25</v>
      </c>
      <c r="H118">
        <v>2</v>
      </c>
      <c r="I118">
        <v>30</v>
      </c>
      <c r="J118">
        <f t="shared" si="212"/>
        <v>2.5</v>
      </c>
      <c r="L118">
        <f t="shared" si="123"/>
        <v>20</v>
      </c>
      <c r="M118">
        <f t="shared" si="124"/>
        <v>-13</v>
      </c>
      <c r="N118">
        <f t="shared" si="125"/>
        <v>2457898.3125</v>
      </c>
      <c r="O118">
        <f t="shared" ref="O118:O130" si="221">O113</f>
        <v>8.1271790906283143E-4</v>
      </c>
      <c r="P118">
        <f t="shared" si="213"/>
        <v>2457898.3133127177</v>
      </c>
      <c r="Q118">
        <f t="shared" si="214"/>
        <v>0.17394423854121049</v>
      </c>
      <c r="R118">
        <f t="shared" si="128"/>
        <v>62.592559758407333</v>
      </c>
      <c r="S118">
        <f t="shared" si="129"/>
        <v>139.35649264023505</v>
      </c>
      <c r="T118">
        <f t="shared" si="130"/>
        <v>1.2271162476623525</v>
      </c>
      <c r="U118">
        <f t="shared" si="131"/>
        <v>1.0924462550355145</v>
      </c>
      <c r="V118">
        <f t="shared" si="132"/>
        <v>2.4322296306033473</v>
      </c>
      <c r="W118">
        <f t="shared" si="133"/>
        <v>1.6701294341981268E-2</v>
      </c>
      <c r="X118">
        <f t="shared" si="134"/>
        <v>63.819676006069685</v>
      </c>
      <c r="Y118">
        <f t="shared" si="135"/>
        <v>140.58360888789741</v>
      </c>
      <c r="Z118">
        <f t="shared" si="136"/>
        <v>2.4536468494297736</v>
      </c>
      <c r="AA118">
        <f t="shared" si="137"/>
        <v>148.61266101935527</v>
      </c>
      <c r="AB118">
        <f t="shared" si="138"/>
        <v>2.5937802449379821</v>
      </c>
      <c r="AC118">
        <f t="shared" si="139"/>
        <v>23.437029109551489</v>
      </c>
      <c r="AD118">
        <f t="shared" si="140"/>
        <v>-2.2728254969331023E-3</v>
      </c>
      <c r="AE118">
        <f t="shared" si="141"/>
        <v>23.434756284054554</v>
      </c>
      <c r="AF118">
        <f t="shared" si="142"/>
        <v>2457898.5</v>
      </c>
      <c r="AG118">
        <f t="shared" si="143"/>
        <v>0.17394934976043805</v>
      </c>
      <c r="AH118">
        <f t="shared" si="144"/>
        <v>16.184744787525631</v>
      </c>
      <c r="AI118">
        <f t="shared" si="145"/>
        <v>11.672424195450631</v>
      </c>
      <c r="AJ118">
        <f t="shared" si="146"/>
        <v>0.40901365655918348</v>
      </c>
      <c r="AK118">
        <f t="shared" si="147"/>
        <v>19.093424195450631</v>
      </c>
      <c r="AL118">
        <f t="shared" si="179"/>
        <v>224.59386145316074</v>
      </c>
      <c r="AM118">
        <f t="shared" si="148"/>
        <v>3.9199023621256313</v>
      </c>
      <c r="AN118">
        <f t="shared" si="149"/>
        <v>1.0127897230497049</v>
      </c>
      <c r="AO118" t="s">
        <v>137</v>
      </c>
      <c r="AP118">
        <f t="shared" si="150"/>
        <v>63.811496481668293</v>
      </c>
      <c r="AQ118">
        <f t="shared" si="151"/>
        <v>63</v>
      </c>
      <c r="AR118">
        <f t="shared" si="152"/>
        <v>48</v>
      </c>
      <c r="AS118">
        <f t="shared" si="153"/>
        <v>41</v>
      </c>
      <c r="AT118">
        <f t="shared" si="154"/>
        <v>1.1137207142298891</v>
      </c>
      <c r="AU118">
        <f t="shared" si="155"/>
        <v>61.807501478598709</v>
      </c>
      <c r="AV118" s="18">
        <f t="shared" si="156"/>
        <v>4.1205000985732472</v>
      </c>
      <c r="AW118">
        <f t="shared" si="157"/>
        <v>1.0787444032328111</v>
      </c>
      <c r="AX118">
        <f t="shared" si="158"/>
        <v>20.90864493697017</v>
      </c>
      <c r="AY118" t="str">
        <f t="shared" si="159"/>
        <v>POSITIF</v>
      </c>
      <c r="AZ118">
        <f t="shared" si="160"/>
        <v>20</v>
      </c>
      <c r="BA118">
        <f t="shared" si="161"/>
        <v>54</v>
      </c>
      <c r="BB118">
        <f t="shared" si="162"/>
        <v>31</v>
      </c>
      <c r="BC118">
        <f t="shared" si="163"/>
        <v>0.36492469628057173</v>
      </c>
      <c r="BD118">
        <f t="shared" si="164"/>
        <v>-2.1567769759954025</v>
      </c>
      <c r="BE118">
        <f t="shared" si="165"/>
        <v>0.12222152900771403</v>
      </c>
      <c r="BF118">
        <f t="shared" si="166"/>
        <v>1.9428132568574878</v>
      </c>
      <c r="BG118">
        <f t="shared" si="167"/>
        <v>-121.63397143560051</v>
      </c>
      <c r="BH118">
        <f t="shared" si="168"/>
        <v>4.1205000985732472</v>
      </c>
      <c r="BI118">
        <f t="shared" si="169"/>
        <v>58.366028564399485</v>
      </c>
      <c r="BJ118">
        <f t="shared" si="170"/>
        <v>58</v>
      </c>
      <c r="BK118">
        <f t="shared" si="171"/>
        <v>21</v>
      </c>
      <c r="BL118">
        <f t="shared" si="172"/>
        <v>57</v>
      </c>
      <c r="BM118">
        <f t="shared" si="173"/>
        <v>-38.078298848831786</v>
      </c>
      <c r="BN118" t="str">
        <f t="shared" si="174"/>
        <v>NEGATIF</v>
      </c>
      <c r="BO118">
        <f t="shared" si="175"/>
        <v>38</v>
      </c>
      <c r="BP118">
        <f t="shared" si="176"/>
        <v>4</v>
      </c>
      <c r="BQ118">
        <f t="shared" si="177"/>
        <v>41</v>
      </c>
    </row>
    <row r="119" spans="1:69">
      <c r="A119">
        <f t="shared" ref="A119" si="222">A117</f>
        <v>7.0027777777777782</v>
      </c>
      <c r="B119">
        <f t="shared" si="194"/>
        <v>111.315</v>
      </c>
      <c r="C119">
        <f>INT(G3/15)</f>
        <v>7</v>
      </c>
      <c r="D119">
        <f>L3</f>
        <v>2017</v>
      </c>
      <c r="E119">
        <f>L2</f>
        <v>5</v>
      </c>
      <c r="F119">
        <f>L4</f>
        <v>25</v>
      </c>
      <c r="H119">
        <v>2</v>
      </c>
      <c r="I119">
        <v>45</v>
      </c>
      <c r="J119">
        <f t="shared" si="212"/>
        <v>2.75</v>
      </c>
      <c r="L119">
        <f t="shared" si="123"/>
        <v>20</v>
      </c>
      <c r="M119">
        <f t="shared" si="124"/>
        <v>-13</v>
      </c>
      <c r="N119">
        <f t="shared" si="125"/>
        <v>2457898.322916667</v>
      </c>
      <c r="O119">
        <f t="shared" si="221"/>
        <v>8.1271790906283143E-4</v>
      </c>
      <c r="P119">
        <f t="shared" si="213"/>
        <v>2457898.3237293847</v>
      </c>
      <c r="Q119">
        <f t="shared" si="214"/>
        <v>0.17394452373400932</v>
      </c>
      <c r="R119">
        <f t="shared" si="128"/>
        <v>62.602826918706342</v>
      </c>
      <c r="S119">
        <f t="shared" si="129"/>
        <v>139.36675931014543</v>
      </c>
      <c r="T119">
        <f t="shared" si="130"/>
        <v>1.2268571921715139</v>
      </c>
      <c r="U119">
        <f t="shared" si="131"/>
        <v>1.0926254507875621</v>
      </c>
      <c r="V119">
        <f t="shared" si="132"/>
        <v>2.4324088177964986</v>
      </c>
      <c r="W119">
        <f t="shared" si="133"/>
        <v>1.6701294330003173E-2</v>
      </c>
      <c r="X119">
        <f t="shared" si="134"/>
        <v>63.829684110877857</v>
      </c>
      <c r="Y119">
        <f t="shared" si="135"/>
        <v>140.59361650231693</v>
      </c>
      <c r="Z119">
        <f t="shared" si="136"/>
        <v>2.4538215152516645</v>
      </c>
      <c r="AA119">
        <f t="shared" si="137"/>
        <v>148.61210941762201</v>
      </c>
      <c r="AB119">
        <f t="shared" si="138"/>
        <v>2.5937706176715767</v>
      </c>
      <c r="AC119">
        <f t="shared" si="139"/>
        <v>23.437029105842793</v>
      </c>
      <c r="AD119">
        <f t="shared" si="140"/>
        <v>-2.2728590548487366E-3</v>
      </c>
      <c r="AE119">
        <f t="shared" si="141"/>
        <v>23.434756246787945</v>
      </c>
      <c r="AF119">
        <f t="shared" si="142"/>
        <v>2457898.5</v>
      </c>
      <c r="AG119">
        <f t="shared" si="143"/>
        <v>0.17394934976043805</v>
      </c>
      <c r="AH119">
        <f t="shared" si="144"/>
        <v>16.184744787525631</v>
      </c>
      <c r="AI119">
        <f t="shared" si="145"/>
        <v>11.923108672788132</v>
      </c>
      <c r="AJ119">
        <f t="shared" si="146"/>
        <v>0.40901365590875843</v>
      </c>
      <c r="AK119">
        <f t="shared" si="147"/>
        <v>19.344108672788131</v>
      </c>
      <c r="AL119">
        <f t="shared" si="179"/>
        <v>228.34360573569367</v>
      </c>
      <c r="AM119">
        <f t="shared" si="148"/>
        <v>3.9853477459636633</v>
      </c>
      <c r="AN119">
        <f t="shared" si="149"/>
        <v>1.0127916232987375</v>
      </c>
      <c r="AO119" t="s">
        <v>137</v>
      </c>
      <c r="AP119">
        <f t="shared" si="150"/>
        <v>63.821504547192298</v>
      </c>
      <c r="AQ119">
        <f t="shared" si="151"/>
        <v>63</v>
      </c>
      <c r="AR119">
        <f t="shared" si="152"/>
        <v>49</v>
      </c>
      <c r="AS119">
        <f t="shared" si="153"/>
        <v>17</v>
      </c>
      <c r="AT119">
        <f t="shared" si="154"/>
        <v>1.1138953879250384</v>
      </c>
      <c r="AU119">
        <f t="shared" si="155"/>
        <v>61.818024356128269</v>
      </c>
      <c r="AV119" s="18">
        <f t="shared" si="156"/>
        <v>4.1212016237418849</v>
      </c>
      <c r="AW119">
        <f t="shared" si="157"/>
        <v>1.0789280620924859</v>
      </c>
      <c r="AX119">
        <f t="shared" si="158"/>
        <v>20.910524994327336</v>
      </c>
      <c r="AY119" t="str">
        <f t="shared" si="159"/>
        <v>POSITIF</v>
      </c>
      <c r="AZ119">
        <f t="shared" si="160"/>
        <v>20</v>
      </c>
      <c r="BA119">
        <f t="shared" si="161"/>
        <v>54</v>
      </c>
      <c r="BB119">
        <f t="shared" si="162"/>
        <v>37</v>
      </c>
      <c r="BC119">
        <f t="shared" si="163"/>
        <v>0.36495750947158062</v>
      </c>
      <c r="BD119">
        <f t="shared" si="164"/>
        <v>-2.122913283827963</v>
      </c>
      <c r="BE119">
        <f t="shared" si="165"/>
        <v>0.12222152900771403</v>
      </c>
      <c r="BF119">
        <f t="shared" si="166"/>
        <v>1.9428132568574878</v>
      </c>
      <c r="BG119">
        <f t="shared" si="167"/>
        <v>-119.92516720075982</v>
      </c>
      <c r="BH119">
        <f t="shared" si="168"/>
        <v>4.1212016237418849</v>
      </c>
      <c r="BI119">
        <f t="shared" si="169"/>
        <v>60.074832799240184</v>
      </c>
      <c r="BJ119">
        <f t="shared" si="170"/>
        <v>60</v>
      </c>
      <c r="BK119">
        <f t="shared" si="171"/>
        <v>4</v>
      </c>
      <c r="BL119">
        <f t="shared" si="172"/>
        <v>29</v>
      </c>
      <c r="BM119">
        <f t="shared" si="173"/>
        <v>-34.941613918459616</v>
      </c>
      <c r="BN119" t="str">
        <f t="shared" si="174"/>
        <v>NEGATIF</v>
      </c>
      <c r="BO119">
        <f t="shared" si="175"/>
        <v>34</v>
      </c>
      <c r="BP119">
        <f t="shared" si="176"/>
        <v>56</v>
      </c>
      <c r="BQ119">
        <f t="shared" si="177"/>
        <v>29</v>
      </c>
    </row>
    <row r="120" spans="1:69">
      <c r="A120">
        <f t="shared" ref="A120" si="223">A118</f>
        <v>7.0027777777777782</v>
      </c>
      <c r="B120">
        <f t="shared" si="194"/>
        <v>111.315</v>
      </c>
      <c r="C120">
        <f>INT(G3/15)</f>
        <v>7</v>
      </c>
      <c r="D120">
        <f>L3</f>
        <v>2017</v>
      </c>
      <c r="E120">
        <f>L2</f>
        <v>5</v>
      </c>
      <c r="F120">
        <f>L4</f>
        <v>25</v>
      </c>
      <c r="H120">
        <v>3</v>
      </c>
      <c r="I120">
        <v>0</v>
      </c>
      <c r="J120">
        <f t="shared" si="212"/>
        <v>3</v>
      </c>
      <c r="L120">
        <f t="shared" si="123"/>
        <v>20</v>
      </c>
      <c r="M120">
        <f t="shared" si="124"/>
        <v>-13</v>
      </c>
      <c r="N120">
        <f t="shared" si="125"/>
        <v>2457898.3333333335</v>
      </c>
      <c r="O120">
        <f t="shared" si="221"/>
        <v>8.1271790906283143E-4</v>
      </c>
      <c r="P120">
        <f t="shared" si="213"/>
        <v>2457898.3341460512</v>
      </c>
      <c r="Q120">
        <f t="shared" si="214"/>
        <v>0.1739448089267954</v>
      </c>
      <c r="R120">
        <f t="shared" si="128"/>
        <v>62.613094078546965</v>
      </c>
      <c r="S120">
        <f t="shared" si="129"/>
        <v>139.37702597959651</v>
      </c>
      <c r="T120">
        <f t="shared" si="130"/>
        <v>1.2265980991298504</v>
      </c>
      <c r="U120">
        <f t="shared" si="131"/>
        <v>1.0928046465316097</v>
      </c>
      <c r="V120">
        <f t="shared" si="132"/>
        <v>2.4325880049816342</v>
      </c>
      <c r="W120">
        <f t="shared" si="133"/>
        <v>1.6701294318025073E-2</v>
      </c>
      <c r="X120">
        <f t="shared" si="134"/>
        <v>63.839692177676817</v>
      </c>
      <c r="Y120">
        <f t="shared" si="135"/>
        <v>140.60362407872637</v>
      </c>
      <c r="Z120">
        <f t="shared" si="136"/>
        <v>2.453996180410154</v>
      </c>
      <c r="AA120">
        <f t="shared" si="137"/>
        <v>148.61155781591336</v>
      </c>
      <c r="AB120">
        <f t="shared" si="138"/>
        <v>2.5937609904056012</v>
      </c>
      <c r="AC120">
        <f t="shared" si="139"/>
        <v>23.437029102134098</v>
      </c>
      <c r="AD120">
        <f t="shared" si="140"/>
        <v>-2.2728926008361077E-3</v>
      </c>
      <c r="AE120">
        <f t="shared" si="141"/>
        <v>23.434756209533262</v>
      </c>
      <c r="AF120">
        <f t="shared" si="142"/>
        <v>2457898.5</v>
      </c>
      <c r="AG120">
        <f t="shared" si="143"/>
        <v>0.17394934976043805</v>
      </c>
      <c r="AH120">
        <f t="shared" si="144"/>
        <v>16.184744787525631</v>
      </c>
      <c r="AI120">
        <f t="shared" si="145"/>
        <v>12.173793150125631</v>
      </c>
      <c r="AJ120">
        <f t="shared" si="146"/>
        <v>0.40901365525854155</v>
      </c>
      <c r="AK120">
        <f t="shared" si="147"/>
        <v>19.594793150125632</v>
      </c>
      <c r="AL120">
        <f t="shared" si="179"/>
        <v>232.09334979438361</v>
      </c>
      <c r="AM120">
        <f t="shared" si="148"/>
        <v>4.0507931258948986</v>
      </c>
      <c r="AN120">
        <f t="shared" si="149"/>
        <v>1.0127935231437413</v>
      </c>
      <c r="AO120" t="s">
        <v>137</v>
      </c>
      <c r="AP120">
        <f t="shared" si="150"/>
        <v>63.831512574707318</v>
      </c>
      <c r="AQ120">
        <f t="shared" si="151"/>
        <v>63</v>
      </c>
      <c r="AR120">
        <f t="shared" si="152"/>
        <v>49</v>
      </c>
      <c r="AS120">
        <f t="shared" si="153"/>
        <v>53</v>
      </c>
      <c r="AT120">
        <f t="shared" si="154"/>
        <v>1.1140700609568057</v>
      </c>
      <c r="AU120">
        <f t="shared" si="155"/>
        <v>61.828547457500882</v>
      </c>
      <c r="AV120" s="18">
        <f t="shared" si="156"/>
        <v>4.1219031638333918</v>
      </c>
      <c r="AW120">
        <f t="shared" si="157"/>
        <v>1.0791117248589592</v>
      </c>
      <c r="AX120">
        <f t="shared" si="158"/>
        <v>20.912404400195125</v>
      </c>
      <c r="AY120" t="str">
        <f t="shared" si="159"/>
        <v>POSITIF</v>
      </c>
      <c r="AZ120">
        <f t="shared" si="160"/>
        <v>20</v>
      </c>
      <c r="BA120">
        <f t="shared" si="161"/>
        <v>54</v>
      </c>
      <c r="BB120">
        <f t="shared" si="162"/>
        <v>44</v>
      </c>
      <c r="BC120">
        <f t="shared" si="163"/>
        <v>0.36499031129195486</v>
      </c>
      <c r="BD120">
        <f t="shared" si="164"/>
        <v>-2.0930890236579702</v>
      </c>
      <c r="BE120">
        <f t="shared" si="165"/>
        <v>0.12222152900771403</v>
      </c>
      <c r="BF120">
        <f t="shared" si="166"/>
        <v>1.9428132568574878</v>
      </c>
      <c r="BG120">
        <f t="shared" si="167"/>
        <v>-118.4171663083832</v>
      </c>
      <c r="BH120">
        <f t="shared" si="168"/>
        <v>4.1219031638333918</v>
      </c>
      <c r="BI120">
        <f t="shared" si="169"/>
        <v>61.582833691616798</v>
      </c>
      <c r="BJ120">
        <f t="shared" si="170"/>
        <v>61</v>
      </c>
      <c r="BK120">
        <f t="shared" si="171"/>
        <v>34</v>
      </c>
      <c r="BL120">
        <f t="shared" si="172"/>
        <v>58</v>
      </c>
      <c r="BM120">
        <f t="shared" si="173"/>
        <v>-31.742838119884194</v>
      </c>
      <c r="BN120" t="str">
        <f t="shared" si="174"/>
        <v>NEGATIF</v>
      </c>
      <c r="BO120">
        <f t="shared" si="175"/>
        <v>31</v>
      </c>
      <c r="BP120">
        <f t="shared" si="176"/>
        <v>44</v>
      </c>
      <c r="BQ120">
        <f t="shared" si="177"/>
        <v>34</v>
      </c>
    </row>
    <row r="121" spans="1:69">
      <c r="A121">
        <f t="shared" ref="A121" si="224">A119</f>
        <v>7.0027777777777782</v>
      </c>
      <c r="B121">
        <f t="shared" si="194"/>
        <v>111.315</v>
      </c>
      <c r="C121">
        <f>INT(G3/15)</f>
        <v>7</v>
      </c>
      <c r="D121">
        <f>L3</f>
        <v>2017</v>
      </c>
      <c r="E121">
        <f>L2</f>
        <v>5</v>
      </c>
      <c r="F121">
        <f>L4</f>
        <v>25</v>
      </c>
      <c r="H121">
        <v>3</v>
      </c>
      <c r="I121">
        <v>15</v>
      </c>
      <c r="J121">
        <f t="shared" si="212"/>
        <v>3.25</v>
      </c>
      <c r="L121">
        <f t="shared" si="123"/>
        <v>20</v>
      </c>
      <c r="M121">
        <f t="shared" si="124"/>
        <v>-13</v>
      </c>
      <c r="N121">
        <f t="shared" si="125"/>
        <v>2457898.34375</v>
      </c>
      <c r="O121">
        <f t="shared" si="221"/>
        <v>8.1271790906283143E-4</v>
      </c>
      <c r="P121">
        <f t="shared" si="213"/>
        <v>2457898.3445627177</v>
      </c>
      <c r="Q121">
        <f t="shared" si="214"/>
        <v>0.17394509411958148</v>
      </c>
      <c r="R121">
        <f t="shared" si="128"/>
        <v>62.623361238387588</v>
      </c>
      <c r="S121">
        <f t="shared" si="129"/>
        <v>139.38729264904759</v>
      </c>
      <c r="T121">
        <f t="shared" si="130"/>
        <v>1.2263389685339676</v>
      </c>
      <c r="U121">
        <f t="shared" si="131"/>
        <v>1.092983842275657</v>
      </c>
      <c r="V121">
        <f t="shared" si="132"/>
        <v>2.4327671921667693</v>
      </c>
      <c r="W121">
        <f t="shared" si="133"/>
        <v>1.6701294306046978E-2</v>
      </c>
      <c r="X121">
        <f t="shared" si="134"/>
        <v>63.849700206921554</v>
      </c>
      <c r="Y121">
        <f t="shared" si="135"/>
        <v>140.61363161758158</v>
      </c>
      <c r="Z121">
        <f t="shared" si="136"/>
        <v>2.4541708449131985</v>
      </c>
      <c r="AA121">
        <f t="shared" si="137"/>
        <v>148.61100621420471</v>
      </c>
      <c r="AB121">
        <f t="shared" si="138"/>
        <v>2.5937513631396256</v>
      </c>
      <c r="AC121">
        <f t="shared" si="139"/>
        <v>23.437029098425402</v>
      </c>
      <c r="AD121">
        <f t="shared" si="140"/>
        <v>-2.272926134890762E-3</v>
      </c>
      <c r="AE121">
        <f t="shared" si="141"/>
        <v>23.434756172290513</v>
      </c>
      <c r="AF121">
        <f t="shared" si="142"/>
        <v>2457898.5</v>
      </c>
      <c r="AG121">
        <f t="shared" si="143"/>
        <v>0.17394934976043805</v>
      </c>
      <c r="AH121">
        <f t="shared" si="144"/>
        <v>16.184744787525631</v>
      </c>
      <c r="AI121">
        <f t="shared" si="145"/>
        <v>12.42447762746313</v>
      </c>
      <c r="AJ121">
        <f t="shared" si="146"/>
        <v>0.40901365460853301</v>
      </c>
      <c r="AK121">
        <f t="shared" si="147"/>
        <v>19.845477627463129</v>
      </c>
      <c r="AL121">
        <f t="shared" si="179"/>
        <v>235.84309362881282</v>
      </c>
      <c r="AM121">
        <f t="shared" si="148"/>
        <v>4.1162385019120453</v>
      </c>
      <c r="AN121">
        <f t="shared" si="149"/>
        <v>1.0127954225847449</v>
      </c>
      <c r="AO121" t="s">
        <v>137</v>
      </c>
      <c r="AP121">
        <f t="shared" si="150"/>
        <v>63.841520564668357</v>
      </c>
      <c r="AQ121">
        <f t="shared" si="151"/>
        <v>63</v>
      </c>
      <c r="AR121">
        <f t="shared" si="152"/>
        <v>50</v>
      </c>
      <c r="AS121">
        <f t="shared" si="153"/>
        <v>29</v>
      </c>
      <c r="AT121">
        <f t="shared" si="154"/>
        <v>1.1142447333331322</v>
      </c>
      <c r="AU121">
        <f t="shared" si="155"/>
        <v>61.839070783134105</v>
      </c>
      <c r="AV121" s="18">
        <f t="shared" si="156"/>
        <v>4.122604718875607</v>
      </c>
      <c r="AW121">
        <f t="shared" si="157"/>
        <v>1.0792953915395185</v>
      </c>
      <c r="AX121">
        <f t="shared" si="158"/>
        <v>20.91428315458673</v>
      </c>
      <c r="AY121" t="str">
        <f t="shared" si="159"/>
        <v>POSITIF</v>
      </c>
      <c r="AZ121">
        <f t="shared" si="160"/>
        <v>20</v>
      </c>
      <c r="BA121">
        <f t="shared" si="161"/>
        <v>54</v>
      </c>
      <c r="BB121">
        <f t="shared" si="162"/>
        <v>51</v>
      </c>
      <c r="BC121">
        <f t="shared" si="163"/>
        <v>0.36502310174192465</v>
      </c>
      <c r="BD121">
        <f t="shared" si="164"/>
        <v>-2.0667694429629857</v>
      </c>
      <c r="BE121">
        <f t="shared" si="165"/>
        <v>0.12222152900771403</v>
      </c>
      <c r="BF121">
        <f t="shared" si="166"/>
        <v>1.9428132568574878</v>
      </c>
      <c r="BG121">
        <f t="shared" si="167"/>
        <v>-117.08443608151487</v>
      </c>
      <c r="BH121">
        <f t="shared" si="168"/>
        <v>4.122604718875607</v>
      </c>
      <c r="BI121">
        <f t="shared" si="169"/>
        <v>62.915563918485134</v>
      </c>
      <c r="BJ121">
        <f t="shared" si="170"/>
        <v>62</v>
      </c>
      <c r="BK121">
        <f t="shared" si="171"/>
        <v>54</v>
      </c>
      <c r="BL121">
        <f t="shared" si="172"/>
        <v>56</v>
      </c>
      <c r="BM121">
        <f t="shared" si="173"/>
        <v>-28.49200798041921</v>
      </c>
      <c r="BN121" t="str">
        <f t="shared" si="174"/>
        <v>NEGATIF</v>
      </c>
      <c r="BO121">
        <f t="shared" si="175"/>
        <v>28</v>
      </c>
      <c r="BP121">
        <f t="shared" si="176"/>
        <v>29</v>
      </c>
      <c r="BQ121">
        <f t="shared" si="177"/>
        <v>31</v>
      </c>
    </row>
    <row r="122" spans="1:69">
      <c r="A122">
        <f t="shared" ref="A122" si="225">A120</f>
        <v>7.0027777777777782</v>
      </c>
      <c r="B122">
        <f t="shared" si="194"/>
        <v>111.315</v>
      </c>
      <c r="C122">
        <f>INT(G3/15)</f>
        <v>7</v>
      </c>
      <c r="D122">
        <f>L3</f>
        <v>2017</v>
      </c>
      <c r="E122">
        <f>L2</f>
        <v>5</v>
      </c>
      <c r="F122">
        <f>L4</f>
        <v>25</v>
      </c>
      <c r="H122">
        <v>3</v>
      </c>
      <c r="I122">
        <v>30</v>
      </c>
      <c r="J122">
        <f t="shared" si="212"/>
        <v>3.5</v>
      </c>
      <c r="L122">
        <f t="shared" si="123"/>
        <v>20</v>
      </c>
      <c r="M122">
        <f t="shared" si="124"/>
        <v>-13</v>
      </c>
      <c r="N122">
        <f t="shared" si="125"/>
        <v>2457898.354166667</v>
      </c>
      <c r="O122">
        <f t="shared" si="221"/>
        <v>8.1271790906283143E-4</v>
      </c>
      <c r="P122">
        <f t="shared" si="213"/>
        <v>2457898.3549793847</v>
      </c>
      <c r="Q122">
        <f t="shared" si="214"/>
        <v>0.1739453793123803</v>
      </c>
      <c r="R122">
        <f t="shared" si="128"/>
        <v>62.633628398686596</v>
      </c>
      <c r="S122">
        <f t="shared" si="129"/>
        <v>139.39755931895797</v>
      </c>
      <c r="T122">
        <f t="shared" si="130"/>
        <v>1.2260798003804625</v>
      </c>
      <c r="U122">
        <f t="shared" si="131"/>
        <v>1.0931630380277046</v>
      </c>
      <c r="V122">
        <f t="shared" si="132"/>
        <v>2.4329463793599211</v>
      </c>
      <c r="W122">
        <f t="shared" si="133"/>
        <v>1.6701294294068879E-2</v>
      </c>
      <c r="X122">
        <f t="shared" si="134"/>
        <v>63.859708199067057</v>
      </c>
      <c r="Y122">
        <f t="shared" si="135"/>
        <v>140.62363911933843</v>
      </c>
      <c r="Z122">
        <f t="shared" si="136"/>
        <v>2.4543455087687547</v>
      </c>
      <c r="AA122">
        <f t="shared" si="137"/>
        <v>148.61045461247139</v>
      </c>
      <c r="AB122">
        <f t="shared" si="138"/>
        <v>2.5937417358732193</v>
      </c>
      <c r="AC122">
        <f t="shared" si="139"/>
        <v>23.437029094716706</v>
      </c>
      <c r="AD122">
        <f t="shared" si="140"/>
        <v>-2.2729596570082405E-3</v>
      </c>
      <c r="AE122">
        <f t="shared" si="141"/>
        <v>23.434756135059697</v>
      </c>
      <c r="AF122">
        <f t="shared" si="142"/>
        <v>2457898.5</v>
      </c>
      <c r="AG122">
        <f t="shared" si="143"/>
        <v>0.17394934976043805</v>
      </c>
      <c r="AH122">
        <f t="shared" si="144"/>
        <v>16.184744787525631</v>
      </c>
      <c r="AI122">
        <f t="shared" si="145"/>
        <v>12.675162104800631</v>
      </c>
      <c r="AJ122">
        <f t="shared" si="146"/>
        <v>0.40901365395873268</v>
      </c>
      <c r="AK122">
        <f t="shared" si="147"/>
        <v>20.09616210480063</v>
      </c>
      <c r="AL122">
        <f t="shared" si="179"/>
        <v>239.59283723856396</v>
      </c>
      <c r="AM122">
        <f t="shared" si="148"/>
        <v>4.1816838740078195</v>
      </c>
      <c r="AN122">
        <f t="shared" si="149"/>
        <v>1.0127973216217769</v>
      </c>
      <c r="AO122" t="s">
        <v>137</v>
      </c>
      <c r="AP122">
        <f t="shared" si="150"/>
        <v>63.851528517530383</v>
      </c>
      <c r="AQ122">
        <f t="shared" si="151"/>
        <v>63</v>
      </c>
      <c r="AR122">
        <f t="shared" si="152"/>
        <v>51</v>
      </c>
      <c r="AS122">
        <f t="shared" si="153"/>
        <v>5</v>
      </c>
      <c r="AT122">
        <f t="shared" si="154"/>
        <v>1.1144194050619591</v>
      </c>
      <c r="AU122">
        <f t="shared" si="155"/>
        <v>61.849594333445481</v>
      </c>
      <c r="AV122" s="18">
        <f t="shared" si="156"/>
        <v>4.123306288896365</v>
      </c>
      <c r="AW122">
        <f t="shared" si="157"/>
        <v>1.0794790621414512</v>
      </c>
      <c r="AX122">
        <f t="shared" si="158"/>
        <v>20.91616125751527</v>
      </c>
      <c r="AY122" t="str">
        <f t="shared" si="159"/>
        <v>POSITIF</v>
      </c>
      <c r="AZ122">
        <f t="shared" si="160"/>
        <v>20</v>
      </c>
      <c r="BA122">
        <f t="shared" si="161"/>
        <v>54</v>
      </c>
      <c r="BB122">
        <f t="shared" si="162"/>
        <v>58</v>
      </c>
      <c r="BC122">
        <f t="shared" si="163"/>
        <v>0.36505588082171903</v>
      </c>
      <c r="BD122">
        <f t="shared" si="164"/>
        <v>-2.0435089124632824</v>
      </c>
      <c r="BE122">
        <f t="shared" si="165"/>
        <v>0.12222152900771403</v>
      </c>
      <c r="BF122">
        <f t="shared" si="166"/>
        <v>1.9428132568574878</v>
      </c>
      <c r="BG122">
        <f t="shared" si="167"/>
        <v>-115.90577738479962</v>
      </c>
      <c r="BH122">
        <f t="shared" si="168"/>
        <v>4.123306288896365</v>
      </c>
      <c r="BI122">
        <f t="shared" si="169"/>
        <v>64.09422261520038</v>
      </c>
      <c r="BJ122">
        <f t="shared" si="170"/>
        <v>64</v>
      </c>
      <c r="BK122">
        <f t="shared" si="171"/>
        <v>5</v>
      </c>
      <c r="BL122">
        <f t="shared" si="172"/>
        <v>39</v>
      </c>
      <c r="BM122">
        <f t="shared" si="173"/>
        <v>-25.197333382896996</v>
      </c>
      <c r="BN122" t="str">
        <f t="shared" si="174"/>
        <v>NEGATIF</v>
      </c>
      <c r="BO122">
        <f t="shared" si="175"/>
        <v>25</v>
      </c>
      <c r="BP122">
        <f t="shared" si="176"/>
        <v>11</v>
      </c>
      <c r="BQ122">
        <f t="shared" si="177"/>
        <v>50</v>
      </c>
    </row>
    <row r="123" spans="1:69">
      <c r="A123">
        <f t="shared" ref="A123" si="226">A121</f>
        <v>7.0027777777777782</v>
      </c>
      <c r="B123">
        <f t="shared" si="194"/>
        <v>111.315</v>
      </c>
      <c r="C123">
        <f>INT(G3/15)</f>
        <v>7</v>
      </c>
      <c r="D123">
        <f>L3</f>
        <v>2017</v>
      </c>
      <c r="E123">
        <f>L2</f>
        <v>5</v>
      </c>
      <c r="F123">
        <f>L4</f>
        <v>25</v>
      </c>
      <c r="H123">
        <v>3</v>
      </c>
      <c r="I123">
        <v>45</v>
      </c>
      <c r="J123">
        <f t="shared" si="212"/>
        <v>3.75</v>
      </c>
      <c r="L123">
        <f t="shared" si="123"/>
        <v>20</v>
      </c>
      <c r="M123">
        <f t="shared" si="124"/>
        <v>-13</v>
      </c>
      <c r="N123">
        <f t="shared" si="125"/>
        <v>2457898.3645833335</v>
      </c>
      <c r="O123">
        <f t="shared" si="221"/>
        <v>8.1271790906283143E-4</v>
      </c>
      <c r="P123">
        <f t="shared" si="213"/>
        <v>2457898.3653960512</v>
      </c>
      <c r="Q123">
        <f t="shared" si="214"/>
        <v>0.17394566450516638</v>
      </c>
      <c r="R123">
        <f t="shared" si="128"/>
        <v>62.64389555852631</v>
      </c>
      <c r="S123">
        <f t="shared" si="129"/>
        <v>139.40782598840906</v>
      </c>
      <c r="T123">
        <f t="shared" si="130"/>
        <v>1.2258205947007199</v>
      </c>
      <c r="U123">
        <f t="shared" si="131"/>
        <v>1.0933422337717362</v>
      </c>
      <c r="V123">
        <f t="shared" si="132"/>
        <v>2.4331255665450562</v>
      </c>
      <c r="W123">
        <f t="shared" si="133"/>
        <v>1.6701294282090783E-2</v>
      </c>
      <c r="X123">
        <f t="shared" si="134"/>
        <v>63.869716153227031</v>
      </c>
      <c r="Y123">
        <f t="shared" si="135"/>
        <v>140.63364658310977</v>
      </c>
      <c r="Z123">
        <f t="shared" si="136"/>
        <v>2.4545201719613385</v>
      </c>
      <c r="AA123">
        <f t="shared" si="137"/>
        <v>148.60990301076274</v>
      </c>
      <c r="AB123">
        <f t="shared" si="138"/>
        <v>2.5937321086072438</v>
      </c>
      <c r="AC123">
        <f t="shared" si="139"/>
        <v>23.437029091008011</v>
      </c>
      <c r="AD123">
        <f t="shared" si="140"/>
        <v>-2.2729931671795997E-3</v>
      </c>
      <c r="AE123">
        <f t="shared" si="141"/>
        <v>23.434756097840832</v>
      </c>
      <c r="AF123">
        <f t="shared" si="142"/>
        <v>2457898.5</v>
      </c>
      <c r="AG123">
        <f t="shared" si="143"/>
        <v>0.17394934976043805</v>
      </c>
      <c r="AH123">
        <f t="shared" si="144"/>
        <v>16.184744787525631</v>
      </c>
      <c r="AI123">
        <f t="shared" si="145"/>
        <v>12.925846582138131</v>
      </c>
      <c r="AJ123">
        <f t="shared" si="146"/>
        <v>0.40901365330914091</v>
      </c>
      <c r="AK123">
        <f t="shared" si="147"/>
        <v>20.346846582138131</v>
      </c>
      <c r="AL123">
        <f t="shared" si="179"/>
        <v>243.34258062462987</v>
      </c>
      <c r="AM123">
        <f t="shared" si="148"/>
        <v>4.2471292421995512</v>
      </c>
      <c r="AN123">
        <f t="shared" si="149"/>
        <v>1.0127992202546108</v>
      </c>
      <c r="AO123" t="s">
        <v>137</v>
      </c>
      <c r="AP123">
        <f t="shared" si="150"/>
        <v>63.861536432407114</v>
      </c>
      <c r="AQ123">
        <f t="shared" si="151"/>
        <v>63</v>
      </c>
      <c r="AR123">
        <f t="shared" si="152"/>
        <v>51</v>
      </c>
      <c r="AS123">
        <f t="shared" si="153"/>
        <v>41</v>
      </c>
      <c r="AT123">
        <f t="shared" si="154"/>
        <v>1.1145940761278172</v>
      </c>
      <c r="AU123">
        <f t="shared" si="155"/>
        <v>61.860118107442119</v>
      </c>
      <c r="AV123" s="18">
        <f t="shared" si="156"/>
        <v>4.1240078738294743</v>
      </c>
      <c r="AW123">
        <f t="shared" si="157"/>
        <v>1.0796627366474283</v>
      </c>
      <c r="AX123">
        <f t="shared" si="158"/>
        <v>20.918038708742174</v>
      </c>
      <c r="AY123" t="str">
        <f t="shared" si="159"/>
        <v>POSITIF</v>
      </c>
      <c r="AZ123">
        <f t="shared" si="160"/>
        <v>20</v>
      </c>
      <c r="BA123">
        <f t="shared" si="161"/>
        <v>55</v>
      </c>
      <c r="BB123">
        <f t="shared" si="162"/>
        <v>4</v>
      </c>
      <c r="BC123">
        <f t="shared" si="163"/>
        <v>0.3650886485271741</v>
      </c>
      <c r="BD123">
        <f t="shared" si="164"/>
        <v>-2.022937437448336</v>
      </c>
      <c r="BE123">
        <f t="shared" si="165"/>
        <v>0.12222152900771403</v>
      </c>
      <c r="BF123">
        <f t="shared" si="166"/>
        <v>1.9428132568574878</v>
      </c>
      <c r="BG123">
        <f t="shared" si="167"/>
        <v>-114.86364727836812</v>
      </c>
      <c r="BH123">
        <f t="shared" si="168"/>
        <v>4.1240078738294743</v>
      </c>
      <c r="BI123">
        <f t="shared" si="169"/>
        <v>65.13635272163188</v>
      </c>
      <c r="BJ123">
        <f t="shared" si="170"/>
        <v>65</v>
      </c>
      <c r="BK123">
        <f t="shared" si="171"/>
        <v>8</v>
      </c>
      <c r="BL123">
        <f t="shared" si="172"/>
        <v>10</v>
      </c>
      <c r="BM123">
        <f t="shared" si="173"/>
        <v>-21.865580070844697</v>
      </c>
      <c r="BN123" t="str">
        <f t="shared" si="174"/>
        <v>NEGATIF</v>
      </c>
      <c r="BO123">
        <f t="shared" si="175"/>
        <v>21</v>
      </c>
      <c r="BP123">
        <f t="shared" si="176"/>
        <v>51</v>
      </c>
      <c r="BQ123">
        <f t="shared" si="177"/>
        <v>56</v>
      </c>
    </row>
    <row r="124" spans="1:69">
      <c r="A124">
        <f t="shared" ref="A124" si="227">A122</f>
        <v>7.0027777777777782</v>
      </c>
      <c r="B124">
        <f t="shared" si="194"/>
        <v>111.315</v>
      </c>
      <c r="C124">
        <f>INT(G3/15)</f>
        <v>7</v>
      </c>
      <c r="D124">
        <f>L3</f>
        <v>2017</v>
      </c>
      <c r="E124">
        <f>L2</f>
        <v>5</v>
      </c>
      <c r="F124">
        <f>L4</f>
        <v>25</v>
      </c>
      <c r="H124">
        <v>4</v>
      </c>
      <c r="I124">
        <v>0</v>
      </c>
      <c r="J124">
        <f t="shared" si="212"/>
        <v>4</v>
      </c>
      <c r="L124">
        <f t="shared" si="123"/>
        <v>20</v>
      </c>
      <c r="M124">
        <f t="shared" si="124"/>
        <v>-13</v>
      </c>
      <c r="N124">
        <f t="shared" si="125"/>
        <v>2457898.375</v>
      </c>
      <c r="O124">
        <f t="shared" si="221"/>
        <v>8.1271790906283143E-4</v>
      </c>
      <c r="P124">
        <f t="shared" si="213"/>
        <v>2457898.3758127177</v>
      </c>
      <c r="Q124">
        <f t="shared" si="214"/>
        <v>0.17394594969795246</v>
      </c>
      <c r="R124">
        <f t="shared" si="128"/>
        <v>62.654162718366933</v>
      </c>
      <c r="S124">
        <f t="shared" si="129"/>
        <v>139.41809265786105</v>
      </c>
      <c r="T124">
        <f t="shared" si="130"/>
        <v>1.2255613514913173</v>
      </c>
      <c r="U124">
        <f t="shared" si="131"/>
        <v>1.0935214295157838</v>
      </c>
      <c r="V124">
        <f t="shared" si="132"/>
        <v>2.4333047537302077</v>
      </c>
      <c r="W124">
        <f t="shared" si="133"/>
        <v>1.6701294270112688E-2</v>
      </c>
      <c r="X124">
        <f t="shared" si="134"/>
        <v>63.879724069858248</v>
      </c>
      <c r="Y124">
        <f t="shared" si="135"/>
        <v>140.64365400935236</v>
      </c>
      <c r="Z124">
        <f t="shared" si="136"/>
        <v>2.4546948344989223</v>
      </c>
      <c r="AA124">
        <f t="shared" si="137"/>
        <v>148.60935140905409</v>
      </c>
      <c r="AB124">
        <f t="shared" si="138"/>
        <v>2.5937224813412683</v>
      </c>
      <c r="AC124">
        <f t="shared" si="139"/>
        <v>23.437029087299315</v>
      </c>
      <c r="AD124">
        <f t="shared" si="140"/>
        <v>-2.2730266654003937E-3</v>
      </c>
      <c r="AE124">
        <f t="shared" si="141"/>
        <v>23.434756060633916</v>
      </c>
      <c r="AF124">
        <f t="shared" si="142"/>
        <v>2457898.5</v>
      </c>
      <c r="AG124">
        <f t="shared" si="143"/>
        <v>0.17394934976043805</v>
      </c>
      <c r="AH124">
        <f t="shared" si="144"/>
        <v>16.184744787525631</v>
      </c>
      <c r="AI124">
        <f t="shared" si="145"/>
        <v>13.17653105947563</v>
      </c>
      <c r="AJ124">
        <f t="shared" si="146"/>
        <v>0.40901365265975775</v>
      </c>
      <c r="AK124">
        <f t="shared" si="147"/>
        <v>20.597531059475632</v>
      </c>
      <c r="AL124">
        <f t="shared" si="179"/>
        <v>247.09232378659112</v>
      </c>
      <c r="AM124">
        <f t="shared" si="148"/>
        <v>4.3125746064799175</v>
      </c>
      <c r="AN124">
        <f t="shared" si="149"/>
        <v>1.0128011184832755</v>
      </c>
      <c r="AO124" t="s">
        <v>137</v>
      </c>
      <c r="AP124">
        <f t="shared" si="150"/>
        <v>63.871544309755322</v>
      </c>
      <c r="AQ124">
        <f t="shared" si="151"/>
        <v>63</v>
      </c>
      <c r="AR124">
        <f t="shared" si="152"/>
        <v>52</v>
      </c>
      <c r="AS124">
        <f t="shared" si="153"/>
        <v>17</v>
      </c>
      <c r="AT124">
        <f t="shared" si="154"/>
        <v>1.1147687465386793</v>
      </c>
      <c r="AU124">
        <f t="shared" si="155"/>
        <v>61.870642105543375</v>
      </c>
      <c r="AV124" s="18">
        <f t="shared" si="156"/>
        <v>4.1247094737028913</v>
      </c>
      <c r="AW124">
        <f t="shared" si="157"/>
        <v>1.0798464150647689</v>
      </c>
      <c r="AX124">
        <f t="shared" si="158"/>
        <v>20.919915508280951</v>
      </c>
      <c r="AY124" t="str">
        <f t="shared" si="159"/>
        <v>POSITIF</v>
      </c>
      <c r="AZ124">
        <f t="shared" si="160"/>
        <v>20</v>
      </c>
      <c r="BA124">
        <f t="shared" si="161"/>
        <v>55</v>
      </c>
      <c r="BB124">
        <f t="shared" si="162"/>
        <v>11</v>
      </c>
      <c r="BC124">
        <f t="shared" si="163"/>
        <v>0.36512140485852568</v>
      </c>
      <c r="BD124">
        <f t="shared" si="164"/>
        <v>-2.0047488358569474</v>
      </c>
      <c r="BE124">
        <f t="shared" si="165"/>
        <v>0.12222152900771403</v>
      </c>
      <c r="BF124">
        <f t="shared" si="166"/>
        <v>1.9428132568574878</v>
      </c>
      <c r="BG124">
        <f t="shared" si="167"/>
        <v>-113.94358782379071</v>
      </c>
      <c r="BH124">
        <f t="shared" si="168"/>
        <v>4.1247094737028913</v>
      </c>
      <c r="BI124">
        <f t="shared" si="169"/>
        <v>66.056412176209292</v>
      </c>
      <c r="BJ124">
        <f t="shared" si="170"/>
        <v>66</v>
      </c>
      <c r="BK124">
        <f t="shared" si="171"/>
        <v>3</v>
      </c>
      <c r="BL124">
        <f t="shared" si="172"/>
        <v>23</v>
      </c>
      <c r="BM124">
        <f t="shared" si="173"/>
        <v>-18.50236983041027</v>
      </c>
      <c r="BN124" t="str">
        <f t="shared" si="174"/>
        <v>NEGATIF</v>
      </c>
      <c r="BO124">
        <f t="shared" si="175"/>
        <v>18</v>
      </c>
      <c r="BP124">
        <f t="shared" si="176"/>
        <v>30</v>
      </c>
      <c r="BQ124">
        <f t="shared" si="177"/>
        <v>8</v>
      </c>
    </row>
    <row r="125" spans="1:69">
      <c r="A125">
        <f t="shared" ref="A125" si="228">A123</f>
        <v>7.0027777777777782</v>
      </c>
      <c r="B125">
        <f t="shared" si="194"/>
        <v>111.315</v>
      </c>
      <c r="C125">
        <f>INT(G3/15)</f>
        <v>7</v>
      </c>
      <c r="D125">
        <f>L3</f>
        <v>2017</v>
      </c>
      <c r="E125">
        <f>L2</f>
        <v>5</v>
      </c>
      <c r="F125">
        <f>L4</f>
        <v>25</v>
      </c>
      <c r="H125">
        <v>4</v>
      </c>
      <c r="I125">
        <v>15</v>
      </c>
      <c r="J125">
        <f t="shared" si="212"/>
        <v>4.25</v>
      </c>
      <c r="L125">
        <f t="shared" si="123"/>
        <v>20</v>
      </c>
      <c r="M125">
        <f t="shared" si="124"/>
        <v>-13</v>
      </c>
      <c r="N125">
        <f t="shared" si="125"/>
        <v>2457898.385416667</v>
      </c>
      <c r="O125">
        <f t="shared" si="221"/>
        <v>8.1271790906283143E-4</v>
      </c>
      <c r="P125">
        <f t="shared" si="213"/>
        <v>2457898.3862293847</v>
      </c>
      <c r="Q125">
        <f t="shared" si="214"/>
        <v>0.17394623489075128</v>
      </c>
      <c r="R125">
        <f t="shared" si="128"/>
        <v>62.664429878665942</v>
      </c>
      <c r="S125">
        <f t="shared" si="129"/>
        <v>139.42835932777052</v>
      </c>
      <c r="T125">
        <f t="shared" si="130"/>
        <v>1.2253020707489224</v>
      </c>
      <c r="U125">
        <f t="shared" si="131"/>
        <v>1.0937006252678314</v>
      </c>
      <c r="V125">
        <f t="shared" si="132"/>
        <v>2.4334839409233431</v>
      </c>
      <c r="W125">
        <f t="shared" si="133"/>
        <v>1.6701294258134589E-2</v>
      </c>
      <c r="X125">
        <f t="shared" si="134"/>
        <v>63.889731949414866</v>
      </c>
      <c r="Y125">
        <f t="shared" si="135"/>
        <v>140.65366139851943</v>
      </c>
      <c r="Z125">
        <f t="shared" si="136"/>
        <v>2.4548694963894162</v>
      </c>
      <c r="AA125">
        <f t="shared" si="137"/>
        <v>148.60879980732082</v>
      </c>
      <c r="AB125">
        <f t="shared" si="138"/>
        <v>2.5937128540748633</v>
      </c>
      <c r="AC125">
        <f t="shared" si="139"/>
        <v>23.43702908359062</v>
      </c>
      <c r="AD125">
        <f t="shared" si="140"/>
        <v>-2.2730601516661661E-3</v>
      </c>
      <c r="AE125">
        <f t="shared" si="141"/>
        <v>23.434756023438954</v>
      </c>
      <c r="AF125">
        <f t="shared" si="142"/>
        <v>2457898.5</v>
      </c>
      <c r="AG125">
        <f t="shared" si="143"/>
        <v>0.17394934976043805</v>
      </c>
      <c r="AH125">
        <f t="shared" si="144"/>
        <v>16.184744787525631</v>
      </c>
      <c r="AI125">
        <f t="shared" si="145"/>
        <v>13.427215536813131</v>
      </c>
      <c r="AJ125">
        <f t="shared" si="146"/>
        <v>0.40901365201058321</v>
      </c>
      <c r="AK125">
        <f t="shared" si="147"/>
        <v>20.848215536813132</v>
      </c>
      <c r="AL125">
        <f t="shared" si="179"/>
        <v>250.84206672403121</v>
      </c>
      <c r="AM125">
        <f t="shared" si="148"/>
        <v>4.3780199668416513</v>
      </c>
      <c r="AN125">
        <f t="shared" si="149"/>
        <v>1.0128030163077988</v>
      </c>
      <c r="AO125" t="s">
        <v>137</v>
      </c>
      <c r="AP125">
        <f t="shared" si="150"/>
        <v>63.881552150029158</v>
      </c>
      <c r="AQ125">
        <f t="shared" si="151"/>
        <v>63</v>
      </c>
      <c r="AR125">
        <f t="shared" si="152"/>
        <v>52</v>
      </c>
      <c r="AS125">
        <f t="shared" si="153"/>
        <v>53</v>
      </c>
      <c r="AT125">
        <f t="shared" si="154"/>
        <v>1.1149434163024714</v>
      </c>
      <c r="AU125">
        <f t="shared" si="155"/>
        <v>61.88116632816579</v>
      </c>
      <c r="AV125" s="18">
        <f t="shared" si="156"/>
        <v>4.1254110885443858</v>
      </c>
      <c r="AW125">
        <f t="shared" si="157"/>
        <v>1.0800300974007429</v>
      </c>
      <c r="AX125">
        <f t="shared" si="158"/>
        <v>20.921791656144528</v>
      </c>
      <c r="AY125" t="str">
        <f t="shared" si="159"/>
        <v>POSITIF</v>
      </c>
      <c r="AZ125">
        <f t="shared" si="160"/>
        <v>20</v>
      </c>
      <c r="BA125">
        <f t="shared" si="161"/>
        <v>55</v>
      </c>
      <c r="BB125">
        <f t="shared" si="162"/>
        <v>18</v>
      </c>
      <c r="BC125">
        <f t="shared" si="163"/>
        <v>0.36515414981599936</v>
      </c>
      <c r="BD125">
        <f t="shared" si="164"/>
        <v>-1.9886907690604683</v>
      </c>
      <c r="BE125">
        <f t="shared" si="165"/>
        <v>0.12222152900771403</v>
      </c>
      <c r="BF125">
        <f t="shared" si="166"/>
        <v>1.9428132568574878</v>
      </c>
      <c r="BG125">
        <f t="shared" si="167"/>
        <v>-113.13375688859887</v>
      </c>
      <c r="BH125">
        <f t="shared" si="168"/>
        <v>4.1254110885443858</v>
      </c>
      <c r="BI125">
        <f t="shared" si="169"/>
        <v>66.866243111401133</v>
      </c>
      <c r="BJ125">
        <f t="shared" si="170"/>
        <v>66</v>
      </c>
      <c r="BK125">
        <f t="shared" si="171"/>
        <v>51</v>
      </c>
      <c r="BL125">
        <f t="shared" si="172"/>
        <v>58</v>
      </c>
      <c r="BM125">
        <f t="shared" si="173"/>
        <v>-15.112416175533356</v>
      </c>
      <c r="BN125" t="str">
        <f t="shared" si="174"/>
        <v>NEGATIF</v>
      </c>
      <c r="BO125">
        <f t="shared" si="175"/>
        <v>15</v>
      </c>
      <c r="BP125">
        <f t="shared" si="176"/>
        <v>6</v>
      </c>
      <c r="BQ125">
        <f t="shared" si="177"/>
        <v>44</v>
      </c>
    </row>
    <row r="126" spans="1:69">
      <c r="A126">
        <f t="shared" ref="A126" si="229">A124</f>
        <v>7.0027777777777782</v>
      </c>
      <c r="B126">
        <f t="shared" si="194"/>
        <v>111.315</v>
      </c>
      <c r="C126">
        <f>INT(G3/15)</f>
        <v>7</v>
      </c>
      <c r="D126">
        <f>L3</f>
        <v>2017</v>
      </c>
      <c r="E126">
        <f>L2</f>
        <v>5</v>
      </c>
      <c r="F126">
        <f>L4</f>
        <v>25</v>
      </c>
      <c r="H126">
        <v>4</v>
      </c>
      <c r="I126">
        <v>30</v>
      </c>
      <c r="J126">
        <f t="shared" si="212"/>
        <v>4.5</v>
      </c>
      <c r="L126">
        <f t="shared" si="123"/>
        <v>20</v>
      </c>
      <c r="M126">
        <f t="shared" si="124"/>
        <v>-13</v>
      </c>
      <c r="N126">
        <f t="shared" si="125"/>
        <v>2457898.3958333335</v>
      </c>
      <c r="O126">
        <f t="shared" si="221"/>
        <v>8.1271790906283143E-4</v>
      </c>
      <c r="P126">
        <f t="shared" si="213"/>
        <v>2457898.3966460512</v>
      </c>
      <c r="Q126">
        <f t="shared" si="214"/>
        <v>0.17394652008353736</v>
      </c>
      <c r="R126">
        <f t="shared" si="128"/>
        <v>62.674697038506565</v>
      </c>
      <c r="S126">
        <f t="shared" si="129"/>
        <v>139.43862599722161</v>
      </c>
      <c r="T126">
        <f t="shared" si="130"/>
        <v>1.2250427525048602</v>
      </c>
      <c r="U126">
        <f t="shared" si="131"/>
        <v>1.0938798210118788</v>
      </c>
      <c r="V126">
        <f t="shared" si="132"/>
        <v>2.4336631281084786</v>
      </c>
      <c r="W126">
        <f t="shared" si="133"/>
        <v>1.6701294246156493E-2</v>
      </c>
      <c r="X126">
        <f t="shared" si="134"/>
        <v>63.899739791011427</v>
      </c>
      <c r="Y126">
        <f t="shared" si="135"/>
        <v>140.66366874972647</v>
      </c>
      <c r="Z126">
        <f t="shared" si="136"/>
        <v>2.4550441576173823</v>
      </c>
      <c r="AA126">
        <f t="shared" si="137"/>
        <v>148.60824820561217</v>
      </c>
      <c r="AB126">
        <f t="shared" si="138"/>
        <v>2.5937032268088878</v>
      </c>
      <c r="AC126">
        <f t="shared" si="139"/>
        <v>23.437029079881924</v>
      </c>
      <c r="AD126">
        <f t="shared" si="140"/>
        <v>-2.27309362596798E-3</v>
      </c>
      <c r="AE126">
        <f t="shared" si="141"/>
        <v>23.434755986255958</v>
      </c>
      <c r="AF126">
        <f t="shared" si="142"/>
        <v>2457898.5</v>
      </c>
      <c r="AG126">
        <f t="shared" si="143"/>
        <v>0.17394934976043805</v>
      </c>
      <c r="AH126">
        <f t="shared" si="144"/>
        <v>16.184744787525631</v>
      </c>
      <c r="AI126">
        <f t="shared" si="145"/>
        <v>13.67790001415063</v>
      </c>
      <c r="AJ126">
        <f t="shared" si="146"/>
        <v>0.40901365136161749</v>
      </c>
      <c r="AK126">
        <f t="shared" si="147"/>
        <v>21.09890001415063</v>
      </c>
      <c r="AL126">
        <f t="shared" si="179"/>
        <v>254.59180943794223</v>
      </c>
      <c r="AM126">
        <f t="shared" si="148"/>
        <v>4.4434653233020658</v>
      </c>
      <c r="AN126">
        <f t="shared" si="149"/>
        <v>1.0128049137279553</v>
      </c>
      <c r="AO126" t="s">
        <v>137</v>
      </c>
      <c r="AP126">
        <f t="shared" si="150"/>
        <v>63.891559952343165</v>
      </c>
      <c r="AQ126">
        <f t="shared" si="151"/>
        <v>63</v>
      </c>
      <c r="AR126">
        <f t="shared" si="152"/>
        <v>53</v>
      </c>
      <c r="AS126">
        <f t="shared" si="153"/>
        <v>29</v>
      </c>
      <c r="AT126">
        <f t="shared" si="154"/>
        <v>1.1151180854037397</v>
      </c>
      <c r="AU126">
        <f t="shared" si="155"/>
        <v>61.891690774317205</v>
      </c>
      <c r="AV126" s="18">
        <f t="shared" si="156"/>
        <v>4.1261127182878132</v>
      </c>
      <c r="AW126">
        <f t="shared" si="157"/>
        <v>1.0802137836380339</v>
      </c>
      <c r="AX126">
        <f t="shared" si="158"/>
        <v>20.92366715209473</v>
      </c>
      <c r="AY126" t="str">
        <f t="shared" si="159"/>
        <v>POSITIF</v>
      </c>
      <c r="AZ126">
        <f t="shared" si="160"/>
        <v>20</v>
      </c>
      <c r="BA126">
        <f t="shared" si="161"/>
        <v>55</v>
      </c>
      <c r="BB126">
        <f t="shared" si="162"/>
        <v>25</v>
      </c>
      <c r="BC126">
        <f t="shared" si="163"/>
        <v>0.3651868833954382</v>
      </c>
      <c r="BD126">
        <f t="shared" si="164"/>
        <v>-1.9745565528568658</v>
      </c>
      <c r="BE126">
        <f t="shared" si="165"/>
        <v>0.12222152900771403</v>
      </c>
      <c r="BF126">
        <f t="shared" si="166"/>
        <v>1.9428132568574878</v>
      </c>
      <c r="BG126">
        <f t="shared" si="167"/>
        <v>-112.4245509767366</v>
      </c>
      <c r="BH126">
        <f t="shared" si="168"/>
        <v>4.1261127182878132</v>
      </c>
      <c r="BI126">
        <f t="shared" si="169"/>
        <v>67.575449023263403</v>
      </c>
      <c r="BJ126">
        <f t="shared" si="170"/>
        <v>67</v>
      </c>
      <c r="BK126">
        <f t="shared" si="171"/>
        <v>34</v>
      </c>
      <c r="BL126">
        <f t="shared" si="172"/>
        <v>31</v>
      </c>
      <c r="BM126">
        <f t="shared" si="173"/>
        <v>-11.699710131707358</v>
      </c>
      <c r="BN126" t="str">
        <f t="shared" si="174"/>
        <v>NEGATIF</v>
      </c>
      <c r="BO126">
        <f t="shared" si="175"/>
        <v>11</v>
      </c>
      <c r="BP126">
        <f t="shared" si="176"/>
        <v>41</v>
      </c>
      <c r="BQ126">
        <f t="shared" si="177"/>
        <v>58</v>
      </c>
    </row>
    <row r="127" spans="1:69">
      <c r="A127">
        <f t="shared" ref="A127" si="230">A125</f>
        <v>7.0027777777777782</v>
      </c>
      <c r="B127">
        <f t="shared" si="194"/>
        <v>111.315</v>
      </c>
      <c r="C127">
        <f>INT(G3/15)</f>
        <v>7</v>
      </c>
      <c r="D127">
        <f>L3</f>
        <v>2017</v>
      </c>
      <c r="E127">
        <f>L2</f>
        <v>5</v>
      </c>
      <c r="F127">
        <f>L4</f>
        <v>25</v>
      </c>
      <c r="H127">
        <v>4</v>
      </c>
      <c r="I127">
        <v>45</v>
      </c>
      <c r="J127">
        <f t="shared" si="212"/>
        <v>4.75</v>
      </c>
      <c r="L127">
        <f t="shared" si="123"/>
        <v>20</v>
      </c>
      <c r="M127">
        <f t="shared" si="124"/>
        <v>-13</v>
      </c>
      <c r="N127">
        <f t="shared" si="125"/>
        <v>2457898.40625</v>
      </c>
      <c r="O127">
        <f t="shared" si="221"/>
        <v>8.1271790906283143E-4</v>
      </c>
      <c r="P127">
        <f t="shared" si="213"/>
        <v>2457898.4070627177</v>
      </c>
      <c r="Q127">
        <f t="shared" si="214"/>
        <v>0.17394680527632345</v>
      </c>
      <c r="R127">
        <f t="shared" si="128"/>
        <v>62.684964198346279</v>
      </c>
      <c r="S127">
        <f t="shared" si="129"/>
        <v>139.4488926666736</v>
      </c>
      <c r="T127">
        <f t="shared" si="130"/>
        <v>1.2247833967557324</v>
      </c>
      <c r="U127">
        <f t="shared" si="131"/>
        <v>1.0940590167559103</v>
      </c>
      <c r="V127">
        <f t="shared" si="132"/>
        <v>2.4338423152936297</v>
      </c>
      <c r="W127">
        <f t="shared" si="133"/>
        <v>1.6701294234178394E-2</v>
      </c>
      <c r="X127">
        <f t="shared" si="134"/>
        <v>63.909747595102012</v>
      </c>
      <c r="Y127">
        <f t="shared" si="135"/>
        <v>140.67367606342933</v>
      </c>
      <c r="Z127">
        <f t="shared" si="136"/>
        <v>2.4552188181907773</v>
      </c>
      <c r="AA127">
        <f t="shared" si="137"/>
        <v>148.60769660390352</v>
      </c>
      <c r="AB127">
        <f t="shared" si="138"/>
        <v>2.5936935995429118</v>
      </c>
      <c r="AC127">
        <f t="shared" si="139"/>
        <v>23.437029076173229</v>
      </c>
      <c r="AD127">
        <f t="shared" si="140"/>
        <v>-2.2731270883013825E-3</v>
      </c>
      <c r="AE127">
        <f t="shared" si="141"/>
        <v>23.434755949084927</v>
      </c>
      <c r="AF127">
        <f t="shared" si="142"/>
        <v>2457898.5</v>
      </c>
      <c r="AG127">
        <f t="shared" si="143"/>
        <v>0.17394934976043805</v>
      </c>
      <c r="AH127">
        <f t="shared" si="144"/>
        <v>16.184744787525631</v>
      </c>
      <c r="AI127">
        <f t="shared" si="145"/>
        <v>13.928584491488131</v>
      </c>
      <c r="AJ127">
        <f t="shared" si="146"/>
        <v>0.40901365071286061</v>
      </c>
      <c r="AK127">
        <f t="shared" si="147"/>
        <v>21.34958449148813</v>
      </c>
      <c r="AL127">
        <f t="shared" si="179"/>
        <v>258.34155192790791</v>
      </c>
      <c r="AM127">
        <f t="shared" si="148"/>
        <v>4.5089106758538975</v>
      </c>
      <c r="AN127">
        <f t="shared" si="149"/>
        <v>1.0128068107437735</v>
      </c>
      <c r="AO127" t="s">
        <v>137</v>
      </c>
      <c r="AP127">
        <f t="shared" si="150"/>
        <v>63.90156771715143</v>
      </c>
      <c r="AQ127">
        <f t="shared" si="151"/>
        <v>63</v>
      </c>
      <c r="AR127">
        <f t="shared" si="152"/>
        <v>54</v>
      </c>
      <c r="AS127">
        <f t="shared" si="153"/>
        <v>5</v>
      </c>
      <c r="AT127">
        <f t="shared" si="154"/>
        <v>1.1152927538504089</v>
      </c>
      <c r="AU127">
        <f t="shared" si="155"/>
        <v>61.902215444414004</v>
      </c>
      <c r="AV127" s="18">
        <f t="shared" si="156"/>
        <v>4.1268143629609337</v>
      </c>
      <c r="AW127">
        <f t="shared" si="157"/>
        <v>1.0803974737839093</v>
      </c>
      <c r="AX127">
        <f t="shared" si="158"/>
        <v>20.925541996144524</v>
      </c>
      <c r="AY127" t="str">
        <f t="shared" si="159"/>
        <v>POSITIF</v>
      </c>
      <c r="AZ127">
        <f t="shared" si="160"/>
        <v>20</v>
      </c>
      <c r="BA127">
        <f t="shared" si="161"/>
        <v>55</v>
      </c>
      <c r="BB127">
        <f t="shared" si="162"/>
        <v>31</v>
      </c>
      <c r="BC127">
        <f t="shared" si="163"/>
        <v>0.36521960559706851</v>
      </c>
      <c r="BD127">
        <f t="shared" si="164"/>
        <v>-1.9621785746202605</v>
      </c>
      <c r="BE127">
        <f t="shared" si="165"/>
        <v>0.12222152900771403</v>
      </c>
      <c r="BF127">
        <f t="shared" si="166"/>
        <v>1.9428132568574878</v>
      </c>
      <c r="BG127">
        <f t="shared" si="167"/>
        <v>-111.80830888410257</v>
      </c>
      <c r="BH127">
        <f t="shared" si="168"/>
        <v>4.1268143629609337</v>
      </c>
      <c r="BI127">
        <f t="shared" si="169"/>
        <v>68.191691115897427</v>
      </c>
      <c r="BJ127">
        <f t="shared" si="170"/>
        <v>68</v>
      </c>
      <c r="BK127">
        <f t="shared" si="171"/>
        <v>11</v>
      </c>
      <c r="BL127">
        <f t="shared" si="172"/>
        <v>30</v>
      </c>
      <c r="BM127">
        <f t="shared" si="173"/>
        <v>-8.2676677118465332</v>
      </c>
      <c r="BN127" t="str">
        <f t="shared" si="174"/>
        <v>NEGATIF</v>
      </c>
      <c r="BO127">
        <f t="shared" si="175"/>
        <v>8</v>
      </c>
      <c r="BP127">
        <f t="shared" si="176"/>
        <v>16</v>
      </c>
      <c r="BQ127">
        <f t="shared" si="177"/>
        <v>3</v>
      </c>
    </row>
    <row r="128" spans="1:69">
      <c r="A128">
        <f t="shared" ref="A128" si="231">A126</f>
        <v>7.0027777777777782</v>
      </c>
      <c r="B128">
        <f t="shared" si="194"/>
        <v>111.315</v>
      </c>
      <c r="C128">
        <f>INT(G3/15)</f>
        <v>7</v>
      </c>
      <c r="D128">
        <f>L3</f>
        <v>2017</v>
      </c>
      <c r="E128">
        <f>L2</f>
        <v>5</v>
      </c>
      <c r="F128">
        <f>L4</f>
        <v>25</v>
      </c>
      <c r="H128">
        <v>5</v>
      </c>
      <c r="I128">
        <v>0</v>
      </c>
      <c r="J128">
        <f t="shared" si="212"/>
        <v>5</v>
      </c>
      <c r="L128">
        <f t="shared" si="123"/>
        <v>20</v>
      </c>
      <c r="M128">
        <f t="shared" si="124"/>
        <v>-13</v>
      </c>
      <c r="N128">
        <f t="shared" si="125"/>
        <v>2457898.416666667</v>
      </c>
      <c r="O128">
        <f t="shared" si="221"/>
        <v>8.1271790906283143E-4</v>
      </c>
      <c r="P128">
        <f t="shared" si="213"/>
        <v>2457898.4174793847</v>
      </c>
      <c r="Q128">
        <f t="shared" si="214"/>
        <v>0.17394709046912227</v>
      </c>
      <c r="R128">
        <f t="shared" si="128"/>
        <v>62.695231358645287</v>
      </c>
      <c r="S128">
        <f t="shared" si="129"/>
        <v>139.45915933658307</v>
      </c>
      <c r="T128">
        <f t="shared" si="130"/>
        <v>1.2245240034982019</v>
      </c>
      <c r="U128">
        <f t="shared" si="131"/>
        <v>1.0942382125079582</v>
      </c>
      <c r="V128">
        <f t="shared" si="132"/>
        <v>2.4340215024867655</v>
      </c>
      <c r="W128">
        <f t="shared" si="133"/>
        <v>1.6701294222200298E-2</v>
      </c>
      <c r="X128">
        <f t="shared" si="134"/>
        <v>63.919755362143491</v>
      </c>
      <c r="Y128">
        <f t="shared" si="135"/>
        <v>140.68368334008127</v>
      </c>
      <c r="Z128">
        <f t="shared" si="136"/>
        <v>2.4553934781175117</v>
      </c>
      <c r="AA128">
        <f t="shared" si="137"/>
        <v>148.6071450021702</v>
      </c>
      <c r="AB128">
        <f t="shared" si="138"/>
        <v>2.5936839722765059</v>
      </c>
      <c r="AC128">
        <f t="shared" si="139"/>
        <v>23.437029072464533</v>
      </c>
      <c r="AD128">
        <f t="shared" si="140"/>
        <v>-2.2731605386619317E-3</v>
      </c>
      <c r="AE128">
        <f t="shared" si="141"/>
        <v>23.434755911925873</v>
      </c>
      <c r="AF128">
        <f t="shared" si="142"/>
        <v>2457898.5</v>
      </c>
      <c r="AG128">
        <f t="shared" si="143"/>
        <v>0.17394934976043805</v>
      </c>
      <c r="AH128">
        <f t="shared" si="144"/>
        <v>16.184744787525631</v>
      </c>
      <c r="AI128">
        <f t="shared" si="145"/>
        <v>14.179268968825632</v>
      </c>
      <c r="AJ128">
        <f t="shared" si="146"/>
        <v>0.40901365006431273</v>
      </c>
      <c r="AK128">
        <f t="shared" si="147"/>
        <v>21.600268968825631</v>
      </c>
      <c r="AL128">
        <f t="shared" si="179"/>
        <v>262.09129419350887</v>
      </c>
      <c r="AM128">
        <f t="shared" si="148"/>
        <v>4.574356024489826</v>
      </c>
      <c r="AN128">
        <f t="shared" si="149"/>
        <v>1.0128087073552812</v>
      </c>
      <c r="AO128" t="s">
        <v>137</v>
      </c>
      <c r="AP128">
        <f t="shared" si="150"/>
        <v>63.911575444910824</v>
      </c>
      <c r="AQ128">
        <f t="shared" si="151"/>
        <v>63</v>
      </c>
      <c r="AR128">
        <f t="shared" si="152"/>
        <v>54</v>
      </c>
      <c r="AS128">
        <f t="shared" si="153"/>
        <v>41</v>
      </c>
      <c r="AT128">
        <f t="shared" si="154"/>
        <v>1.1154674216504536</v>
      </c>
      <c r="AU128">
        <f t="shared" si="155"/>
        <v>61.912740338875594</v>
      </c>
      <c r="AV128" s="18">
        <f t="shared" si="156"/>
        <v>4.1275160225917062</v>
      </c>
      <c r="AW128">
        <f t="shared" si="157"/>
        <v>1.0805811678456889</v>
      </c>
      <c r="AX128">
        <f t="shared" si="158"/>
        <v>20.92741618830734</v>
      </c>
      <c r="AY128" t="str">
        <f t="shared" si="159"/>
        <v>POSITIF</v>
      </c>
      <c r="AZ128">
        <f t="shared" si="160"/>
        <v>20</v>
      </c>
      <c r="BA128">
        <f t="shared" si="161"/>
        <v>55</v>
      </c>
      <c r="BB128">
        <f t="shared" si="162"/>
        <v>38</v>
      </c>
      <c r="BC128">
        <f t="shared" si="163"/>
        <v>0.36525231642112471</v>
      </c>
      <c r="BD128">
        <f t="shared" si="164"/>
        <v>-1.9514231211144168</v>
      </c>
      <c r="BE128">
        <f t="shared" si="165"/>
        <v>0.12222152900771403</v>
      </c>
      <c r="BF128">
        <f t="shared" si="166"/>
        <v>1.9428132568574878</v>
      </c>
      <c r="BG128">
        <f t="shared" si="167"/>
        <v>-111.27908598973274</v>
      </c>
      <c r="BH128">
        <f t="shared" si="168"/>
        <v>4.1275160225917062</v>
      </c>
      <c r="BI128">
        <f t="shared" si="169"/>
        <v>68.720914010267265</v>
      </c>
      <c r="BJ128">
        <f t="shared" si="170"/>
        <v>68</v>
      </c>
      <c r="BK128">
        <f t="shared" si="171"/>
        <v>43</v>
      </c>
      <c r="BL128">
        <f t="shared" si="172"/>
        <v>15</v>
      </c>
      <c r="BM128">
        <f t="shared" si="173"/>
        <v>-4.819248156014611</v>
      </c>
      <c r="BN128" t="str">
        <f t="shared" si="174"/>
        <v>NEGATIF</v>
      </c>
      <c r="BO128">
        <f t="shared" si="175"/>
        <v>4</v>
      </c>
      <c r="BP128">
        <f t="shared" si="176"/>
        <v>49</v>
      </c>
      <c r="BQ128">
        <f t="shared" si="177"/>
        <v>9</v>
      </c>
    </row>
    <row r="129" spans="1:69">
      <c r="A129">
        <f t="shared" ref="A129" si="232">A127</f>
        <v>7.0027777777777782</v>
      </c>
      <c r="B129">
        <f t="shared" si="194"/>
        <v>111.315</v>
      </c>
      <c r="C129">
        <f>INT(G3/15)</f>
        <v>7</v>
      </c>
      <c r="D129">
        <f>L3</f>
        <v>2017</v>
      </c>
      <c r="E129">
        <f>L2</f>
        <v>5</v>
      </c>
      <c r="F129">
        <f>L4</f>
        <v>25</v>
      </c>
      <c r="H129">
        <v>5</v>
      </c>
      <c r="I129">
        <v>15</v>
      </c>
      <c r="J129">
        <f t="shared" si="212"/>
        <v>5.25</v>
      </c>
      <c r="L129">
        <f t="shared" si="123"/>
        <v>20</v>
      </c>
      <c r="M129">
        <f t="shared" si="124"/>
        <v>-13</v>
      </c>
      <c r="N129">
        <f t="shared" si="125"/>
        <v>2457898.4270833335</v>
      </c>
      <c r="O129">
        <f t="shared" si="221"/>
        <v>8.1271790906283143E-4</v>
      </c>
      <c r="P129">
        <f t="shared" si="213"/>
        <v>2457898.4278960512</v>
      </c>
      <c r="Q129">
        <f t="shared" si="214"/>
        <v>0.17394737566190835</v>
      </c>
      <c r="R129">
        <f t="shared" si="128"/>
        <v>62.705498518485911</v>
      </c>
      <c r="S129">
        <f t="shared" si="129"/>
        <v>139.46942600603506</v>
      </c>
      <c r="T129">
        <f t="shared" si="130"/>
        <v>1.2242645727635861</v>
      </c>
      <c r="U129">
        <f t="shared" si="131"/>
        <v>1.0944174082520055</v>
      </c>
      <c r="V129">
        <f t="shared" si="132"/>
        <v>2.4342006896719166</v>
      </c>
      <c r="W129">
        <f t="shared" si="133"/>
        <v>1.6701294210222199E-2</v>
      </c>
      <c r="X129">
        <f t="shared" si="134"/>
        <v>63.929763091249498</v>
      </c>
      <c r="Y129">
        <f t="shared" si="135"/>
        <v>140.69369057879865</v>
      </c>
      <c r="Z129">
        <f t="shared" si="136"/>
        <v>2.455568137382163</v>
      </c>
      <c r="AA129">
        <f t="shared" si="137"/>
        <v>148.60659340046155</v>
      </c>
      <c r="AB129">
        <f t="shared" si="138"/>
        <v>2.5936743450105304</v>
      </c>
      <c r="AC129">
        <f t="shared" si="139"/>
        <v>23.437029068755837</v>
      </c>
      <c r="AD129">
        <f t="shared" si="140"/>
        <v>-2.2731939770406964E-3</v>
      </c>
      <c r="AE129">
        <f t="shared" si="141"/>
        <v>23.434755874778798</v>
      </c>
      <c r="AF129">
        <f t="shared" si="142"/>
        <v>2457898.5</v>
      </c>
      <c r="AG129">
        <f t="shared" si="143"/>
        <v>0.17394934976043805</v>
      </c>
      <c r="AH129">
        <f t="shared" si="144"/>
        <v>16.184744787525631</v>
      </c>
      <c r="AI129">
        <f t="shared" si="145"/>
        <v>14.429953446163131</v>
      </c>
      <c r="AJ129">
        <f t="shared" si="146"/>
        <v>0.40901364941597401</v>
      </c>
      <c r="AK129">
        <f t="shared" si="147"/>
        <v>21.850953446163132</v>
      </c>
      <c r="AL129">
        <f t="shared" si="179"/>
        <v>265.84103623573844</v>
      </c>
      <c r="AM129">
        <f t="shared" si="148"/>
        <v>4.6398013692271887</v>
      </c>
      <c r="AN129">
        <f t="shared" si="149"/>
        <v>1.0128106035622531</v>
      </c>
      <c r="AO129" t="s">
        <v>137</v>
      </c>
      <c r="AP129">
        <f t="shared" si="150"/>
        <v>63.921583134734973</v>
      </c>
      <c r="AQ129">
        <f t="shared" si="151"/>
        <v>63</v>
      </c>
      <c r="AR129">
        <f t="shared" si="152"/>
        <v>55</v>
      </c>
      <c r="AS129">
        <f t="shared" si="153"/>
        <v>17</v>
      </c>
      <c r="AT129">
        <f t="shared" si="154"/>
        <v>1.1156420887884033</v>
      </c>
      <c r="AU129">
        <f t="shared" si="155"/>
        <v>61.923265456708585</v>
      </c>
      <c r="AV129" s="18">
        <f t="shared" si="156"/>
        <v>4.1282176971139055</v>
      </c>
      <c r="AW129">
        <f t="shared" si="157"/>
        <v>1.0807648658060349</v>
      </c>
      <c r="AX129">
        <f t="shared" si="158"/>
        <v>20.929289728345054</v>
      </c>
      <c r="AY129" t="str">
        <f t="shared" si="159"/>
        <v>POSITIF</v>
      </c>
      <c r="AZ129">
        <f t="shared" si="160"/>
        <v>20</v>
      </c>
      <c r="BA129">
        <f t="shared" si="161"/>
        <v>55</v>
      </c>
      <c r="BB129">
        <f t="shared" si="162"/>
        <v>45</v>
      </c>
      <c r="BC129">
        <f t="shared" si="163"/>
        <v>0.3652850158634508</v>
      </c>
      <c r="BD129">
        <f t="shared" si="164"/>
        <v>-1.9421864391307291</v>
      </c>
      <c r="BE129">
        <f t="shared" si="165"/>
        <v>0.12222152900771403</v>
      </c>
      <c r="BF129">
        <f t="shared" si="166"/>
        <v>1.9428132568574878</v>
      </c>
      <c r="BG129">
        <f t="shared" si="167"/>
        <v>-110.83249101872431</v>
      </c>
      <c r="BH129">
        <f t="shared" si="168"/>
        <v>4.1282176971139055</v>
      </c>
      <c r="BI129">
        <f t="shared" si="169"/>
        <v>69.167508981275688</v>
      </c>
      <c r="BJ129">
        <f t="shared" si="170"/>
        <v>69</v>
      </c>
      <c r="BK129">
        <f t="shared" si="171"/>
        <v>10</v>
      </c>
      <c r="BL129">
        <f t="shared" si="172"/>
        <v>3</v>
      </c>
      <c r="BM129">
        <f t="shared" si="173"/>
        <v>-1.3570500308734406</v>
      </c>
      <c r="BN129" t="str">
        <f t="shared" si="174"/>
        <v>NEGATIF</v>
      </c>
      <c r="BO129">
        <f t="shared" si="175"/>
        <v>1</v>
      </c>
      <c r="BP129">
        <f t="shared" si="176"/>
        <v>21</v>
      </c>
      <c r="BQ129">
        <f t="shared" si="177"/>
        <v>25</v>
      </c>
    </row>
    <row r="130" spans="1:69">
      <c r="A130">
        <f t="shared" ref="A130" si="233">A128</f>
        <v>7.0027777777777782</v>
      </c>
      <c r="B130">
        <f t="shared" si="194"/>
        <v>111.315</v>
      </c>
      <c r="C130">
        <f>INT(G3/15)</f>
        <v>7</v>
      </c>
      <c r="D130">
        <f>L3</f>
        <v>2017</v>
      </c>
      <c r="E130">
        <f>L2</f>
        <v>5</v>
      </c>
      <c r="F130">
        <f>L4</f>
        <v>25</v>
      </c>
      <c r="H130">
        <v>5</v>
      </c>
      <c r="I130">
        <v>30</v>
      </c>
      <c r="J130">
        <f t="shared" si="212"/>
        <v>5.5</v>
      </c>
      <c r="L130">
        <f t="shared" si="123"/>
        <v>20</v>
      </c>
      <c r="M130">
        <f t="shared" si="124"/>
        <v>-13</v>
      </c>
      <c r="N130">
        <f t="shared" si="125"/>
        <v>2457898.4375</v>
      </c>
      <c r="O130">
        <f t="shared" si="221"/>
        <v>8.1271790906283143E-4</v>
      </c>
      <c r="P130">
        <f t="shared" si="213"/>
        <v>2457898.4383127177</v>
      </c>
      <c r="Q130">
        <f t="shared" si="214"/>
        <v>0.1739476608546944</v>
      </c>
      <c r="R130">
        <f t="shared" si="128"/>
        <v>62.715765678324715</v>
      </c>
      <c r="S130">
        <f t="shared" si="129"/>
        <v>139.47969267548524</v>
      </c>
      <c r="T130">
        <f t="shared" si="130"/>
        <v>1.2240051045485745</v>
      </c>
      <c r="U130">
        <f t="shared" si="131"/>
        <v>1.0945966039960211</v>
      </c>
      <c r="V130">
        <f t="shared" si="132"/>
        <v>2.4343798768570362</v>
      </c>
      <c r="W130">
        <f t="shared" si="133"/>
        <v>1.6701294198244104E-2</v>
      </c>
      <c r="X130">
        <f t="shared" si="134"/>
        <v>63.939770782873289</v>
      </c>
      <c r="Y130">
        <f t="shared" si="135"/>
        <v>140.70369778003382</v>
      </c>
      <c r="Z130">
        <f t="shared" si="136"/>
        <v>2.4557427959926263</v>
      </c>
      <c r="AA130">
        <f t="shared" si="137"/>
        <v>148.60604179875295</v>
      </c>
      <c r="AB130">
        <f t="shared" si="138"/>
        <v>2.5936647177445558</v>
      </c>
      <c r="AC130">
        <f t="shared" si="139"/>
        <v>23.437029065047142</v>
      </c>
      <c r="AD130">
        <f t="shared" si="140"/>
        <v>-2.2732274034332231E-3</v>
      </c>
      <c r="AE130">
        <f t="shared" si="141"/>
        <v>23.43475583764371</v>
      </c>
      <c r="AF130">
        <f t="shared" si="142"/>
        <v>2457898.5</v>
      </c>
      <c r="AG130">
        <f t="shared" si="143"/>
        <v>0.17394934976043805</v>
      </c>
      <c r="AH130">
        <f t="shared" si="144"/>
        <v>16.184744787525631</v>
      </c>
      <c r="AI130">
        <f t="shared" si="145"/>
        <v>14.680637923500631</v>
      </c>
      <c r="AJ130">
        <f t="shared" si="146"/>
        <v>0.40901364876784446</v>
      </c>
      <c r="AK130">
        <f t="shared" si="147"/>
        <v>22.101637923500633</v>
      </c>
      <c r="AL130">
        <f t="shared" si="179"/>
        <v>269.59077805418099</v>
      </c>
      <c r="AM130">
        <f t="shared" si="148"/>
        <v>4.7052467100587299</v>
      </c>
      <c r="AN130">
        <f t="shared" si="149"/>
        <v>1.012812499364717</v>
      </c>
      <c r="AO130" t="s">
        <v>137</v>
      </c>
      <c r="AP130">
        <f t="shared" si="150"/>
        <v>63.931590787077134</v>
      </c>
      <c r="AQ130">
        <f t="shared" si="151"/>
        <v>63</v>
      </c>
      <c r="AR130">
        <f t="shared" si="152"/>
        <v>55</v>
      </c>
      <c r="AS130">
        <f t="shared" si="153"/>
        <v>53</v>
      </c>
      <c r="AT130">
        <f t="shared" si="154"/>
        <v>1.1158167552721689</v>
      </c>
      <c r="AU130">
        <f t="shared" si="155"/>
        <v>61.933790798328459</v>
      </c>
      <c r="AV130" s="18">
        <f t="shared" si="156"/>
        <v>4.1289193865552303</v>
      </c>
      <c r="AW130">
        <f t="shared" si="157"/>
        <v>1.080948567672199</v>
      </c>
      <c r="AX130">
        <f t="shared" si="158"/>
        <v>20.93116261627047</v>
      </c>
      <c r="AY130" t="str">
        <f t="shared" si="159"/>
        <v>POSITIF</v>
      </c>
      <c r="AZ130">
        <f t="shared" si="160"/>
        <v>20</v>
      </c>
      <c r="BA130">
        <f t="shared" si="161"/>
        <v>55</v>
      </c>
      <c r="BB130">
        <f t="shared" si="162"/>
        <v>52</v>
      </c>
      <c r="BC130">
        <f t="shared" si="163"/>
        <v>0.36531770392427015</v>
      </c>
      <c r="BD130">
        <f t="shared" si="164"/>
        <v>-1.9343918864637835</v>
      </c>
      <c r="BE130">
        <f t="shared" si="165"/>
        <v>0.12222152900771403</v>
      </c>
      <c r="BF130">
        <f t="shared" si="166"/>
        <v>1.9428132568574878</v>
      </c>
      <c r="BG130">
        <f t="shared" si="167"/>
        <v>-110.46557959376391</v>
      </c>
      <c r="BH130">
        <f t="shared" si="168"/>
        <v>4.1289193865552303</v>
      </c>
      <c r="BI130">
        <f t="shared" si="169"/>
        <v>69.534420406236094</v>
      </c>
      <c r="BJ130">
        <f t="shared" si="170"/>
        <v>69</v>
      </c>
      <c r="BK130">
        <f t="shared" si="171"/>
        <v>32</v>
      </c>
      <c r="BL130">
        <f t="shared" si="172"/>
        <v>3</v>
      </c>
      <c r="BM130">
        <f t="shared" si="173"/>
        <v>2.1166092287744345</v>
      </c>
      <c r="BN130" t="str">
        <f t="shared" si="174"/>
        <v>POSITIF</v>
      </c>
      <c r="BO130">
        <f t="shared" si="175"/>
        <v>2</v>
      </c>
      <c r="BP130">
        <f t="shared" si="176"/>
        <v>6</v>
      </c>
      <c r="BQ130">
        <f t="shared" si="177"/>
        <v>59</v>
      </c>
    </row>
    <row r="131" spans="1:69">
      <c r="A131">
        <f t="shared" ref="A131" si="234">A129</f>
        <v>7.0027777777777782</v>
      </c>
      <c r="B131">
        <f t="shared" si="194"/>
        <v>111.315</v>
      </c>
      <c r="C131">
        <f>INT(G3/15)</f>
        <v>7</v>
      </c>
      <c r="D131">
        <f>L3</f>
        <v>2017</v>
      </c>
      <c r="E131">
        <f>L2</f>
        <v>5</v>
      </c>
      <c r="F131">
        <f>L4</f>
        <v>25</v>
      </c>
      <c r="H131">
        <v>5</v>
      </c>
      <c r="I131">
        <v>45</v>
      </c>
      <c r="J131">
        <f t="shared" si="212"/>
        <v>5.75</v>
      </c>
      <c r="L131">
        <f t="shared" si="123"/>
        <v>20</v>
      </c>
      <c r="M131">
        <f t="shared" si="124"/>
        <v>-13</v>
      </c>
      <c r="N131">
        <f t="shared" si="125"/>
        <v>2457898.447916667</v>
      </c>
      <c r="O131">
        <f>O112</f>
        <v>8.1271790906283143E-4</v>
      </c>
      <c r="P131">
        <f t="shared" si="213"/>
        <v>2457898.4487293847</v>
      </c>
      <c r="Q131">
        <f t="shared" si="214"/>
        <v>0.17394794604749325</v>
      </c>
      <c r="R131">
        <f t="shared" si="128"/>
        <v>62.726032838625542</v>
      </c>
      <c r="S131">
        <f t="shared" si="129"/>
        <v>139.48995934539562</v>
      </c>
      <c r="T131">
        <f t="shared" si="130"/>
        <v>1.223745598849691</v>
      </c>
      <c r="U131">
        <f t="shared" si="131"/>
        <v>1.0947757997481007</v>
      </c>
      <c r="V131">
        <f t="shared" si="132"/>
        <v>2.4345590640501875</v>
      </c>
      <c r="W131">
        <f t="shared" si="133"/>
        <v>1.6701294186266005E-2</v>
      </c>
      <c r="X131">
        <f t="shared" si="134"/>
        <v>63.949778437475231</v>
      </c>
      <c r="Y131">
        <f t="shared" si="135"/>
        <v>140.71370494424531</v>
      </c>
      <c r="Z131">
        <f t="shared" si="136"/>
        <v>2.4559174539569044</v>
      </c>
      <c r="AA131">
        <f t="shared" si="137"/>
        <v>148.60549019701963</v>
      </c>
      <c r="AB131">
        <f t="shared" si="138"/>
        <v>2.5936550904781495</v>
      </c>
      <c r="AC131">
        <f t="shared" si="139"/>
        <v>23.437029061338446</v>
      </c>
      <c r="AD131">
        <f t="shared" si="140"/>
        <v>-2.2732608178350848E-3</v>
      </c>
      <c r="AE131">
        <f t="shared" si="141"/>
        <v>23.434755800520612</v>
      </c>
      <c r="AF131">
        <f t="shared" si="142"/>
        <v>2457898.5</v>
      </c>
      <c r="AG131">
        <f t="shared" si="143"/>
        <v>0.17394934976043805</v>
      </c>
      <c r="AH131">
        <f t="shared" si="144"/>
        <v>16.184744787525631</v>
      </c>
      <c r="AI131">
        <f t="shared" si="145"/>
        <v>14.93132240083813</v>
      </c>
      <c r="AJ131">
        <f t="shared" si="146"/>
        <v>0.40901364811992413</v>
      </c>
      <c r="AK131">
        <f t="shared" si="147"/>
        <v>22.35232240083813</v>
      </c>
      <c r="AL131">
        <f t="shared" si="179"/>
        <v>273.34051964841376</v>
      </c>
      <c r="AM131">
        <f t="shared" si="148"/>
        <v>4.7706920469770733</v>
      </c>
      <c r="AN131">
        <f t="shared" si="149"/>
        <v>1.012814394762702</v>
      </c>
      <c r="AO131" t="s">
        <v>137</v>
      </c>
      <c r="AP131">
        <f t="shared" si="150"/>
        <v>63.94159840239768</v>
      </c>
      <c r="AQ131">
        <f t="shared" si="151"/>
        <v>63</v>
      </c>
      <c r="AR131">
        <f t="shared" si="152"/>
        <v>56</v>
      </c>
      <c r="AS131">
        <f t="shared" si="153"/>
        <v>29</v>
      </c>
      <c r="AT131">
        <f t="shared" si="154"/>
        <v>1.1159914211097857</v>
      </c>
      <c r="AU131">
        <f t="shared" si="155"/>
        <v>61.94431636415819</v>
      </c>
      <c r="AV131" s="18">
        <f t="shared" si="156"/>
        <v>4.1296210909438793</v>
      </c>
      <c r="AW131">
        <f t="shared" si="157"/>
        <v>1.0811322734515632</v>
      </c>
      <c r="AX131">
        <f t="shared" si="158"/>
        <v>20.93303485209762</v>
      </c>
      <c r="AY131" t="str">
        <f t="shared" si="159"/>
        <v>POSITIF</v>
      </c>
      <c r="AZ131">
        <f t="shared" si="160"/>
        <v>20</v>
      </c>
      <c r="BA131">
        <f t="shared" si="161"/>
        <v>55</v>
      </c>
      <c r="BB131">
        <f t="shared" si="162"/>
        <v>58</v>
      </c>
      <c r="BC131">
        <f t="shared" si="163"/>
        <v>0.36535038060382768</v>
      </c>
      <c r="BD131">
        <f t="shared" si="164"/>
        <v>-1.9279880740350404</v>
      </c>
      <c r="BE131">
        <f t="shared" si="165"/>
        <v>0.12222152900771403</v>
      </c>
      <c r="BF131">
        <f t="shared" si="166"/>
        <v>1.9428132568574878</v>
      </c>
      <c r="BG131">
        <f t="shared" si="167"/>
        <v>-110.17680163980694</v>
      </c>
      <c r="BH131">
        <f t="shared" si="168"/>
        <v>4.1296210909438793</v>
      </c>
      <c r="BI131">
        <f t="shared" si="169"/>
        <v>69.823198360193061</v>
      </c>
      <c r="BJ131">
        <f t="shared" si="170"/>
        <v>69</v>
      </c>
      <c r="BK131">
        <f t="shared" si="171"/>
        <v>49</v>
      </c>
      <c r="BL131">
        <f t="shared" si="172"/>
        <v>23</v>
      </c>
      <c r="BM131">
        <f t="shared" si="173"/>
        <v>5.5996258785232511</v>
      </c>
      <c r="BN131" t="str">
        <f t="shared" si="174"/>
        <v>POSITIF</v>
      </c>
      <c r="BO131">
        <f t="shared" si="175"/>
        <v>5</v>
      </c>
      <c r="BP131">
        <f t="shared" si="176"/>
        <v>35</v>
      </c>
      <c r="BQ131">
        <f t="shared" si="177"/>
        <v>58</v>
      </c>
    </row>
    <row r="132" spans="1:69">
      <c r="A132">
        <f t="shared" ref="A132" si="235">A130</f>
        <v>7.0027777777777782</v>
      </c>
      <c r="B132">
        <f t="shared" si="194"/>
        <v>111.315</v>
      </c>
      <c r="C132">
        <f>INT(G3/15)</f>
        <v>7</v>
      </c>
      <c r="D132">
        <f>L3</f>
        <v>2017</v>
      </c>
      <c r="E132">
        <f>L2</f>
        <v>5</v>
      </c>
      <c r="F132">
        <f>L4</f>
        <v>25</v>
      </c>
      <c r="H132">
        <v>6</v>
      </c>
      <c r="I132">
        <v>0</v>
      </c>
      <c r="J132">
        <f t="shared" si="212"/>
        <v>6</v>
      </c>
      <c r="L132">
        <f t="shared" si="123"/>
        <v>20</v>
      </c>
      <c r="M132">
        <f t="shared" si="124"/>
        <v>-13</v>
      </c>
      <c r="N132">
        <f t="shared" si="125"/>
        <v>2457898.4583333335</v>
      </c>
      <c r="O132">
        <f t="shared" ref="O132:O195" si="236">O113</f>
        <v>8.1271790906283143E-4</v>
      </c>
      <c r="P132">
        <f t="shared" si="213"/>
        <v>2457898.4591460512</v>
      </c>
      <c r="Q132">
        <f t="shared" si="214"/>
        <v>0.17394823124027931</v>
      </c>
      <c r="R132">
        <f t="shared" si="128"/>
        <v>62.736299998464347</v>
      </c>
      <c r="S132">
        <f t="shared" si="129"/>
        <v>139.5002260148467</v>
      </c>
      <c r="T132">
        <f t="shared" si="130"/>
        <v>1.2234860556983802</v>
      </c>
      <c r="U132">
        <f t="shared" si="131"/>
        <v>1.0949549954921163</v>
      </c>
      <c r="V132">
        <f t="shared" si="132"/>
        <v>2.4347382512353231</v>
      </c>
      <c r="W132">
        <f t="shared" si="133"/>
        <v>1.6701294174287909E-2</v>
      </c>
      <c r="X132">
        <f t="shared" si="134"/>
        <v>63.959786054162727</v>
      </c>
      <c r="Y132">
        <f t="shared" si="135"/>
        <v>140.72371207054508</v>
      </c>
      <c r="Z132">
        <f t="shared" si="136"/>
        <v>2.4560921112594984</v>
      </c>
      <c r="AA132">
        <f t="shared" si="137"/>
        <v>148.60493859531104</v>
      </c>
      <c r="AB132">
        <f t="shared" si="138"/>
        <v>2.5936454632121748</v>
      </c>
      <c r="AC132">
        <f t="shared" si="139"/>
        <v>23.437029057629751</v>
      </c>
      <c r="AD132">
        <f t="shared" si="140"/>
        <v>-2.2732942202373344E-3</v>
      </c>
      <c r="AE132">
        <f t="shared" si="141"/>
        <v>23.434755763409512</v>
      </c>
      <c r="AF132">
        <f t="shared" si="142"/>
        <v>2457898.5</v>
      </c>
      <c r="AG132">
        <f t="shared" si="143"/>
        <v>0.17394934976043805</v>
      </c>
      <c r="AH132">
        <f t="shared" si="144"/>
        <v>16.184744787525631</v>
      </c>
      <c r="AI132">
        <f t="shared" si="145"/>
        <v>15.182006878175631</v>
      </c>
      <c r="AJ132">
        <f t="shared" si="146"/>
        <v>0.4090136474722133</v>
      </c>
      <c r="AK132">
        <f t="shared" si="147"/>
        <v>22.603006878175631</v>
      </c>
      <c r="AL132">
        <f t="shared" si="179"/>
        <v>277.09026101943681</v>
      </c>
      <c r="AM132">
        <f t="shared" si="148"/>
        <v>4.8361373799996716</v>
      </c>
      <c r="AN132">
        <f t="shared" si="149"/>
        <v>1.0128162897559818</v>
      </c>
      <c r="AO132" t="s">
        <v>137</v>
      </c>
      <c r="AP132">
        <f t="shared" si="150"/>
        <v>63.951605979804008</v>
      </c>
      <c r="AQ132">
        <f t="shared" si="151"/>
        <v>63</v>
      </c>
      <c r="AR132">
        <f t="shared" si="152"/>
        <v>57</v>
      </c>
      <c r="AS132">
        <f t="shared" si="153"/>
        <v>5</v>
      </c>
      <c r="AT132">
        <f t="shared" si="154"/>
        <v>1.1161660862856742</v>
      </c>
      <c r="AU132">
        <f t="shared" si="155"/>
        <v>61.954842153197653</v>
      </c>
      <c r="AV132" s="18">
        <f t="shared" si="156"/>
        <v>4.130322810213177</v>
      </c>
      <c r="AW132">
        <f t="shared" si="157"/>
        <v>1.0813159831266721</v>
      </c>
      <c r="AX132">
        <f t="shared" si="158"/>
        <v>20.934906435587457</v>
      </c>
      <c r="AY132" t="str">
        <f t="shared" si="159"/>
        <v>POSITIF</v>
      </c>
      <c r="AZ132">
        <f t="shared" si="160"/>
        <v>20</v>
      </c>
      <c r="BA132">
        <f t="shared" si="161"/>
        <v>56</v>
      </c>
      <c r="BB132">
        <f t="shared" si="162"/>
        <v>5</v>
      </c>
      <c r="BC132">
        <f t="shared" si="163"/>
        <v>0.36538304589795134</v>
      </c>
      <c r="BD132">
        <f t="shared" si="164"/>
        <v>-1.9229479479313185</v>
      </c>
      <c r="BE132">
        <f t="shared" si="165"/>
        <v>0.12222152900771403</v>
      </c>
      <c r="BF132">
        <f t="shared" si="166"/>
        <v>1.9428132568574878</v>
      </c>
      <c r="BG132">
        <f t="shared" si="167"/>
        <v>-109.96600272281179</v>
      </c>
      <c r="BH132">
        <f t="shared" si="168"/>
        <v>4.130322810213177</v>
      </c>
      <c r="BI132">
        <f t="shared" si="169"/>
        <v>70.033997277188206</v>
      </c>
      <c r="BJ132">
        <f t="shared" si="170"/>
        <v>70</v>
      </c>
      <c r="BK132">
        <f t="shared" si="171"/>
        <v>2</v>
      </c>
      <c r="BL132">
        <f t="shared" si="172"/>
        <v>2</v>
      </c>
      <c r="BM132">
        <f t="shared" si="173"/>
        <v>9.0900508321288438</v>
      </c>
      <c r="BN132" t="str">
        <f t="shared" si="174"/>
        <v>POSITIF</v>
      </c>
      <c r="BO132">
        <f t="shared" si="175"/>
        <v>9</v>
      </c>
      <c r="BP132">
        <f t="shared" si="176"/>
        <v>5</v>
      </c>
      <c r="BQ132">
        <f t="shared" si="177"/>
        <v>24</v>
      </c>
    </row>
    <row r="133" spans="1:69">
      <c r="A133">
        <f t="shared" ref="A133" si="237">A131</f>
        <v>7.0027777777777782</v>
      </c>
      <c r="B133">
        <f t="shared" si="194"/>
        <v>111.315</v>
      </c>
      <c r="C133">
        <f>INT(G3/15)</f>
        <v>7</v>
      </c>
      <c r="D133">
        <f>L3</f>
        <v>2017</v>
      </c>
      <c r="E133">
        <f>L2</f>
        <v>5</v>
      </c>
      <c r="F133">
        <f>L4</f>
        <v>25</v>
      </c>
      <c r="H133">
        <v>6</v>
      </c>
      <c r="I133">
        <v>15</v>
      </c>
      <c r="J133">
        <f t="shared" si="212"/>
        <v>6.25</v>
      </c>
      <c r="L133">
        <f t="shared" si="123"/>
        <v>20</v>
      </c>
      <c r="M133">
        <f t="shared" si="124"/>
        <v>-13</v>
      </c>
      <c r="N133">
        <f t="shared" si="125"/>
        <v>2457898.46875</v>
      </c>
      <c r="O133">
        <f t="shared" si="236"/>
        <v>8.1271790906283143E-4</v>
      </c>
      <c r="P133">
        <f t="shared" si="213"/>
        <v>2457898.4695627177</v>
      </c>
      <c r="Q133">
        <f t="shared" si="214"/>
        <v>0.17394851643306539</v>
      </c>
      <c r="R133">
        <f t="shared" si="128"/>
        <v>62.74656715830497</v>
      </c>
      <c r="S133">
        <f t="shared" si="129"/>
        <v>139.51049268429779</v>
      </c>
      <c r="T133">
        <f t="shared" si="130"/>
        <v>1.2232264750912381</v>
      </c>
      <c r="U133">
        <f t="shared" si="131"/>
        <v>1.0951341912361638</v>
      </c>
      <c r="V133">
        <f t="shared" si="132"/>
        <v>2.4349174384204586</v>
      </c>
      <c r="W133">
        <f t="shared" si="133"/>
        <v>1.6701294162309813E-2</v>
      </c>
      <c r="X133">
        <f t="shared" si="134"/>
        <v>63.969793633396208</v>
      </c>
      <c r="Y133">
        <f t="shared" si="135"/>
        <v>140.73371915938904</v>
      </c>
      <c r="Z133">
        <f t="shared" si="136"/>
        <v>2.4562667679083652</v>
      </c>
      <c r="AA133">
        <f t="shared" si="137"/>
        <v>148.60438699360239</v>
      </c>
      <c r="AB133">
        <f t="shared" si="138"/>
        <v>2.5936358359461993</v>
      </c>
      <c r="AC133">
        <f t="shared" si="139"/>
        <v>23.437029053921055</v>
      </c>
      <c r="AD133">
        <f t="shared" si="140"/>
        <v>-2.273327610635549E-3</v>
      </c>
      <c r="AE133">
        <f t="shared" si="141"/>
        <v>23.434755726310421</v>
      </c>
      <c r="AF133">
        <f t="shared" si="142"/>
        <v>2457898.5</v>
      </c>
      <c r="AG133">
        <f t="shared" si="143"/>
        <v>0.17394934976043805</v>
      </c>
      <c r="AH133">
        <f t="shared" si="144"/>
        <v>16.184744787525631</v>
      </c>
      <c r="AI133">
        <f t="shared" si="145"/>
        <v>15.43269135551313</v>
      </c>
      <c r="AJ133">
        <f t="shared" si="146"/>
        <v>0.40901364682471197</v>
      </c>
      <c r="AK133">
        <f t="shared" si="147"/>
        <v>22.853691355513131</v>
      </c>
      <c r="AL133">
        <f t="shared" si="179"/>
        <v>280.84000216682716</v>
      </c>
      <c r="AM133">
        <f t="shared" si="148"/>
        <v>4.9015827091191433</v>
      </c>
      <c r="AN133">
        <f t="shared" si="149"/>
        <v>1.0128181843445854</v>
      </c>
      <c r="AO133" t="s">
        <v>137</v>
      </c>
      <c r="AP133">
        <f t="shared" si="150"/>
        <v>63.961613519756554</v>
      </c>
      <c r="AQ133">
        <f t="shared" si="151"/>
        <v>63</v>
      </c>
      <c r="AR133">
        <f t="shared" si="152"/>
        <v>57</v>
      </c>
      <c r="AS133">
        <f t="shared" si="153"/>
        <v>41</v>
      </c>
      <c r="AT133">
        <f t="shared" si="154"/>
        <v>1.1163407508078711</v>
      </c>
      <c r="AU133">
        <f t="shared" si="155"/>
        <v>61.965368165869798</v>
      </c>
      <c r="AV133" s="18">
        <f t="shared" si="156"/>
        <v>4.1310245443913196</v>
      </c>
      <c r="AW133">
        <f t="shared" si="157"/>
        <v>1.0814996967049078</v>
      </c>
      <c r="AX133">
        <f t="shared" si="158"/>
        <v>20.936777366754107</v>
      </c>
      <c r="AY133" t="str">
        <f t="shared" si="159"/>
        <v>POSITIF</v>
      </c>
      <c r="AZ133">
        <f t="shared" si="160"/>
        <v>20</v>
      </c>
      <c r="BA133">
        <f t="shared" si="161"/>
        <v>56</v>
      </c>
      <c r="BB133">
        <f t="shared" si="162"/>
        <v>12</v>
      </c>
      <c r="BC133">
        <f t="shared" si="163"/>
        <v>0.36541569980688754</v>
      </c>
      <c r="BD133">
        <f t="shared" si="164"/>
        <v>-1.9192688127701152</v>
      </c>
      <c r="BE133">
        <f t="shared" si="165"/>
        <v>0.12222152900771403</v>
      </c>
      <c r="BF133">
        <f t="shared" si="166"/>
        <v>1.9428132568574878</v>
      </c>
      <c r="BG133">
        <f t="shared" si="167"/>
        <v>-109.83448285697956</v>
      </c>
      <c r="BH133">
        <f t="shared" si="168"/>
        <v>4.1310245443913196</v>
      </c>
      <c r="BI133">
        <f t="shared" si="169"/>
        <v>70.165517143020438</v>
      </c>
      <c r="BJ133">
        <f t="shared" si="170"/>
        <v>70</v>
      </c>
      <c r="BK133">
        <f t="shared" si="171"/>
        <v>9</v>
      </c>
      <c r="BL133">
        <f t="shared" si="172"/>
        <v>55</v>
      </c>
      <c r="BM133">
        <f t="shared" si="173"/>
        <v>12.586035838530513</v>
      </c>
      <c r="BN133" t="str">
        <f t="shared" si="174"/>
        <v>POSITIF</v>
      </c>
      <c r="BO133">
        <f t="shared" si="175"/>
        <v>12</v>
      </c>
      <c r="BP133">
        <f t="shared" si="176"/>
        <v>35</v>
      </c>
      <c r="BQ133">
        <f t="shared" si="177"/>
        <v>9</v>
      </c>
    </row>
    <row r="134" spans="1:69">
      <c r="A134">
        <f t="shared" ref="A134" si="238">A132</f>
        <v>7.0027777777777782</v>
      </c>
      <c r="B134">
        <f t="shared" si="194"/>
        <v>111.315</v>
      </c>
      <c r="C134">
        <f>INT(G3/15)</f>
        <v>7</v>
      </c>
      <c r="D134">
        <f>L3</f>
        <v>2017</v>
      </c>
      <c r="E134">
        <f>L2</f>
        <v>5</v>
      </c>
      <c r="F134">
        <f>L4</f>
        <v>25</v>
      </c>
      <c r="H134">
        <v>6</v>
      </c>
      <c r="I134">
        <v>30</v>
      </c>
      <c r="J134">
        <f t="shared" si="212"/>
        <v>6.5</v>
      </c>
      <c r="L134">
        <f t="shared" si="123"/>
        <v>20</v>
      </c>
      <c r="M134">
        <f t="shared" si="124"/>
        <v>-13</v>
      </c>
      <c r="N134">
        <f t="shared" si="125"/>
        <v>2457898.479166667</v>
      </c>
      <c r="O134">
        <f t="shared" si="236"/>
        <v>8.1271790906283143E-4</v>
      </c>
      <c r="P134">
        <f t="shared" si="213"/>
        <v>2457898.4799793847</v>
      </c>
      <c r="Q134">
        <f t="shared" si="214"/>
        <v>0.17394880162586421</v>
      </c>
      <c r="R134">
        <f t="shared" si="128"/>
        <v>62.756834318603978</v>
      </c>
      <c r="S134">
        <f t="shared" si="129"/>
        <v>139.52075935420726</v>
      </c>
      <c r="T134">
        <f t="shared" si="130"/>
        <v>1.2229668570248797</v>
      </c>
      <c r="U134">
        <f t="shared" si="131"/>
        <v>1.0953133869882115</v>
      </c>
      <c r="V134">
        <f t="shared" si="132"/>
        <v>2.435096625613594</v>
      </c>
      <c r="W134">
        <f t="shared" si="133"/>
        <v>1.6701294150331714E-2</v>
      </c>
      <c r="X134">
        <f t="shared" si="134"/>
        <v>63.979801175628857</v>
      </c>
      <c r="Y134">
        <f t="shared" si="135"/>
        <v>140.74372621123214</v>
      </c>
      <c r="Z134">
        <f t="shared" si="136"/>
        <v>2.4564414239114449</v>
      </c>
      <c r="AA134">
        <f t="shared" si="137"/>
        <v>148.60383539186907</v>
      </c>
      <c r="AB134">
        <f t="shared" si="138"/>
        <v>2.593626208679793</v>
      </c>
      <c r="AC134">
        <f t="shared" si="139"/>
        <v>23.437029050212359</v>
      </c>
      <c r="AD134">
        <f t="shared" si="140"/>
        <v>-2.2733609890252761E-3</v>
      </c>
      <c r="AE134">
        <f t="shared" si="141"/>
        <v>23.434755689223334</v>
      </c>
      <c r="AF134">
        <f t="shared" si="142"/>
        <v>2457898.5</v>
      </c>
      <c r="AG134">
        <f t="shared" si="143"/>
        <v>0.17394934976043805</v>
      </c>
      <c r="AH134">
        <f t="shared" si="144"/>
        <v>16.184744787525631</v>
      </c>
      <c r="AI134">
        <f t="shared" si="145"/>
        <v>15.683375832850631</v>
      </c>
      <c r="AJ134">
        <f t="shared" si="146"/>
        <v>0.4090136461774202</v>
      </c>
      <c r="AK134">
        <f t="shared" si="147"/>
        <v>23.104375832850632</v>
      </c>
      <c r="AL134">
        <f t="shared" si="179"/>
        <v>284.58974309016958</v>
      </c>
      <c r="AM134">
        <f t="shared" si="148"/>
        <v>4.9670280343282407</v>
      </c>
      <c r="AN134">
        <f t="shared" si="149"/>
        <v>1.0128200785285406</v>
      </c>
      <c r="AO134" t="s">
        <v>137</v>
      </c>
      <c r="AP134">
        <f t="shared" si="150"/>
        <v>63.971621022708497</v>
      </c>
      <c r="AQ134">
        <f t="shared" si="151"/>
        <v>63</v>
      </c>
      <c r="AR134">
        <f t="shared" si="152"/>
        <v>58</v>
      </c>
      <c r="AS134">
        <f t="shared" si="153"/>
        <v>17</v>
      </c>
      <c r="AT134">
        <f t="shared" si="154"/>
        <v>1.1165154146842855</v>
      </c>
      <c r="AU134">
        <f t="shared" si="155"/>
        <v>61.97589440258993</v>
      </c>
      <c r="AV134" s="18">
        <f t="shared" si="156"/>
        <v>4.1317262935059951</v>
      </c>
      <c r="AW134">
        <f t="shared" si="157"/>
        <v>1.0816834141935183</v>
      </c>
      <c r="AX134">
        <f t="shared" si="158"/>
        <v>20.938647645610228</v>
      </c>
      <c r="AY134" t="str">
        <f t="shared" si="159"/>
        <v>POSITIF</v>
      </c>
      <c r="AZ134">
        <f t="shared" si="160"/>
        <v>20</v>
      </c>
      <c r="BA134">
        <f t="shared" si="161"/>
        <v>56</v>
      </c>
      <c r="BB134">
        <f t="shared" si="162"/>
        <v>19</v>
      </c>
      <c r="BC134">
        <f t="shared" si="163"/>
        <v>0.36544834233085727</v>
      </c>
      <c r="BD134">
        <f t="shared" si="164"/>
        <v>-1.9169733580795616</v>
      </c>
      <c r="BE134">
        <f t="shared" si="165"/>
        <v>0.12222152900771403</v>
      </c>
      <c r="BF134">
        <f t="shared" si="166"/>
        <v>1.9428132568574878</v>
      </c>
      <c r="BG134">
        <f t="shared" si="167"/>
        <v>-109.78512051959861</v>
      </c>
      <c r="BH134">
        <f t="shared" si="168"/>
        <v>4.1317262935059951</v>
      </c>
      <c r="BI134">
        <f t="shared" si="169"/>
        <v>70.214879480401393</v>
      </c>
      <c r="BJ134">
        <f t="shared" si="170"/>
        <v>70</v>
      </c>
      <c r="BK134">
        <f t="shared" si="171"/>
        <v>12</v>
      </c>
      <c r="BL134">
        <f t="shared" si="172"/>
        <v>53</v>
      </c>
      <c r="BM134">
        <f t="shared" si="173"/>
        <v>16.085781909671049</v>
      </c>
      <c r="BN134" t="str">
        <f t="shared" si="174"/>
        <v>POSITIF</v>
      </c>
      <c r="BO134">
        <f t="shared" si="175"/>
        <v>16</v>
      </c>
      <c r="BP134">
        <f t="shared" si="176"/>
        <v>5</v>
      </c>
      <c r="BQ134">
        <f t="shared" si="177"/>
        <v>8</v>
      </c>
    </row>
    <row r="135" spans="1:69">
      <c r="A135">
        <f t="shared" ref="A135" si="239">A133</f>
        <v>7.0027777777777782</v>
      </c>
      <c r="B135">
        <f t="shared" si="194"/>
        <v>111.315</v>
      </c>
      <c r="C135">
        <f>INT(G3/15)</f>
        <v>7</v>
      </c>
      <c r="D135">
        <f>L3</f>
        <v>2017</v>
      </c>
      <c r="E135">
        <f>L2</f>
        <v>5</v>
      </c>
      <c r="F135">
        <f>L4</f>
        <v>25</v>
      </c>
      <c r="H135">
        <v>6</v>
      </c>
      <c r="I135">
        <v>45</v>
      </c>
      <c r="J135">
        <f t="shared" si="212"/>
        <v>6.75</v>
      </c>
      <c r="L135">
        <f t="shared" si="123"/>
        <v>20</v>
      </c>
      <c r="M135">
        <f t="shared" si="124"/>
        <v>-13</v>
      </c>
      <c r="N135">
        <f t="shared" si="125"/>
        <v>2457898.4895833335</v>
      </c>
      <c r="O135">
        <f t="shared" si="236"/>
        <v>8.1271790906283143E-4</v>
      </c>
      <c r="P135">
        <f t="shared" si="213"/>
        <v>2457898.4903960512</v>
      </c>
      <c r="Q135">
        <f t="shared" si="214"/>
        <v>0.17394908681865029</v>
      </c>
      <c r="R135">
        <f t="shared" si="128"/>
        <v>62.767101478443692</v>
      </c>
      <c r="S135">
        <f t="shared" si="129"/>
        <v>139.53102602365925</v>
      </c>
      <c r="T135">
        <f t="shared" si="130"/>
        <v>1.2227072015306686</v>
      </c>
      <c r="U135">
        <f t="shared" si="131"/>
        <v>1.095492582732243</v>
      </c>
      <c r="V135">
        <f t="shared" si="132"/>
        <v>2.4352758127987455</v>
      </c>
      <c r="W135">
        <f t="shared" si="133"/>
        <v>1.6701294138353619E-2</v>
      </c>
      <c r="X135">
        <f t="shared" si="134"/>
        <v>63.98980867997436</v>
      </c>
      <c r="Y135">
        <f t="shared" si="135"/>
        <v>140.75373322518993</v>
      </c>
      <c r="Z135">
        <f t="shared" si="136"/>
        <v>2.4566160792533016</v>
      </c>
      <c r="AA135">
        <f t="shared" si="137"/>
        <v>148.60328379016042</v>
      </c>
      <c r="AB135">
        <f t="shared" si="138"/>
        <v>2.5936165814138175</v>
      </c>
      <c r="AC135">
        <f t="shared" si="139"/>
        <v>23.437029046503664</v>
      </c>
      <c r="AD135">
        <f t="shared" si="140"/>
        <v>-2.2733943553976017E-3</v>
      </c>
      <c r="AE135">
        <f t="shared" si="141"/>
        <v>23.434755652148265</v>
      </c>
      <c r="AF135">
        <f t="shared" si="142"/>
        <v>2457898.5</v>
      </c>
      <c r="AG135">
        <f t="shared" si="143"/>
        <v>0.17394934976043805</v>
      </c>
      <c r="AH135">
        <f t="shared" si="144"/>
        <v>16.184744787525631</v>
      </c>
      <c r="AI135">
        <f t="shared" si="145"/>
        <v>15.93406031018813</v>
      </c>
      <c r="AJ135">
        <f t="shared" si="146"/>
        <v>0.4090136455303382</v>
      </c>
      <c r="AK135">
        <f t="shared" si="147"/>
        <v>23.355060310188129</v>
      </c>
      <c r="AL135">
        <f t="shared" si="179"/>
        <v>288.33948379045756</v>
      </c>
      <c r="AM135">
        <f t="shared" si="148"/>
        <v>5.0324733556443038</v>
      </c>
      <c r="AN135">
        <f t="shared" si="149"/>
        <v>1.0128219723076224</v>
      </c>
      <c r="AO135" t="s">
        <v>137</v>
      </c>
      <c r="AP135">
        <f t="shared" si="150"/>
        <v>63.981628487773527</v>
      </c>
      <c r="AQ135">
        <f t="shared" si="151"/>
        <v>63</v>
      </c>
      <c r="AR135">
        <f t="shared" si="152"/>
        <v>58</v>
      </c>
      <c r="AS135">
        <f t="shared" si="153"/>
        <v>53</v>
      </c>
      <c r="AT135">
        <f t="shared" si="154"/>
        <v>1.1166900778994486</v>
      </c>
      <c r="AU135">
        <f t="shared" si="155"/>
        <v>61.98642086236439</v>
      </c>
      <c r="AV135" s="18">
        <f t="shared" si="156"/>
        <v>4.1324280574909595</v>
      </c>
      <c r="AW135">
        <f t="shared" si="157"/>
        <v>1.0818671355751615</v>
      </c>
      <c r="AX135">
        <f t="shared" si="158"/>
        <v>20.940517271918189</v>
      </c>
      <c r="AY135" t="str">
        <f t="shared" si="159"/>
        <v>POSITIF</v>
      </c>
      <c r="AZ135">
        <f t="shared" si="160"/>
        <v>20</v>
      </c>
      <c r="BA135">
        <f t="shared" si="161"/>
        <v>56</v>
      </c>
      <c r="BB135">
        <f t="shared" si="162"/>
        <v>25</v>
      </c>
      <c r="BC135">
        <f t="shared" si="163"/>
        <v>0.36548097346571312</v>
      </c>
      <c r="BD135">
        <f t="shared" si="164"/>
        <v>-1.9161118227657836</v>
      </c>
      <c r="BE135">
        <f t="shared" si="165"/>
        <v>0.12222152900771403</v>
      </c>
      <c r="BF135">
        <f t="shared" si="166"/>
        <v>1.9428132568574878</v>
      </c>
      <c r="BG135">
        <f t="shared" si="167"/>
        <v>-109.82257502979954</v>
      </c>
      <c r="BH135">
        <f t="shared" si="168"/>
        <v>4.1324280574909595</v>
      </c>
      <c r="BI135">
        <f t="shared" si="169"/>
        <v>70.177424970200462</v>
      </c>
      <c r="BJ135">
        <f t="shared" si="170"/>
        <v>70</v>
      </c>
      <c r="BK135">
        <f t="shared" si="171"/>
        <v>10</v>
      </c>
      <c r="BL135">
        <f t="shared" si="172"/>
        <v>38</v>
      </c>
      <c r="BM135">
        <f t="shared" si="173"/>
        <v>19.587486995943976</v>
      </c>
      <c r="BN135" t="str">
        <f t="shared" si="174"/>
        <v>POSITIF</v>
      </c>
      <c r="BO135">
        <f t="shared" si="175"/>
        <v>19</v>
      </c>
      <c r="BP135">
        <f t="shared" si="176"/>
        <v>35</v>
      </c>
      <c r="BQ135">
        <f t="shared" si="177"/>
        <v>14</v>
      </c>
    </row>
    <row r="136" spans="1:69">
      <c r="A136">
        <f t="shared" ref="A136" si="240">A134</f>
        <v>7.0027777777777782</v>
      </c>
      <c r="B136">
        <f t="shared" si="194"/>
        <v>111.315</v>
      </c>
      <c r="C136">
        <f>INT(G3/15)</f>
        <v>7</v>
      </c>
      <c r="D136">
        <f>L3</f>
        <v>2017</v>
      </c>
      <c r="E136">
        <f>L2</f>
        <v>5</v>
      </c>
      <c r="F136">
        <f>L4</f>
        <v>25</v>
      </c>
      <c r="H136">
        <v>7</v>
      </c>
      <c r="I136">
        <v>0</v>
      </c>
      <c r="J136">
        <f t="shared" si="212"/>
        <v>7</v>
      </c>
      <c r="L136">
        <f t="shared" si="123"/>
        <v>20</v>
      </c>
      <c r="M136">
        <f t="shared" si="124"/>
        <v>-13</v>
      </c>
      <c r="N136">
        <f t="shared" si="125"/>
        <v>2457898.5</v>
      </c>
      <c r="O136">
        <f t="shared" si="236"/>
        <v>8.1271790906283143E-4</v>
      </c>
      <c r="P136">
        <f t="shared" si="213"/>
        <v>2457898.5008127177</v>
      </c>
      <c r="Q136">
        <f t="shared" si="214"/>
        <v>0.17394937201143637</v>
      </c>
      <c r="R136">
        <f t="shared" si="128"/>
        <v>62.777368638284315</v>
      </c>
      <c r="S136">
        <f t="shared" si="129"/>
        <v>139.54129269311034</v>
      </c>
      <c r="T136">
        <f t="shared" si="130"/>
        <v>1.2224475086052695</v>
      </c>
      <c r="U136">
        <f t="shared" si="131"/>
        <v>1.0956717784762904</v>
      </c>
      <c r="V136">
        <f t="shared" si="132"/>
        <v>2.4354549999838806</v>
      </c>
      <c r="W136">
        <f t="shared" si="133"/>
        <v>1.670129412637552E-2</v>
      </c>
      <c r="X136">
        <f t="shared" si="134"/>
        <v>63.999816146889586</v>
      </c>
      <c r="Y136">
        <f t="shared" si="135"/>
        <v>140.76374020171559</v>
      </c>
      <c r="Z136">
        <f t="shared" si="136"/>
        <v>2.456790733941844</v>
      </c>
      <c r="AA136">
        <f t="shared" si="137"/>
        <v>148.60273218845177</v>
      </c>
      <c r="AB136">
        <f t="shared" si="138"/>
        <v>2.5936069541478419</v>
      </c>
      <c r="AC136">
        <f t="shared" si="139"/>
        <v>23.437029042794968</v>
      </c>
      <c r="AD136">
        <f t="shared" si="140"/>
        <v>-2.2734277097480916E-3</v>
      </c>
      <c r="AE136">
        <f t="shared" si="141"/>
        <v>23.434755615085219</v>
      </c>
      <c r="AF136">
        <f t="shared" si="142"/>
        <v>2457898.5</v>
      </c>
      <c r="AG136">
        <f t="shared" si="143"/>
        <v>0.17394934976043805</v>
      </c>
      <c r="AH136">
        <f t="shared" si="144"/>
        <v>16.184744787525631</v>
      </c>
      <c r="AI136">
        <f t="shared" si="145"/>
        <v>16.184744787525631</v>
      </c>
      <c r="AJ136">
        <f t="shared" si="146"/>
        <v>0.40901364488346598</v>
      </c>
      <c r="AK136">
        <f t="shared" si="147"/>
        <v>23.60574478752563</v>
      </c>
      <c r="AL136">
        <f t="shared" si="179"/>
        <v>292.08922426727219</v>
      </c>
      <c r="AM136">
        <f t="shared" si="148"/>
        <v>5.097918673060021</v>
      </c>
      <c r="AN136">
        <f t="shared" si="149"/>
        <v>1.0128238656818587</v>
      </c>
      <c r="AO136" t="s">
        <v>137</v>
      </c>
      <c r="AP136">
        <f t="shared" si="150"/>
        <v>63.991635915408516</v>
      </c>
      <c r="AQ136">
        <f t="shared" si="151"/>
        <v>63</v>
      </c>
      <c r="AR136">
        <f t="shared" si="152"/>
        <v>59</v>
      </c>
      <c r="AS136">
        <f t="shared" si="153"/>
        <v>29</v>
      </c>
      <c r="AT136">
        <f t="shared" si="154"/>
        <v>1.1168647404613341</v>
      </c>
      <c r="AU136">
        <f t="shared" si="155"/>
        <v>61.996947545612272</v>
      </c>
      <c r="AV136" s="18">
        <f t="shared" si="156"/>
        <v>4.1331298363741515</v>
      </c>
      <c r="AW136">
        <f t="shared" si="157"/>
        <v>1.0820508608571515</v>
      </c>
      <c r="AX136">
        <f t="shared" si="158"/>
        <v>20.942386245691413</v>
      </c>
      <c r="AY136" t="str">
        <f t="shared" si="159"/>
        <v>POSITIF</v>
      </c>
      <c r="AZ136">
        <f t="shared" si="160"/>
        <v>20</v>
      </c>
      <c r="BA136">
        <f t="shared" si="161"/>
        <v>56</v>
      </c>
      <c r="BB136">
        <f t="shared" si="162"/>
        <v>32</v>
      </c>
      <c r="BC136">
        <f t="shared" si="163"/>
        <v>0.3655135932116893</v>
      </c>
      <c r="BD136">
        <f t="shared" si="164"/>
        <v>-1.9167655272885116</v>
      </c>
      <c r="BE136">
        <f t="shared" si="165"/>
        <v>0.12222152900771403</v>
      </c>
      <c r="BF136">
        <f t="shared" si="166"/>
        <v>1.9428132568574878</v>
      </c>
      <c r="BG136">
        <f t="shared" si="167"/>
        <v>-109.95358779558744</v>
      </c>
      <c r="BH136">
        <f t="shared" si="168"/>
        <v>4.1331298363741515</v>
      </c>
      <c r="BI136">
        <f t="shared" si="169"/>
        <v>70.046412204412562</v>
      </c>
      <c r="BJ136">
        <f t="shared" si="170"/>
        <v>70</v>
      </c>
      <c r="BK136">
        <f t="shared" si="171"/>
        <v>2</v>
      </c>
      <c r="BL136">
        <f t="shared" si="172"/>
        <v>47</v>
      </c>
      <c r="BM136">
        <f t="shared" si="173"/>
        <v>23.089289575595146</v>
      </c>
      <c r="BN136" t="str">
        <f t="shared" si="174"/>
        <v>POSITIF</v>
      </c>
      <c r="BO136">
        <f t="shared" si="175"/>
        <v>23</v>
      </c>
      <c r="BP136">
        <f t="shared" si="176"/>
        <v>5</v>
      </c>
      <c r="BQ136">
        <f t="shared" si="177"/>
        <v>21</v>
      </c>
    </row>
    <row r="137" spans="1:69">
      <c r="A137">
        <f t="shared" ref="A137" si="241">A135</f>
        <v>7.0027777777777782</v>
      </c>
      <c r="B137">
        <f t="shared" si="194"/>
        <v>111.315</v>
      </c>
      <c r="C137">
        <f>INT(G3/15)</f>
        <v>7</v>
      </c>
      <c r="D137">
        <f>L3</f>
        <v>2017</v>
      </c>
      <c r="E137">
        <f>L2</f>
        <v>5</v>
      </c>
      <c r="F137">
        <f>L4</f>
        <v>25</v>
      </c>
      <c r="H137">
        <v>7</v>
      </c>
      <c r="I137">
        <v>15</v>
      </c>
      <c r="J137">
        <f t="shared" si="212"/>
        <v>7.25</v>
      </c>
      <c r="L137">
        <f t="shared" si="123"/>
        <v>20</v>
      </c>
      <c r="M137">
        <f t="shared" si="124"/>
        <v>-13</v>
      </c>
      <c r="N137">
        <f t="shared" si="125"/>
        <v>2457898.510416667</v>
      </c>
      <c r="O137">
        <f t="shared" si="236"/>
        <v>8.1271790906283143E-4</v>
      </c>
      <c r="P137">
        <f t="shared" si="213"/>
        <v>2457898.5112293847</v>
      </c>
      <c r="Q137">
        <f t="shared" si="214"/>
        <v>0.17394965720423519</v>
      </c>
      <c r="R137">
        <f t="shared" si="128"/>
        <v>62.787635798583324</v>
      </c>
      <c r="S137">
        <f t="shared" si="129"/>
        <v>139.55155936301981</v>
      </c>
      <c r="T137">
        <f t="shared" si="130"/>
        <v>1.2221877782452697</v>
      </c>
      <c r="U137">
        <f t="shared" si="131"/>
        <v>1.0958509742283382</v>
      </c>
      <c r="V137">
        <f t="shared" si="132"/>
        <v>2.4356341871770164</v>
      </c>
      <c r="W137">
        <f t="shared" si="133"/>
        <v>1.6701294114397424E-2</v>
      </c>
      <c r="X137">
        <f t="shared" si="134"/>
        <v>64.009823576828595</v>
      </c>
      <c r="Y137">
        <f t="shared" si="135"/>
        <v>140.77374714126506</v>
      </c>
      <c r="Z137">
        <f t="shared" si="136"/>
        <v>2.4569653879850302</v>
      </c>
      <c r="AA137">
        <f t="shared" si="137"/>
        <v>148.6021805867185</v>
      </c>
      <c r="AB137">
        <f t="shared" si="138"/>
        <v>2.593597326881437</v>
      </c>
      <c r="AC137">
        <f t="shared" si="139"/>
        <v>23.437029039086273</v>
      </c>
      <c r="AD137">
        <f t="shared" si="140"/>
        <v>-2.2734610520723027E-3</v>
      </c>
      <c r="AE137">
        <f t="shared" si="141"/>
        <v>23.434755578034199</v>
      </c>
      <c r="AF137">
        <f t="shared" si="142"/>
        <v>2457898.5</v>
      </c>
      <c r="AG137">
        <f t="shared" si="143"/>
        <v>0.17394934976043805</v>
      </c>
      <c r="AH137">
        <f t="shared" si="144"/>
        <v>16.184744787525631</v>
      </c>
      <c r="AI137">
        <f t="shared" si="145"/>
        <v>16.435429264863131</v>
      </c>
      <c r="AJ137">
        <f t="shared" si="146"/>
        <v>0.4090136442368037</v>
      </c>
      <c r="AK137">
        <f t="shared" si="147"/>
        <v>23.856429264863131</v>
      </c>
      <c r="AL137">
        <f t="shared" si="179"/>
        <v>295.83896452019724</v>
      </c>
      <c r="AM137">
        <f t="shared" si="148"/>
        <v>5.163363986568128</v>
      </c>
      <c r="AN137">
        <f t="shared" si="149"/>
        <v>1.0128257586512777</v>
      </c>
      <c r="AO137" t="s">
        <v>137</v>
      </c>
      <c r="AP137">
        <f t="shared" si="150"/>
        <v>64.001643306067507</v>
      </c>
      <c r="AQ137">
        <f t="shared" si="151"/>
        <v>64</v>
      </c>
      <c r="AR137">
        <f t="shared" si="152"/>
        <v>0</v>
      </c>
      <c r="AS137">
        <f t="shared" si="153"/>
        <v>5</v>
      </c>
      <c r="AT137">
        <f t="shared" si="154"/>
        <v>1.1170394023778669</v>
      </c>
      <c r="AU137">
        <f t="shared" si="155"/>
        <v>62.007474452749726</v>
      </c>
      <c r="AV137" s="18">
        <f t="shared" si="156"/>
        <v>4.1338316301833151</v>
      </c>
      <c r="AW137">
        <f t="shared" si="157"/>
        <v>1.0822345900467518</v>
      </c>
      <c r="AX137">
        <f t="shared" si="158"/>
        <v>20.944254566942714</v>
      </c>
      <c r="AY137" t="str">
        <f t="shared" si="159"/>
        <v>POSITIF</v>
      </c>
      <c r="AZ137">
        <f t="shared" si="160"/>
        <v>20</v>
      </c>
      <c r="BA137">
        <f t="shared" si="161"/>
        <v>56</v>
      </c>
      <c r="BB137">
        <f t="shared" si="162"/>
        <v>39</v>
      </c>
      <c r="BC137">
        <f t="shared" si="163"/>
        <v>0.36554620156900947</v>
      </c>
      <c r="BD137">
        <f t="shared" si="164"/>
        <v>-1.9190521314136546</v>
      </c>
      <c r="BE137">
        <f t="shared" si="165"/>
        <v>0.12222152900771403</v>
      </c>
      <c r="BF137">
        <f t="shared" si="166"/>
        <v>1.9428132568574878</v>
      </c>
      <c r="BG137">
        <f t="shared" si="167"/>
        <v>-110.18741331143646</v>
      </c>
      <c r="BH137">
        <f t="shared" si="168"/>
        <v>4.1338316301833151</v>
      </c>
      <c r="BI137">
        <f t="shared" si="169"/>
        <v>69.812586688563542</v>
      </c>
      <c r="BJ137">
        <f t="shared" si="170"/>
        <v>69</v>
      </c>
      <c r="BK137">
        <f t="shared" si="171"/>
        <v>48</v>
      </c>
      <c r="BL137">
        <f t="shared" si="172"/>
        <v>45</v>
      </c>
      <c r="BM137">
        <f t="shared" si="173"/>
        <v>26.589204128497308</v>
      </c>
      <c r="BN137" t="str">
        <f t="shared" si="174"/>
        <v>POSITIF</v>
      </c>
      <c r="BO137">
        <f t="shared" si="175"/>
        <v>26</v>
      </c>
      <c r="BP137">
        <f t="shared" si="176"/>
        <v>35</v>
      </c>
      <c r="BQ137">
        <f t="shared" si="177"/>
        <v>21</v>
      </c>
    </row>
    <row r="138" spans="1:69">
      <c r="A138">
        <f t="shared" ref="A138" si="242">A136</f>
        <v>7.0027777777777782</v>
      </c>
      <c r="B138">
        <f t="shared" si="194"/>
        <v>111.315</v>
      </c>
      <c r="C138">
        <f>INT(G3/15)</f>
        <v>7</v>
      </c>
      <c r="D138">
        <f>L3</f>
        <v>2017</v>
      </c>
      <c r="E138">
        <f>L2</f>
        <v>5</v>
      </c>
      <c r="F138">
        <f>L4</f>
        <v>25</v>
      </c>
      <c r="H138">
        <v>7</v>
      </c>
      <c r="I138">
        <v>30</v>
      </c>
      <c r="J138">
        <f t="shared" si="212"/>
        <v>7.5</v>
      </c>
      <c r="L138">
        <f t="shared" si="123"/>
        <v>20</v>
      </c>
      <c r="M138">
        <f t="shared" si="124"/>
        <v>-13</v>
      </c>
      <c r="N138">
        <f t="shared" si="125"/>
        <v>2457898.5208333335</v>
      </c>
      <c r="O138">
        <f t="shared" si="236"/>
        <v>8.1271790906283143E-4</v>
      </c>
      <c r="P138">
        <f t="shared" si="213"/>
        <v>2457898.5216460512</v>
      </c>
      <c r="Q138">
        <f t="shared" si="214"/>
        <v>0.17394994239702127</v>
      </c>
      <c r="R138">
        <f t="shared" si="128"/>
        <v>62.797902958423947</v>
      </c>
      <c r="S138">
        <f t="shared" si="129"/>
        <v>139.5618260324718</v>
      </c>
      <c r="T138">
        <f t="shared" si="130"/>
        <v>1.2219280104820489</v>
      </c>
      <c r="U138">
        <f t="shared" si="131"/>
        <v>1.0960301699723856</v>
      </c>
      <c r="V138">
        <f t="shared" si="132"/>
        <v>2.4358133743621675</v>
      </c>
      <c r="W138">
        <f t="shared" si="133"/>
        <v>1.6701294102419325E-2</v>
      </c>
      <c r="X138">
        <f t="shared" si="134"/>
        <v>64.019830968905993</v>
      </c>
      <c r="Y138">
        <f t="shared" si="135"/>
        <v>140.78375404295386</v>
      </c>
      <c r="Z138">
        <f t="shared" si="136"/>
        <v>2.4571400413674231</v>
      </c>
      <c r="AA138">
        <f t="shared" si="137"/>
        <v>148.60162898500985</v>
      </c>
      <c r="AB138">
        <f t="shared" si="138"/>
        <v>2.5935876996154614</v>
      </c>
      <c r="AC138">
        <f t="shared" si="139"/>
        <v>23.437029035377577</v>
      </c>
      <c r="AD138">
        <f t="shared" si="140"/>
        <v>-2.2734943823613284E-3</v>
      </c>
      <c r="AE138">
        <f t="shared" si="141"/>
        <v>23.434755540995216</v>
      </c>
      <c r="AF138">
        <f t="shared" si="142"/>
        <v>2457898.5</v>
      </c>
      <c r="AG138">
        <f t="shared" si="143"/>
        <v>0.17394934976043805</v>
      </c>
      <c r="AH138">
        <f t="shared" si="144"/>
        <v>16.184744787525631</v>
      </c>
      <c r="AI138">
        <f t="shared" si="145"/>
        <v>16.686113742200632</v>
      </c>
      <c r="AJ138">
        <f t="shared" si="146"/>
        <v>0.40901364359035147</v>
      </c>
      <c r="AK138">
        <f t="shared" si="147"/>
        <v>0.10711374220063163</v>
      </c>
      <c r="AL138">
        <f t="shared" si="179"/>
        <v>299.5887045502256</v>
      </c>
      <c r="AM138">
        <f t="shared" si="148"/>
        <v>5.228809296185954</v>
      </c>
      <c r="AN138">
        <f t="shared" si="149"/>
        <v>1.0128276512156549</v>
      </c>
      <c r="AO138" t="s">
        <v>137</v>
      </c>
      <c r="AP138">
        <f t="shared" si="150"/>
        <v>64.011650658865122</v>
      </c>
      <c r="AQ138">
        <f t="shared" si="151"/>
        <v>64</v>
      </c>
      <c r="AR138">
        <f t="shared" si="152"/>
        <v>0</v>
      </c>
      <c r="AS138">
        <f t="shared" si="153"/>
        <v>41</v>
      </c>
      <c r="AT138">
        <f t="shared" si="154"/>
        <v>1.1172140636335939</v>
      </c>
      <c r="AU138">
        <f t="shared" si="155"/>
        <v>62.018001582783882</v>
      </c>
      <c r="AV138" s="18">
        <f t="shared" si="156"/>
        <v>4.1345334388522588</v>
      </c>
      <c r="AW138">
        <f t="shared" si="157"/>
        <v>1.0824183231266333</v>
      </c>
      <c r="AX138">
        <f t="shared" si="158"/>
        <v>20.946122235434842</v>
      </c>
      <c r="AY138" t="str">
        <f t="shared" si="159"/>
        <v>POSITIF</v>
      </c>
      <c r="AZ138">
        <f t="shared" si="160"/>
        <v>20</v>
      </c>
      <c r="BA138">
        <f t="shared" si="161"/>
        <v>56</v>
      </c>
      <c r="BB138">
        <f t="shared" si="162"/>
        <v>46</v>
      </c>
      <c r="BC138">
        <f t="shared" si="163"/>
        <v>0.36557879853353287</v>
      </c>
      <c r="BD138">
        <f t="shared" si="164"/>
        <v>-1.9231331565403942</v>
      </c>
      <c r="BE138">
        <f t="shared" si="165"/>
        <v>0.12222152900771403</v>
      </c>
      <c r="BF138">
        <f t="shared" si="166"/>
        <v>1.9428132568574878</v>
      </c>
      <c r="BG138">
        <f t="shared" si="167"/>
        <v>-110.53642587582533</v>
      </c>
      <c r="BH138">
        <f t="shared" si="168"/>
        <v>4.1345334388522588</v>
      </c>
      <c r="BI138">
        <f t="shared" si="169"/>
        <v>69.46357412417467</v>
      </c>
      <c r="BJ138">
        <f t="shared" si="170"/>
        <v>69</v>
      </c>
      <c r="BK138">
        <f t="shared" si="171"/>
        <v>27</v>
      </c>
      <c r="BL138">
        <f t="shared" si="172"/>
        <v>48</v>
      </c>
      <c r="BM138">
        <f t="shared" si="173"/>
        <v>30.085043220652587</v>
      </c>
      <c r="BN138" t="str">
        <f t="shared" si="174"/>
        <v>POSITIF</v>
      </c>
      <c r="BO138">
        <f t="shared" si="175"/>
        <v>30</v>
      </c>
      <c r="BP138">
        <f t="shared" si="176"/>
        <v>5</v>
      </c>
      <c r="BQ138">
        <f t="shared" si="177"/>
        <v>6</v>
      </c>
    </row>
    <row r="139" spans="1:69">
      <c r="A139">
        <f t="shared" ref="A139" si="243">A137</f>
        <v>7.0027777777777782</v>
      </c>
      <c r="B139">
        <f t="shared" si="194"/>
        <v>111.315</v>
      </c>
      <c r="C139">
        <f>INT(G3/15)</f>
        <v>7</v>
      </c>
      <c r="D139">
        <f>L3</f>
        <v>2017</v>
      </c>
      <c r="E139">
        <f>L2</f>
        <v>5</v>
      </c>
      <c r="F139">
        <f>L4</f>
        <v>25</v>
      </c>
      <c r="H139">
        <v>7</v>
      </c>
      <c r="I139">
        <v>45</v>
      </c>
      <c r="J139">
        <f t="shared" si="212"/>
        <v>7.75</v>
      </c>
      <c r="L139">
        <f t="shared" si="123"/>
        <v>20</v>
      </c>
      <c r="M139">
        <f t="shared" si="124"/>
        <v>-13</v>
      </c>
      <c r="N139">
        <f t="shared" si="125"/>
        <v>2457898.53125</v>
      </c>
      <c r="O139">
        <f t="shared" si="236"/>
        <v>8.1271790906283143E-4</v>
      </c>
      <c r="P139">
        <f t="shared" si="213"/>
        <v>2457898.5320627177</v>
      </c>
      <c r="Q139">
        <f t="shared" si="214"/>
        <v>0.17395022758980735</v>
      </c>
      <c r="R139">
        <f t="shared" si="128"/>
        <v>62.80817011826457</v>
      </c>
      <c r="S139">
        <f t="shared" si="129"/>
        <v>139.57209270192288</v>
      </c>
      <c r="T139">
        <f t="shared" si="130"/>
        <v>1.2216682053122672</v>
      </c>
      <c r="U139">
        <f t="shared" si="131"/>
        <v>1.0962093657164331</v>
      </c>
      <c r="V139">
        <f t="shared" si="132"/>
        <v>2.435992561547303</v>
      </c>
      <c r="W139">
        <f t="shared" si="133"/>
        <v>1.6701294090441229E-2</v>
      </c>
      <c r="X139">
        <f t="shared" si="134"/>
        <v>64.02983832357684</v>
      </c>
      <c r="Y139">
        <f t="shared" si="135"/>
        <v>140.79376090723514</v>
      </c>
      <c r="Z139">
        <f t="shared" si="136"/>
        <v>2.4573146940969317</v>
      </c>
      <c r="AA139">
        <f t="shared" si="137"/>
        <v>148.6010773833012</v>
      </c>
      <c r="AB139">
        <f t="shared" si="138"/>
        <v>2.5935780723494859</v>
      </c>
      <c r="AC139">
        <f t="shared" si="139"/>
        <v>23.437029031668882</v>
      </c>
      <c r="AD139">
        <f t="shared" si="140"/>
        <v>-2.2735277006107309E-3</v>
      </c>
      <c r="AE139">
        <f t="shared" si="141"/>
        <v>23.434755503968272</v>
      </c>
      <c r="AF139">
        <f t="shared" si="142"/>
        <v>2457898.5</v>
      </c>
      <c r="AG139">
        <f t="shared" si="143"/>
        <v>0.17394934976043805</v>
      </c>
      <c r="AH139">
        <f t="shared" si="144"/>
        <v>16.184744787525631</v>
      </c>
      <c r="AI139">
        <f t="shared" si="145"/>
        <v>16.936798219538129</v>
      </c>
      <c r="AJ139">
        <f t="shared" si="146"/>
        <v>0.40901364294410941</v>
      </c>
      <c r="AK139">
        <f t="shared" si="147"/>
        <v>0.35779821953812885</v>
      </c>
      <c r="AL139">
        <f t="shared" si="179"/>
        <v>303.3384443569401</v>
      </c>
      <c r="AM139">
        <f t="shared" si="148"/>
        <v>5.2942546019062187</v>
      </c>
      <c r="AN139">
        <f t="shared" si="149"/>
        <v>1.0128295433750178</v>
      </c>
      <c r="AO139" t="s">
        <v>137</v>
      </c>
      <c r="AP139">
        <f t="shared" si="150"/>
        <v>64.021657974256428</v>
      </c>
      <c r="AQ139">
        <f t="shared" si="151"/>
        <v>64</v>
      </c>
      <c r="AR139">
        <f t="shared" si="152"/>
        <v>1</v>
      </c>
      <c r="AS139">
        <f t="shared" si="153"/>
        <v>17</v>
      </c>
      <c r="AT139">
        <f t="shared" si="154"/>
        <v>1.1173887242364577</v>
      </c>
      <c r="AU139">
        <f t="shared" si="155"/>
        <v>62.028528936131821</v>
      </c>
      <c r="AV139" s="18">
        <f t="shared" si="156"/>
        <v>4.1352352624087878</v>
      </c>
      <c r="AW139">
        <f t="shared" si="157"/>
        <v>1.0826020601040758</v>
      </c>
      <c r="AX139">
        <f t="shared" si="158"/>
        <v>20.947989251180886</v>
      </c>
      <c r="AY139" t="str">
        <f t="shared" si="159"/>
        <v>POSITIF</v>
      </c>
      <c r="AZ139">
        <f t="shared" si="160"/>
        <v>20</v>
      </c>
      <c r="BA139">
        <f t="shared" si="161"/>
        <v>56</v>
      </c>
      <c r="BB139">
        <f t="shared" si="162"/>
        <v>52</v>
      </c>
      <c r="BC139">
        <f t="shared" si="163"/>
        <v>0.36561138410548788</v>
      </c>
      <c r="BD139">
        <f t="shared" si="164"/>
        <v>-1.9292245749198087</v>
      </c>
      <c r="BE139">
        <f t="shared" si="165"/>
        <v>0.12222152900771403</v>
      </c>
      <c r="BF139">
        <f t="shared" si="166"/>
        <v>1.9428132568574878</v>
      </c>
      <c r="BG139">
        <f t="shared" si="167"/>
        <v>-111.01697044189609</v>
      </c>
      <c r="BH139">
        <f t="shared" si="168"/>
        <v>4.1352352624087878</v>
      </c>
      <c r="BI139">
        <f t="shared" si="169"/>
        <v>68.983029558103908</v>
      </c>
      <c r="BJ139">
        <f t="shared" si="170"/>
        <v>68</v>
      </c>
      <c r="BK139">
        <f t="shared" si="171"/>
        <v>58</v>
      </c>
      <c r="BL139">
        <f t="shared" si="172"/>
        <v>58</v>
      </c>
      <c r="BM139">
        <f t="shared" si="173"/>
        <v>33.574318914575422</v>
      </c>
      <c r="BN139" t="str">
        <f t="shared" si="174"/>
        <v>POSITIF</v>
      </c>
      <c r="BO139">
        <f t="shared" si="175"/>
        <v>33</v>
      </c>
      <c r="BP139">
        <f t="shared" si="176"/>
        <v>34</v>
      </c>
      <c r="BQ139">
        <f t="shared" si="177"/>
        <v>27</v>
      </c>
    </row>
    <row r="140" spans="1:69">
      <c r="A140">
        <f t="shared" ref="A140" si="244">A138</f>
        <v>7.0027777777777782</v>
      </c>
      <c r="B140">
        <f t="shared" si="194"/>
        <v>111.315</v>
      </c>
      <c r="C140">
        <f>INT(G3/15)</f>
        <v>7</v>
      </c>
      <c r="D140">
        <f>L3</f>
        <v>2017</v>
      </c>
      <c r="E140">
        <f>L2</f>
        <v>5</v>
      </c>
      <c r="F140">
        <f>L4</f>
        <v>25</v>
      </c>
      <c r="H140">
        <v>8</v>
      </c>
      <c r="I140">
        <v>0</v>
      </c>
      <c r="J140">
        <f t="shared" si="212"/>
        <v>8</v>
      </c>
      <c r="L140">
        <f t="shared" si="123"/>
        <v>20</v>
      </c>
      <c r="M140">
        <f t="shared" si="124"/>
        <v>-13</v>
      </c>
      <c r="N140">
        <f t="shared" si="125"/>
        <v>2457898.541666667</v>
      </c>
      <c r="O140">
        <f t="shared" si="236"/>
        <v>8.1271790906283143E-4</v>
      </c>
      <c r="P140">
        <f t="shared" si="213"/>
        <v>2457898.5424793847</v>
      </c>
      <c r="Q140">
        <f t="shared" si="214"/>
        <v>0.17395051278260618</v>
      </c>
      <c r="R140">
        <f t="shared" si="128"/>
        <v>62.818437278562669</v>
      </c>
      <c r="S140">
        <f t="shared" si="129"/>
        <v>139.58235937183326</v>
      </c>
      <c r="T140">
        <f t="shared" si="130"/>
        <v>1.2214083627324881</v>
      </c>
      <c r="U140">
        <f t="shared" si="131"/>
        <v>1.096388561468465</v>
      </c>
      <c r="V140">
        <f t="shared" si="132"/>
        <v>2.4361717487404544</v>
      </c>
      <c r="W140">
        <f t="shared" si="133"/>
        <v>1.670129407846313E-2</v>
      </c>
      <c r="X140">
        <f t="shared" si="134"/>
        <v>64.039845641295159</v>
      </c>
      <c r="Y140">
        <f t="shared" si="135"/>
        <v>140.80376773456575</v>
      </c>
      <c r="Z140">
        <f t="shared" si="136"/>
        <v>2.4574893461815295</v>
      </c>
      <c r="AA140">
        <f t="shared" si="137"/>
        <v>148.60052578156788</v>
      </c>
      <c r="AB140">
        <f t="shared" si="138"/>
        <v>2.5935684450830796</v>
      </c>
      <c r="AC140">
        <f t="shared" si="139"/>
        <v>23.437029027960186</v>
      </c>
      <c r="AD140">
        <f t="shared" si="140"/>
        <v>-2.2735610068160684E-3</v>
      </c>
      <c r="AE140">
        <f t="shared" si="141"/>
        <v>23.434755466953369</v>
      </c>
      <c r="AF140">
        <f t="shared" si="142"/>
        <v>2457898.5</v>
      </c>
      <c r="AG140">
        <f t="shared" si="143"/>
        <v>0.17394934976043805</v>
      </c>
      <c r="AH140">
        <f t="shared" si="144"/>
        <v>16.184744787525631</v>
      </c>
      <c r="AI140">
        <f t="shared" si="145"/>
        <v>17.18748269687563</v>
      </c>
      <c r="AJ140">
        <f t="shared" si="146"/>
        <v>0.40901364229807752</v>
      </c>
      <c r="AK140">
        <f t="shared" si="147"/>
        <v>0.60848269687562961</v>
      </c>
      <c r="AL140">
        <f t="shared" si="179"/>
        <v>307.08818393992487</v>
      </c>
      <c r="AM140">
        <f t="shared" si="148"/>
        <v>5.3596999037216619</v>
      </c>
      <c r="AN140">
        <f t="shared" si="149"/>
        <v>1.0128314351293952</v>
      </c>
      <c r="AO140" t="s">
        <v>137</v>
      </c>
      <c r="AP140">
        <f t="shared" si="150"/>
        <v>64.031665252695419</v>
      </c>
      <c r="AQ140">
        <f t="shared" si="151"/>
        <v>64</v>
      </c>
      <c r="AR140">
        <f t="shared" si="152"/>
        <v>1</v>
      </c>
      <c r="AS140">
        <f t="shared" si="153"/>
        <v>53</v>
      </c>
      <c r="AT140">
        <f t="shared" si="154"/>
        <v>1.1175633841943819</v>
      </c>
      <c r="AU140">
        <f t="shared" si="155"/>
        <v>62.039056513209573</v>
      </c>
      <c r="AV140" s="18">
        <f t="shared" si="156"/>
        <v>4.1359371008806383</v>
      </c>
      <c r="AW140">
        <f t="shared" si="157"/>
        <v>1.08278580098634</v>
      </c>
      <c r="AX140">
        <f t="shared" si="158"/>
        <v>20.949855614193591</v>
      </c>
      <c r="AY140" t="str">
        <f t="shared" si="159"/>
        <v>POSITIF</v>
      </c>
      <c r="AZ140">
        <f t="shared" si="160"/>
        <v>20</v>
      </c>
      <c r="BA140">
        <f t="shared" si="161"/>
        <v>56</v>
      </c>
      <c r="BB140">
        <f t="shared" si="162"/>
        <v>59</v>
      </c>
      <c r="BC140">
        <f t="shared" si="163"/>
        <v>0.36564395828509705</v>
      </c>
      <c r="BD140">
        <f t="shared" si="164"/>
        <v>-1.937611659800311</v>
      </c>
      <c r="BE140">
        <f t="shared" si="165"/>
        <v>0.12222152900771403</v>
      </c>
      <c r="BF140">
        <f t="shared" si="166"/>
        <v>1.9428132568574878</v>
      </c>
      <c r="BG140">
        <f t="shared" si="167"/>
        <v>-111.65055999540594</v>
      </c>
      <c r="BH140">
        <f t="shared" si="168"/>
        <v>4.1359371008806383</v>
      </c>
      <c r="BI140">
        <f t="shared" si="169"/>
        <v>68.349440004594058</v>
      </c>
      <c r="BJ140">
        <f t="shared" si="170"/>
        <v>68</v>
      </c>
      <c r="BK140">
        <f t="shared" si="171"/>
        <v>20</v>
      </c>
      <c r="BL140">
        <f t="shared" si="172"/>
        <v>57</v>
      </c>
      <c r="BM140">
        <f t="shared" si="173"/>
        <v>37.054113012268999</v>
      </c>
      <c r="BN140" t="str">
        <f t="shared" si="174"/>
        <v>POSITIF</v>
      </c>
      <c r="BO140">
        <f t="shared" si="175"/>
        <v>37</v>
      </c>
      <c r="BP140">
        <f t="shared" si="176"/>
        <v>3</v>
      </c>
      <c r="BQ140">
        <f t="shared" si="177"/>
        <v>14</v>
      </c>
    </row>
    <row r="141" spans="1:69">
      <c r="A141">
        <f t="shared" ref="A141" si="245">A139</f>
        <v>7.0027777777777782</v>
      </c>
      <c r="B141">
        <f t="shared" si="194"/>
        <v>111.315</v>
      </c>
      <c r="C141">
        <f>INT(G3/15)</f>
        <v>7</v>
      </c>
      <c r="D141">
        <f>L3</f>
        <v>2017</v>
      </c>
      <c r="E141">
        <f>L2</f>
        <v>5</v>
      </c>
      <c r="F141">
        <f>L4</f>
        <v>25</v>
      </c>
      <c r="H141">
        <v>8</v>
      </c>
      <c r="I141">
        <v>15</v>
      </c>
      <c r="J141">
        <f t="shared" si="212"/>
        <v>8.25</v>
      </c>
      <c r="L141">
        <f t="shared" si="123"/>
        <v>20</v>
      </c>
      <c r="M141">
        <f t="shared" si="124"/>
        <v>-13</v>
      </c>
      <c r="N141">
        <f t="shared" si="125"/>
        <v>2457898.5520833335</v>
      </c>
      <c r="O141">
        <f t="shared" si="236"/>
        <v>8.1271790906283143E-4</v>
      </c>
      <c r="P141">
        <f t="shared" si="213"/>
        <v>2457898.5528960512</v>
      </c>
      <c r="Q141">
        <f t="shared" si="214"/>
        <v>0.17395079797539226</v>
      </c>
      <c r="R141">
        <f t="shared" si="128"/>
        <v>62.828704438403292</v>
      </c>
      <c r="S141">
        <f t="shared" si="129"/>
        <v>139.59262604128435</v>
      </c>
      <c r="T141">
        <f t="shared" si="130"/>
        <v>1.2211484827741725</v>
      </c>
      <c r="U141">
        <f t="shared" si="131"/>
        <v>1.0965677572125123</v>
      </c>
      <c r="V141">
        <f t="shared" si="132"/>
        <v>2.4363509359255899</v>
      </c>
      <c r="W141">
        <f t="shared" si="133"/>
        <v>1.6701294066485035E-2</v>
      </c>
      <c r="X141">
        <f t="shared" si="134"/>
        <v>64.049852921177461</v>
      </c>
      <c r="Y141">
        <f t="shared" si="135"/>
        <v>140.81377452405852</v>
      </c>
      <c r="Z141">
        <f t="shared" si="136"/>
        <v>2.4576639976057324</v>
      </c>
      <c r="AA141">
        <f t="shared" si="137"/>
        <v>148.59997417985923</v>
      </c>
      <c r="AB141">
        <f t="shared" si="138"/>
        <v>2.5935588178171041</v>
      </c>
      <c r="AC141">
        <f t="shared" si="139"/>
        <v>23.43702902425149</v>
      </c>
      <c r="AD141">
        <f t="shared" si="140"/>
        <v>-2.2735943009684532E-3</v>
      </c>
      <c r="AE141">
        <f t="shared" si="141"/>
        <v>23.434755429950521</v>
      </c>
      <c r="AF141">
        <f t="shared" si="142"/>
        <v>2457898.5</v>
      </c>
      <c r="AG141">
        <f t="shared" si="143"/>
        <v>0.17394934976043805</v>
      </c>
      <c r="AH141">
        <f t="shared" si="144"/>
        <v>16.184744787525631</v>
      </c>
      <c r="AI141">
        <f t="shared" si="145"/>
        <v>17.438167174213131</v>
      </c>
      <c r="AJ141">
        <f t="shared" si="146"/>
        <v>0.40901364165225595</v>
      </c>
      <c r="AK141">
        <f t="shared" si="147"/>
        <v>0.85916717421313038</v>
      </c>
      <c r="AL141">
        <f t="shared" si="179"/>
        <v>310.83792330017087</v>
      </c>
      <c r="AM141">
        <f t="shared" si="148"/>
        <v>5.4251452016495803</v>
      </c>
      <c r="AN141">
        <f t="shared" si="149"/>
        <v>1.0128333264785616</v>
      </c>
      <c r="AO141" t="s">
        <v>137</v>
      </c>
      <c r="AP141">
        <f t="shared" si="150"/>
        <v>64.041672493298634</v>
      </c>
      <c r="AQ141">
        <f t="shared" si="151"/>
        <v>64</v>
      </c>
      <c r="AR141">
        <f t="shared" si="152"/>
        <v>2</v>
      </c>
      <c r="AS141">
        <f t="shared" si="153"/>
        <v>30</v>
      </c>
      <c r="AT141">
        <f t="shared" si="154"/>
        <v>1.1177380434919473</v>
      </c>
      <c r="AU141">
        <f t="shared" si="155"/>
        <v>62.049584313026102</v>
      </c>
      <c r="AV141" s="18">
        <f t="shared" si="156"/>
        <v>4.1366389542017403</v>
      </c>
      <c r="AW141">
        <f t="shared" si="157"/>
        <v>1.0829695457561292</v>
      </c>
      <c r="AX141">
        <f t="shared" si="158"/>
        <v>20.951721324236328</v>
      </c>
      <c r="AY141" t="str">
        <f t="shared" si="159"/>
        <v>POSITIF</v>
      </c>
      <c r="AZ141">
        <f t="shared" si="160"/>
        <v>20</v>
      </c>
      <c r="BA141">
        <f t="shared" si="161"/>
        <v>57</v>
      </c>
      <c r="BB141">
        <f t="shared" si="162"/>
        <v>6</v>
      </c>
      <c r="BC141">
        <f t="shared" si="163"/>
        <v>0.36567652106823034</v>
      </c>
      <c r="BD141">
        <f t="shared" si="164"/>
        <v>-1.9486698836152987</v>
      </c>
      <c r="BE141">
        <f t="shared" si="165"/>
        <v>0.12222152900771403</v>
      </c>
      <c r="BF141">
        <f t="shared" si="166"/>
        <v>1.9428132568574878</v>
      </c>
      <c r="BG141">
        <f t="shared" si="167"/>
        <v>-112.46557395033963</v>
      </c>
      <c r="BH141">
        <f t="shared" si="168"/>
        <v>4.1366389542017403</v>
      </c>
      <c r="BI141">
        <f t="shared" si="169"/>
        <v>67.534426049660368</v>
      </c>
      <c r="BJ141">
        <f t="shared" si="170"/>
        <v>67</v>
      </c>
      <c r="BK141">
        <f t="shared" si="171"/>
        <v>32</v>
      </c>
      <c r="BL141">
        <f t="shared" si="172"/>
        <v>3</v>
      </c>
      <c r="BM141">
        <f t="shared" si="173"/>
        <v>40.520900465040995</v>
      </c>
      <c r="BN141" t="str">
        <f t="shared" si="174"/>
        <v>POSITIF</v>
      </c>
      <c r="BO141">
        <f t="shared" si="175"/>
        <v>40</v>
      </c>
      <c r="BP141">
        <f t="shared" si="176"/>
        <v>31</v>
      </c>
      <c r="BQ141">
        <f t="shared" si="177"/>
        <v>15</v>
      </c>
    </row>
    <row r="142" spans="1:69">
      <c r="A142">
        <f t="shared" ref="A142" si="246">A140</f>
        <v>7.0027777777777782</v>
      </c>
      <c r="B142">
        <f t="shared" si="194"/>
        <v>111.315</v>
      </c>
      <c r="C142">
        <f>INT(G3/15)</f>
        <v>7</v>
      </c>
      <c r="D142">
        <f>L3</f>
        <v>2017</v>
      </c>
      <c r="E142">
        <f>L2</f>
        <v>5</v>
      </c>
      <c r="F142">
        <f>L4</f>
        <v>25</v>
      </c>
      <c r="H142">
        <v>8</v>
      </c>
      <c r="I142">
        <v>30</v>
      </c>
      <c r="J142">
        <f t="shared" si="212"/>
        <v>8.5</v>
      </c>
      <c r="L142">
        <f t="shared" si="123"/>
        <v>20</v>
      </c>
      <c r="M142">
        <f t="shared" si="124"/>
        <v>-13</v>
      </c>
      <c r="N142">
        <f t="shared" si="125"/>
        <v>2457898.5625</v>
      </c>
      <c r="O142">
        <f t="shared" si="236"/>
        <v>8.1271790906283143E-4</v>
      </c>
      <c r="P142">
        <f t="shared" si="213"/>
        <v>2457898.5633127177</v>
      </c>
      <c r="Q142">
        <f t="shared" si="214"/>
        <v>0.17395108316817834</v>
      </c>
      <c r="R142">
        <f t="shared" si="128"/>
        <v>62.838971598243916</v>
      </c>
      <c r="S142">
        <f t="shared" si="129"/>
        <v>139.60289271073543</v>
      </c>
      <c r="T142">
        <f t="shared" si="130"/>
        <v>1.220888565433911</v>
      </c>
      <c r="U142">
        <f t="shared" si="131"/>
        <v>1.0967469529565597</v>
      </c>
      <c r="V142">
        <f t="shared" si="132"/>
        <v>2.436530123110725</v>
      </c>
      <c r="W142">
        <f t="shared" si="133"/>
        <v>1.6701294054506936E-2</v>
      </c>
      <c r="X142">
        <f t="shared" si="134"/>
        <v>64.059860163677826</v>
      </c>
      <c r="Y142">
        <f t="shared" si="135"/>
        <v>140.82378127616934</v>
      </c>
      <c r="Z142">
        <f t="shared" si="136"/>
        <v>2.4578386483774972</v>
      </c>
      <c r="AA142">
        <f t="shared" si="137"/>
        <v>148.59942257815058</v>
      </c>
      <c r="AB142">
        <f t="shared" si="138"/>
        <v>2.5935491905511285</v>
      </c>
      <c r="AC142">
        <f t="shared" si="139"/>
        <v>23.437029020542795</v>
      </c>
      <c r="AD142">
        <f t="shared" si="140"/>
        <v>-2.2736275830634455E-3</v>
      </c>
      <c r="AE142">
        <f t="shared" si="141"/>
        <v>23.434755392959733</v>
      </c>
      <c r="AF142">
        <f t="shared" si="142"/>
        <v>2457898.5</v>
      </c>
      <c r="AG142">
        <f t="shared" si="143"/>
        <v>0.17394934976043805</v>
      </c>
      <c r="AH142">
        <f t="shared" si="144"/>
        <v>16.184744787525631</v>
      </c>
      <c r="AI142">
        <f t="shared" si="145"/>
        <v>17.688851651550632</v>
      </c>
      <c r="AJ142">
        <f t="shared" si="146"/>
        <v>0.40901364100664489</v>
      </c>
      <c r="AK142">
        <f t="shared" si="147"/>
        <v>1.1098516515506311</v>
      </c>
      <c r="AL142">
        <f t="shared" si="179"/>
        <v>314.58766243726211</v>
      </c>
      <c r="AM142">
        <f t="shared" si="148"/>
        <v>5.4905904956827136</v>
      </c>
      <c r="AN142">
        <f t="shared" si="149"/>
        <v>1.0128352174225455</v>
      </c>
      <c r="AO142" t="s">
        <v>137</v>
      </c>
      <c r="AP142">
        <f t="shared" si="150"/>
        <v>64.051679696520139</v>
      </c>
      <c r="AQ142">
        <f t="shared" si="151"/>
        <v>64</v>
      </c>
      <c r="AR142">
        <f t="shared" si="152"/>
        <v>3</v>
      </c>
      <c r="AS142">
        <f t="shared" si="153"/>
        <v>6</v>
      </c>
      <c r="AT142">
        <f t="shared" si="154"/>
        <v>1.1179127021370787</v>
      </c>
      <c r="AU142">
        <f t="shared" si="155"/>
        <v>62.060112335997367</v>
      </c>
      <c r="AV142" s="18">
        <f t="shared" si="156"/>
        <v>4.1373408223998247</v>
      </c>
      <c r="AW142">
        <f t="shared" si="157"/>
        <v>1.0831532944207034</v>
      </c>
      <c r="AX142">
        <f t="shared" si="158"/>
        <v>20.953586381321955</v>
      </c>
      <c r="AY142" t="str">
        <f t="shared" si="159"/>
        <v>POSITIF</v>
      </c>
      <c r="AZ142">
        <f t="shared" si="160"/>
        <v>20</v>
      </c>
      <c r="BA142">
        <f t="shared" si="161"/>
        <v>57</v>
      </c>
      <c r="BB142">
        <f t="shared" si="162"/>
        <v>12</v>
      </c>
      <c r="BC142">
        <f t="shared" si="163"/>
        <v>0.36570907245511219</v>
      </c>
      <c r="BD142">
        <f t="shared" si="164"/>
        <v>-1.9628945605785921</v>
      </c>
      <c r="BE142">
        <f t="shared" si="165"/>
        <v>0.12222152900771403</v>
      </c>
      <c r="BF142">
        <f t="shared" si="166"/>
        <v>1.9428132568574878</v>
      </c>
      <c r="BG142">
        <f t="shared" si="167"/>
        <v>-113.49969249332415</v>
      </c>
      <c r="BH142">
        <f t="shared" si="168"/>
        <v>4.1373408223998247</v>
      </c>
      <c r="BI142">
        <f t="shared" si="169"/>
        <v>66.500307506675853</v>
      </c>
      <c r="BJ142">
        <f t="shared" si="170"/>
        <v>66</v>
      </c>
      <c r="BK142">
        <f t="shared" si="171"/>
        <v>30</v>
      </c>
      <c r="BL142">
        <f t="shared" si="172"/>
        <v>1</v>
      </c>
      <c r="BM142">
        <f t="shared" si="173"/>
        <v>43.970301930378753</v>
      </c>
      <c r="BN142" t="str">
        <f t="shared" si="174"/>
        <v>POSITIF</v>
      </c>
      <c r="BO142">
        <f t="shared" si="175"/>
        <v>43</v>
      </c>
      <c r="BP142">
        <f t="shared" si="176"/>
        <v>58</v>
      </c>
      <c r="BQ142">
        <f t="shared" si="177"/>
        <v>13</v>
      </c>
    </row>
    <row r="143" spans="1:69">
      <c r="A143">
        <f t="shared" ref="A143" si="247">A141</f>
        <v>7.0027777777777782</v>
      </c>
      <c r="B143">
        <f t="shared" si="194"/>
        <v>111.315</v>
      </c>
      <c r="C143">
        <f>INT(G3/15)</f>
        <v>7</v>
      </c>
      <c r="D143">
        <f>L3</f>
        <v>2017</v>
      </c>
      <c r="E143">
        <f>L2</f>
        <v>5</v>
      </c>
      <c r="F143">
        <f>L4</f>
        <v>25</v>
      </c>
      <c r="H143">
        <v>8</v>
      </c>
      <c r="I143">
        <v>45</v>
      </c>
      <c r="J143">
        <f t="shared" si="212"/>
        <v>8.75</v>
      </c>
      <c r="L143">
        <f t="shared" si="123"/>
        <v>20</v>
      </c>
      <c r="M143">
        <f t="shared" si="124"/>
        <v>-13</v>
      </c>
      <c r="N143">
        <f t="shared" si="125"/>
        <v>2457898.572916667</v>
      </c>
      <c r="O143">
        <f t="shared" si="236"/>
        <v>8.1271790906283143E-4</v>
      </c>
      <c r="P143">
        <f t="shared" si="213"/>
        <v>2457898.5737293847</v>
      </c>
      <c r="Q143">
        <f t="shared" si="214"/>
        <v>0.17395136836097716</v>
      </c>
      <c r="R143">
        <f t="shared" si="128"/>
        <v>62.849238758542924</v>
      </c>
      <c r="S143">
        <f t="shared" si="129"/>
        <v>139.61315938064581</v>
      </c>
      <c r="T143">
        <f t="shared" si="130"/>
        <v>1.2206286107082862</v>
      </c>
      <c r="U143">
        <f t="shared" si="131"/>
        <v>1.0969261487086075</v>
      </c>
      <c r="V143">
        <f t="shared" si="132"/>
        <v>2.4367093103038768</v>
      </c>
      <c r="W143">
        <f t="shared" si="133"/>
        <v>1.670129404252884E-2</v>
      </c>
      <c r="X143">
        <f t="shared" si="134"/>
        <v>64.069867369251213</v>
      </c>
      <c r="Y143">
        <f t="shared" si="135"/>
        <v>140.83378799135409</v>
      </c>
      <c r="Z143">
        <f t="shared" si="136"/>
        <v>2.4580132985047802</v>
      </c>
      <c r="AA143">
        <f t="shared" si="137"/>
        <v>148.59887097641732</v>
      </c>
      <c r="AB143">
        <f t="shared" si="138"/>
        <v>2.5935395632847231</v>
      </c>
      <c r="AC143">
        <f t="shared" si="139"/>
        <v>23.437029016834099</v>
      </c>
      <c r="AD143">
        <f t="shared" si="140"/>
        <v>-2.273660853096611E-3</v>
      </c>
      <c r="AE143">
        <f t="shared" si="141"/>
        <v>23.434755355981004</v>
      </c>
      <c r="AF143">
        <f t="shared" si="142"/>
        <v>2457898.5</v>
      </c>
      <c r="AG143">
        <f t="shared" si="143"/>
        <v>0.17394934976043805</v>
      </c>
      <c r="AH143">
        <f t="shared" si="144"/>
        <v>16.184744787525631</v>
      </c>
      <c r="AI143">
        <f t="shared" si="145"/>
        <v>17.939536128888129</v>
      </c>
      <c r="AJ143">
        <f t="shared" si="146"/>
        <v>0.40901364036124432</v>
      </c>
      <c r="AK143">
        <f t="shared" si="147"/>
        <v>1.3605361288881284</v>
      </c>
      <c r="AL143">
        <f t="shared" si="179"/>
        <v>318.33740135078159</v>
      </c>
      <c r="AM143">
        <f t="shared" si="148"/>
        <v>5.5560357858137834</v>
      </c>
      <c r="AN143">
        <f t="shared" si="149"/>
        <v>1.0128371079613749</v>
      </c>
      <c r="AO143" t="s">
        <v>137</v>
      </c>
      <c r="AP143">
        <f t="shared" si="150"/>
        <v>64.061686862814909</v>
      </c>
      <c r="AQ143">
        <f t="shared" si="151"/>
        <v>64</v>
      </c>
      <c r="AR143">
        <f t="shared" si="152"/>
        <v>3</v>
      </c>
      <c r="AS143">
        <f t="shared" si="153"/>
        <v>42</v>
      </c>
      <c r="AT143">
        <f t="shared" si="154"/>
        <v>1.118087360137717</v>
      </c>
      <c r="AU143">
        <f t="shared" si="155"/>
        <v>62.070640582540314</v>
      </c>
      <c r="AV143" s="18">
        <f t="shared" si="156"/>
        <v>4.1380427055026878</v>
      </c>
      <c r="AW143">
        <f t="shared" si="157"/>
        <v>1.0833370469873396</v>
      </c>
      <c r="AX143">
        <f t="shared" si="158"/>
        <v>20.955450785463391</v>
      </c>
      <c r="AY143" t="str">
        <f t="shared" si="159"/>
        <v>POSITIF</v>
      </c>
      <c r="AZ143">
        <f t="shared" si="160"/>
        <v>20</v>
      </c>
      <c r="BA143">
        <f t="shared" si="161"/>
        <v>57</v>
      </c>
      <c r="BB143">
        <f t="shared" si="162"/>
        <v>19</v>
      </c>
      <c r="BC143">
        <f t="shared" si="163"/>
        <v>0.36574161244596803</v>
      </c>
      <c r="BD143">
        <f t="shared" si="164"/>
        <v>-1.9809433340095985</v>
      </c>
      <c r="BE143">
        <f t="shared" si="165"/>
        <v>0.12222152900771403</v>
      </c>
      <c r="BF143">
        <f t="shared" si="166"/>
        <v>1.9428132568574878</v>
      </c>
      <c r="BG143">
        <f t="shared" si="167"/>
        <v>-114.80342575388804</v>
      </c>
      <c r="BH143">
        <f t="shared" si="168"/>
        <v>4.1380427055026878</v>
      </c>
      <c r="BI143">
        <f t="shared" si="169"/>
        <v>65.196574246111965</v>
      </c>
      <c r="BJ143">
        <f t="shared" si="170"/>
        <v>65</v>
      </c>
      <c r="BK143">
        <f t="shared" si="171"/>
        <v>11</v>
      </c>
      <c r="BL143">
        <f t="shared" si="172"/>
        <v>47</v>
      </c>
      <c r="BM143">
        <f t="shared" si="173"/>
        <v>47.396727745291045</v>
      </c>
      <c r="BN143" t="str">
        <f t="shared" si="174"/>
        <v>POSITIF</v>
      </c>
      <c r="BO143">
        <f t="shared" si="175"/>
        <v>47</v>
      </c>
      <c r="BP143">
        <f t="shared" si="176"/>
        <v>23</v>
      </c>
      <c r="BQ143">
        <f t="shared" si="177"/>
        <v>48</v>
      </c>
    </row>
    <row r="144" spans="1:69">
      <c r="A144">
        <f t="shared" ref="A144" si="248">A142</f>
        <v>7.0027777777777782</v>
      </c>
      <c r="B144">
        <f t="shared" si="194"/>
        <v>111.315</v>
      </c>
      <c r="C144">
        <f>INT(G3/15)</f>
        <v>7</v>
      </c>
      <c r="D144">
        <f>L3</f>
        <v>2017</v>
      </c>
      <c r="E144">
        <f>L2</f>
        <v>5</v>
      </c>
      <c r="F144">
        <f>L4</f>
        <v>25</v>
      </c>
      <c r="H144">
        <v>9</v>
      </c>
      <c r="I144">
        <v>0</v>
      </c>
      <c r="J144">
        <f t="shared" si="212"/>
        <v>9</v>
      </c>
      <c r="L144">
        <f t="shared" ref="L144:L207" si="249">INT(D144/100)</f>
        <v>20</v>
      </c>
      <c r="M144">
        <f t="shared" ref="M144:M207" si="250">IF(D144&lt;1583,IF(E144&lt;11,IF(F144&lt;4,0,IF(F144&gt;14,2+INT(L144/4)-L144,"TANGGAL SALAH")),2+INT(L144/4)-L144),2+INT(L144/4)-L144)</f>
        <v>-13</v>
      </c>
      <c r="N144">
        <f t="shared" ref="N144:N207" si="251">1720994.5+INT(365.25*D144)+INT(30.60001*(E144+1))+M144+F144+(H144+I144/60)/24 - C144/24</f>
        <v>2457898.5833333335</v>
      </c>
      <c r="O144">
        <f t="shared" si="236"/>
        <v>8.1271790906283143E-4</v>
      </c>
      <c r="P144">
        <f t="shared" si="213"/>
        <v>2457898.5841460512</v>
      </c>
      <c r="Q144">
        <f t="shared" si="214"/>
        <v>0.17395165355376324</v>
      </c>
      <c r="R144">
        <f t="shared" ref="R144:R207" si="252">MOD(280.46607+36000.7698*Q144, 360)</f>
        <v>62.859505918383547</v>
      </c>
      <c r="S144">
        <f t="shared" ref="S144:S207" si="253">MOD(357.5291+35999.0503*Q144, 360)</f>
        <v>139.6234260500969</v>
      </c>
      <c r="T144">
        <f t="shared" ref="T144:T207" si="254" xml:space="preserve"> (1.9146 - 0.0048*Q144)*SIN(V144) + (0.02 - 0.0001)*SIN(2*V144) + 0.0003*SIN(3*V144)</f>
        <v>1.2203686186287737</v>
      </c>
      <c r="U144">
        <f t="shared" ref="U144:U207" si="255">RADIANS(R144)</f>
        <v>1.0971053444526548</v>
      </c>
      <c r="V144">
        <f t="shared" ref="V144:V207" si="256">RADIANS(S144)</f>
        <v>2.4368884974890119</v>
      </c>
      <c r="W144">
        <f t="shared" ref="W144:W207" si="257">0.0167086 - 0.000042*Q144</f>
        <v>1.6701294030550741E-2</v>
      </c>
      <c r="X144">
        <f t="shared" ref="X144:X207" si="258">R144+T144</f>
        <v>64.079874537012316</v>
      </c>
      <c r="Y144">
        <f t="shared" ref="Y144:Y207" si="259">S144+T144</f>
        <v>140.84379466872568</v>
      </c>
      <c r="Z144">
        <f t="shared" ref="Z144:Z207" si="260">RADIANS(Y144)</f>
        <v>2.4581879479720992</v>
      </c>
      <c r="AA144">
        <f t="shared" ref="AA144:AA207" si="261">MOD(125.04452-1934.13626*Q144, 360)</f>
        <v>148.59831937470867</v>
      </c>
      <c r="AB144">
        <f t="shared" ref="AB144:AB207" si="262">RADIANS(AA144)</f>
        <v>2.5935299360187476</v>
      </c>
      <c r="AC144">
        <f t="shared" ref="AC144:AC207" si="263">23.43929111 - 0.01300417*Q144</f>
        <v>23.437029013125404</v>
      </c>
      <c r="AD144">
        <f t="shared" ref="AD144:AD207" si="264">9.2*COS(AB144)/3600 + 0.57*COS(2*U144)/3600</f>
        <v>-2.2736941110590601E-3</v>
      </c>
      <c r="AE144">
        <f t="shared" ref="AE144:AE207" si="265">AC144+AD144</f>
        <v>23.434755319014343</v>
      </c>
      <c r="AF144">
        <f t="shared" ref="AF144:AF207" si="266">1720994.5+INT(365.25*D144)+INT(30.60001*(E144+1))+M144+F144</f>
        <v>2457898.5</v>
      </c>
      <c r="AG144">
        <f t="shared" ref="AG144:AG207" si="267">(AF144-2451545)/36525</f>
        <v>0.17394934976043805</v>
      </c>
      <c r="AH144">
        <f t="shared" ref="AH144:AH207" si="268">MOD(6.6973745583+2400.0513369072*AG144+0.0000258622*AG144*AG144,24)</f>
        <v>16.184744787525631</v>
      </c>
      <c r="AI144">
        <f t="shared" ref="AI144:AI207" si="269">MOD(AH144+(H144+I144/60-C144)*1.00273790935,24)</f>
        <v>18.19022060622563</v>
      </c>
      <c r="AJ144">
        <f t="shared" ref="AJ144:AJ207" si="270">RADIANS(AE144)</f>
        <v>0.40901363971605437</v>
      </c>
      <c r="AK144">
        <f t="shared" ref="AK144:AK207" si="271">MOD(AI144+B144/15,24)</f>
        <v>1.6112206062256291</v>
      </c>
      <c r="AL144">
        <f t="shared" si="179"/>
        <v>322.08714004172271</v>
      </c>
      <c r="AM144">
        <f t="shared" ref="AM144:AM207" si="272">RADIANS(AL144)</f>
        <v>5.6214810720601278</v>
      </c>
      <c r="AN144">
        <f t="shared" ref="AN144:AN207" si="273">1.000001018*(1-W144*W144)/(1+W144*COS(Z144))</f>
        <v>1.0128389980948251</v>
      </c>
      <c r="AO144" t="s">
        <v>137</v>
      </c>
      <c r="AP144">
        <f t="shared" ref="AP144:AP207" si="274">X144-0.00569-0.00478*SIN(AB144)</f>
        <v>64.071693991297607</v>
      </c>
      <c r="AQ144">
        <f t="shared" ref="AQ144:AQ207" si="275">INT(AP144)</f>
        <v>64</v>
      </c>
      <c r="AR144">
        <f t="shared" ref="AR144:AR207" si="276">INT(60*(AP144-AQ144))</f>
        <v>4</v>
      </c>
      <c r="AS144">
        <f t="shared" ref="AS144:AS207" si="277">INT(3600*(AP144-AQ144)-60*AR144)</f>
        <v>18</v>
      </c>
      <c r="AT144">
        <f t="shared" ref="AT144:AT207" si="278">RADIANS(AP144)</f>
        <v>1.1182620174784104</v>
      </c>
      <c r="AU144">
        <f t="shared" ref="AU144:AU207" si="279">MOD(DEGREES(ATAN2(COS(AT144),COS(AJ144)*SIN(AT144))),360)</f>
        <v>62.08116905166176</v>
      </c>
      <c r="AV144" s="18">
        <f t="shared" ref="AV144:AV207" si="280">AU144/15</f>
        <v>4.1387446034441178</v>
      </c>
      <c r="AW144">
        <f t="shared" ref="AW144:AW207" si="281">RADIANS(AU144)</f>
        <v>1.0835208034387034</v>
      </c>
      <c r="AX144">
        <f t="shared" ref="AX144:AX207" si="282">DEGREES(ASIN(SIN(AJ144)*SIN(AT144)))</f>
        <v>20.957314536423883</v>
      </c>
      <c r="AY144" t="str">
        <f t="shared" ref="AY144:AY207" si="283">IF(AX144&lt;0, "NEGATIF", "POSITIF")</f>
        <v>POSITIF</v>
      </c>
      <c r="AZ144">
        <f t="shared" ref="AZ144:AZ207" si="284">INT(ABS(AX144))</f>
        <v>20</v>
      </c>
      <c r="BA144">
        <f t="shared" ref="BA144:BA207" si="285">INT(60*(ABS(AX144)-AZ144))</f>
        <v>57</v>
      </c>
      <c r="BB144">
        <f t="shared" ref="BB144:BB207" si="286">INT(3600*(ABS(AX144)-AZ144)-60*BA144)</f>
        <v>26</v>
      </c>
      <c r="BC144">
        <f t="shared" ref="BC144:BC207" si="287">RADIANS(AX144)</f>
        <v>0.36577414103666583</v>
      </c>
      <c r="BD144">
        <f t="shared" ref="BD144:BD207" si="288">ATAN2(COS(AM144)*SIN(BE144)-TAN(BC144)*COS(BE144),SIN(AM144))</f>
        <v>-2.0036977719741995</v>
      </c>
      <c r="BE144">
        <f t="shared" ref="BE144:BE207" si="289">RADIANS(A144)</f>
        <v>0.12222152900771403</v>
      </c>
      <c r="BF144">
        <f t="shared" ref="BF144:BF207" si="290">RADIANS(B144)</f>
        <v>1.9428132568574878</v>
      </c>
      <c r="BG144">
        <f t="shared" ref="BG144:BG207" si="291">DEGREES(BD145)</f>
        <v>-116.44528389828611</v>
      </c>
      <c r="BH144">
        <f t="shared" ref="BH144:BH207" si="292">AU144/15</f>
        <v>4.1387446034441178</v>
      </c>
      <c r="BI144">
        <f t="shared" ref="BI144:BI207" si="293">MOD(BG144+180,360)</f>
        <v>63.554716101713893</v>
      </c>
      <c r="BJ144">
        <f t="shared" ref="BJ144:BJ207" si="294">INT(BI144)</f>
        <v>63</v>
      </c>
      <c r="BK144">
        <f t="shared" ref="BK144:BK207" si="295">INT(60*(BI144-BJ144))</f>
        <v>33</v>
      </c>
      <c r="BL144">
        <f t="shared" ref="BL144:BL207" si="296">INT(3600*(BI144-BJ144)-60*BK144)</f>
        <v>16</v>
      </c>
      <c r="BM144">
        <f t="shared" ref="BM144:BM207" si="297">DEGREES(ASIN(SIN(BE144)*SIN(BC144)+COS(BE144)*COS(BC144)*COS(AM144)))</f>
        <v>50.792852665463705</v>
      </c>
      <c r="BN144" t="str">
        <f t="shared" ref="BN144:BN207" si="298">IF(BM144&lt;0, "NEGATIF", "POSITIF")</f>
        <v>POSITIF</v>
      </c>
      <c r="BO144">
        <f t="shared" ref="BO144:BO207" si="299">INT(ABS(BM144))</f>
        <v>50</v>
      </c>
      <c r="BP144">
        <f t="shared" ref="BP144:BP207" si="300">INT(60*(ABS(BM144)-BO144))</f>
        <v>47</v>
      </c>
      <c r="BQ144">
        <f t="shared" ref="BQ144:BQ207" si="301">INT(3600*(ABS(BM144)-BO144)-60*BP144)</f>
        <v>34</v>
      </c>
    </row>
    <row r="145" spans="1:69">
      <c r="A145">
        <f t="shared" ref="A145" si="302">A143</f>
        <v>7.0027777777777782</v>
      </c>
      <c r="B145">
        <f t="shared" si="194"/>
        <v>111.315</v>
      </c>
      <c r="C145">
        <f>INT(G3/15)</f>
        <v>7</v>
      </c>
      <c r="D145">
        <f>L3</f>
        <v>2017</v>
      </c>
      <c r="E145">
        <f>L2</f>
        <v>5</v>
      </c>
      <c r="F145">
        <f>L4</f>
        <v>25</v>
      </c>
      <c r="H145">
        <v>9</v>
      </c>
      <c r="I145">
        <v>15</v>
      </c>
      <c r="J145">
        <f t="shared" si="212"/>
        <v>9.25</v>
      </c>
      <c r="L145">
        <f t="shared" si="249"/>
        <v>20</v>
      </c>
      <c r="M145">
        <f t="shared" si="250"/>
        <v>-13</v>
      </c>
      <c r="N145">
        <f t="shared" si="251"/>
        <v>2457898.59375</v>
      </c>
      <c r="O145">
        <f t="shared" si="236"/>
        <v>8.1271790906283143E-4</v>
      </c>
      <c r="P145">
        <f t="shared" si="213"/>
        <v>2457898.5945627177</v>
      </c>
      <c r="Q145">
        <f t="shared" si="214"/>
        <v>0.1739519387465493</v>
      </c>
      <c r="R145">
        <f t="shared" si="252"/>
        <v>62.869773078222352</v>
      </c>
      <c r="S145">
        <f t="shared" si="253"/>
        <v>139.63369271954707</v>
      </c>
      <c r="T145">
        <f t="shared" si="254"/>
        <v>1.2201085891919827</v>
      </c>
      <c r="U145">
        <f t="shared" si="255"/>
        <v>1.0972845401966707</v>
      </c>
      <c r="V145">
        <f t="shared" si="256"/>
        <v>2.4370676846741315</v>
      </c>
      <c r="W145">
        <f t="shared" si="257"/>
        <v>1.6701294018572645E-2</v>
      </c>
      <c r="X145">
        <f t="shared" si="258"/>
        <v>64.089881667414332</v>
      </c>
      <c r="Y145">
        <f t="shared" si="259"/>
        <v>140.85380130873907</v>
      </c>
      <c r="Z145">
        <f t="shared" si="260"/>
        <v>2.4583625967873948</v>
      </c>
      <c r="AA145">
        <f t="shared" si="261"/>
        <v>148.59776777300007</v>
      </c>
      <c r="AB145">
        <f t="shared" si="262"/>
        <v>2.593520308752773</v>
      </c>
      <c r="AC145">
        <f t="shared" si="263"/>
        <v>23.437029009416708</v>
      </c>
      <c r="AD145">
        <f t="shared" si="264"/>
        <v>-2.2737273569463537E-3</v>
      </c>
      <c r="AE145">
        <f t="shared" si="265"/>
        <v>23.434755282059761</v>
      </c>
      <c r="AF145">
        <f t="shared" si="266"/>
        <v>2457898.5</v>
      </c>
      <c r="AG145">
        <f t="shared" si="267"/>
        <v>0.17394934976043805</v>
      </c>
      <c r="AH145">
        <f t="shared" si="268"/>
        <v>16.184744787525631</v>
      </c>
      <c r="AI145">
        <f t="shared" si="269"/>
        <v>18.440905083563131</v>
      </c>
      <c r="AJ145">
        <f t="shared" si="270"/>
        <v>0.40901363907107524</v>
      </c>
      <c r="AK145">
        <f t="shared" si="271"/>
        <v>1.8619050835631299</v>
      </c>
      <c r="AL145">
        <f t="shared" ref="AL145:AL207" si="303">MOD(AK145-BH145,24)*15</f>
        <v>325.83687850967021</v>
      </c>
      <c r="AM145">
        <f t="shared" si="272"/>
        <v>5.6869263544144992</v>
      </c>
      <c r="AN145">
        <f t="shared" si="273"/>
        <v>1.0128408878229243</v>
      </c>
      <c r="AO145" t="s">
        <v>137</v>
      </c>
      <c r="AP145">
        <f t="shared" si="274"/>
        <v>64.081701082421461</v>
      </c>
      <c r="AQ145">
        <f t="shared" si="275"/>
        <v>64</v>
      </c>
      <c r="AR145">
        <f t="shared" si="276"/>
        <v>4</v>
      </c>
      <c r="AS145">
        <f t="shared" si="277"/>
        <v>54</v>
      </c>
      <c r="AT145">
        <f t="shared" si="278"/>
        <v>1.1184366741670686</v>
      </c>
      <c r="AU145">
        <f t="shared" si="279"/>
        <v>62.091697743776692</v>
      </c>
      <c r="AV145" s="18">
        <f t="shared" si="280"/>
        <v>4.1394465162517795</v>
      </c>
      <c r="AW145">
        <f t="shared" si="281"/>
        <v>1.0837045637820377</v>
      </c>
      <c r="AX145">
        <f t="shared" si="282"/>
        <v>20.959177634216104</v>
      </c>
      <c r="AY145" t="str">
        <f t="shared" si="283"/>
        <v>POSITIF</v>
      </c>
      <c r="AZ145">
        <f t="shared" si="284"/>
        <v>20</v>
      </c>
      <c r="BA145">
        <f t="shared" si="285"/>
        <v>57</v>
      </c>
      <c r="BB145">
        <f t="shared" si="286"/>
        <v>33</v>
      </c>
      <c r="BC145">
        <f t="shared" si="287"/>
        <v>0.36580665822742675</v>
      </c>
      <c r="BD145">
        <f t="shared" si="288"/>
        <v>-2.0323536024446303</v>
      </c>
      <c r="BE145">
        <f t="shared" si="289"/>
        <v>0.12222152900771403</v>
      </c>
      <c r="BF145">
        <f t="shared" si="290"/>
        <v>1.9428132568574878</v>
      </c>
      <c r="BG145">
        <f t="shared" si="291"/>
        <v>-118.51940062536359</v>
      </c>
      <c r="BH145">
        <f t="shared" si="292"/>
        <v>4.1394465162517795</v>
      </c>
      <c r="BI145">
        <f t="shared" si="293"/>
        <v>61.480599374636412</v>
      </c>
      <c r="BJ145">
        <f t="shared" si="294"/>
        <v>61</v>
      </c>
      <c r="BK145">
        <f t="shared" si="295"/>
        <v>28</v>
      </c>
      <c r="BL145">
        <f t="shared" si="296"/>
        <v>50</v>
      </c>
      <c r="BM145">
        <f t="shared" si="297"/>
        <v>54.14882190843921</v>
      </c>
      <c r="BN145" t="str">
        <f t="shared" si="298"/>
        <v>POSITIF</v>
      </c>
      <c r="BO145">
        <f t="shared" si="299"/>
        <v>54</v>
      </c>
      <c r="BP145">
        <f t="shared" si="300"/>
        <v>8</v>
      </c>
      <c r="BQ145">
        <f t="shared" si="301"/>
        <v>55</v>
      </c>
    </row>
    <row r="146" spans="1:69">
      <c r="A146">
        <f t="shared" ref="A146" si="304">A144</f>
        <v>7.0027777777777782</v>
      </c>
      <c r="B146">
        <f t="shared" si="194"/>
        <v>111.315</v>
      </c>
      <c r="C146">
        <f>INT(G3/15)</f>
        <v>7</v>
      </c>
      <c r="D146">
        <f>L3</f>
        <v>2017</v>
      </c>
      <c r="E146">
        <f>L2</f>
        <v>5</v>
      </c>
      <c r="F146">
        <f>L4</f>
        <v>25</v>
      </c>
      <c r="H146">
        <v>9</v>
      </c>
      <c r="I146">
        <v>30</v>
      </c>
      <c r="J146">
        <f t="shared" si="212"/>
        <v>9.5</v>
      </c>
      <c r="L146">
        <f t="shared" si="249"/>
        <v>20</v>
      </c>
      <c r="M146">
        <f t="shared" si="250"/>
        <v>-13</v>
      </c>
      <c r="N146">
        <f t="shared" si="251"/>
        <v>2457898.604166667</v>
      </c>
      <c r="O146">
        <f t="shared" si="236"/>
        <v>8.1271790906283143E-4</v>
      </c>
      <c r="P146">
        <f t="shared" si="213"/>
        <v>2457898.6049793847</v>
      </c>
      <c r="Q146">
        <f t="shared" si="214"/>
        <v>0.17395222393934814</v>
      </c>
      <c r="R146">
        <f t="shared" si="252"/>
        <v>62.88004023852227</v>
      </c>
      <c r="S146">
        <f t="shared" si="253"/>
        <v>139.64395938945836</v>
      </c>
      <c r="T146">
        <f t="shared" si="254"/>
        <v>1.2198485223944269</v>
      </c>
      <c r="U146">
        <f t="shared" si="255"/>
        <v>1.0974637359487343</v>
      </c>
      <c r="V146">
        <f t="shared" si="256"/>
        <v>2.4372468718672988</v>
      </c>
      <c r="W146">
        <f t="shared" si="257"/>
        <v>1.6701294006594546E-2</v>
      </c>
      <c r="X146">
        <f t="shared" si="258"/>
        <v>64.099888760916699</v>
      </c>
      <c r="Y146">
        <f t="shared" si="259"/>
        <v>140.86380791185277</v>
      </c>
      <c r="Z146">
        <f t="shared" si="260"/>
        <v>2.4585372449586691</v>
      </c>
      <c r="AA146">
        <f t="shared" si="261"/>
        <v>148.59721617126669</v>
      </c>
      <c r="AB146">
        <f t="shared" si="262"/>
        <v>2.5935106814863658</v>
      </c>
      <c r="AC146">
        <f t="shared" si="263"/>
        <v>23.437029005708013</v>
      </c>
      <c r="AD146">
        <f t="shared" si="264"/>
        <v>-2.273760590754076E-3</v>
      </c>
      <c r="AE146">
        <f t="shared" si="265"/>
        <v>23.434755245117259</v>
      </c>
      <c r="AF146">
        <f t="shared" si="266"/>
        <v>2457898.5</v>
      </c>
      <c r="AG146">
        <f t="shared" si="267"/>
        <v>0.17394934976043805</v>
      </c>
      <c r="AH146">
        <f t="shared" si="268"/>
        <v>16.184744787525631</v>
      </c>
      <c r="AI146">
        <f t="shared" si="269"/>
        <v>18.691589560900631</v>
      </c>
      <c r="AJ146">
        <f t="shared" si="270"/>
        <v>0.40901363842630695</v>
      </c>
      <c r="AK146">
        <f t="shared" si="271"/>
        <v>2.1125895609006307</v>
      </c>
      <c r="AL146">
        <f t="shared" si="303"/>
        <v>329.58661675420279</v>
      </c>
      <c r="AM146">
        <f t="shared" si="272"/>
        <v>5.7523716328695453</v>
      </c>
      <c r="AN146">
        <f t="shared" si="273"/>
        <v>1.0128427771457007</v>
      </c>
      <c r="AO146" t="s">
        <v>137</v>
      </c>
      <c r="AP146">
        <f t="shared" si="274"/>
        <v>64.091708136645892</v>
      </c>
      <c r="AQ146">
        <f t="shared" si="275"/>
        <v>64</v>
      </c>
      <c r="AR146">
        <f t="shared" si="276"/>
        <v>5</v>
      </c>
      <c r="AS146">
        <f t="shared" si="277"/>
        <v>30</v>
      </c>
      <c r="AT146">
        <f t="shared" si="278"/>
        <v>1.1186113302117107</v>
      </c>
      <c r="AU146">
        <f t="shared" si="279"/>
        <v>62.102226659306673</v>
      </c>
      <c r="AV146" s="18">
        <f t="shared" si="280"/>
        <v>4.1401484439537786</v>
      </c>
      <c r="AW146">
        <f t="shared" si="281"/>
        <v>1.0838883280247003</v>
      </c>
      <c r="AX146">
        <f t="shared" si="282"/>
        <v>20.961040078853785</v>
      </c>
      <c r="AY146" t="str">
        <f t="shared" si="283"/>
        <v>POSITIF</v>
      </c>
      <c r="AZ146">
        <f t="shared" si="284"/>
        <v>20</v>
      </c>
      <c r="BA146">
        <f t="shared" si="285"/>
        <v>57</v>
      </c>
      <c r="BB146">
        <f t="shared" si="286"/>
        <v>39</v>
      </c>
      <c r="BC146">
        <f t="shared" si="287"/>
        <v>0.36583916401849037</v>
      </c>
      <c r="BD146">
        <f t="shared" si="288"/>
        <v>-2.068553768402821</v>
      </c>
      <c r="BE146">
        <f t="shared" si="289"/>
        <v>0.12222152900771403</v>
      </c>
      <c r="BF146">
        <f t="shared" si="290"/>
        <v>1.9428132568574878</v>
      </c>
      <c r="BG146">
        <f t="shared" si="291"/>
        <v>-121.15674015792516</v>
      </c>
      <c r="BH146">
        <f t="shared" si="292"/>
        <v>4.1401484439537786</v>
      </c>
      <c r="BI146">
        <f t="shared" si="293"/>
        <v>58.843259842074843</v>
      </c>
      <c r="BJ146">
        <f t="shared" si="294"/>
        <v>58</v>
      </c>
      <c r="BK146">
        <f t="shared" si="295"/>
        <v>50</v>
      </c>
      <c r="BL146">
        <f t="shared" si="296"/>
        <v>35</v>
      </c>
      <c r="BM146">
        <f t="shared" si="297"/>
        <v>57.451022663935262</v>
      </c>
      <c r="BN146" t="str">
        <f t="shared" si="298"/>
        <v>POSITIF</v>
      </c>
      <c r="BO146">
        <f t="shared" si="299"/>
        <v>57</v>
      </c>
      <c r="BP146">
        <f t="shared" si="300"/>
        <v>27</v>
      </c>
      <c r="BQ146">
        <f t="shared" si="301"/>
        <v>3</v>
      </c>
    </row>
    <row r="147" spans="1:69">
      <c r="A147">
        <f t="shared" ref="A147" si="305">A145</f>
        <v>7.0027777777777782</v>
      </c>
      <c r="B147">
        <f t="shared" si="194"/>
        <v>111.315</v>
      </c>
      <c r="C147">
        <f>INT(G3/15)</f>
        <v>7</v>
      </c>
      <c r="D147">
        <f>L3</f>
        <v>2017</v>
      </c>
      <c r="E147">
        <f>L2</f>
        <v>5</v>
      </c>
      <c r="F147">
        <f>L4</f>
        <v>25</v>
      </c>
      <c r="H147">
        <v>9</v>
      </c>
      <c r="I147">
        <v>45</v>
      </c>
      <c r="J147">
        <f t="shared" si="212"/>
        <v>9.75</v>
      </c>
      <c r="L147">
        <f t="shared" si="249"/>
        <v>20</v>
      </c>
      <c r="M147">
        <f t="shared" si="250"/>
        <v>-13</v>
      </c>
      <c r="N147">
        <f t="shared" si="251"/>
        <v>2457898.6145833335</v>
      </c>
      <c r="O147">
        <f t="shared" si="236"/>
        <v>8.1271790906283143E-4</v>
      </c>
      <c r="P147">
        <f t="shared" si="213"/>
        <v>2457898.6153960512</v>
      </c>
      <c r="Q147">
        <f t="shared" si="214"/>
        <v>0.1739525091321342</v>
      </c>
      <c r="R147">
        <f t="shared" si="252"/>
        <v>62.890307398361983</v>
      </c>
      <c r="S147">
        <f t="shared" si="253"/>
        <v>139.65422605890853</v>
      </c>
      <c r="T147">
        <f t="shared" si="254"/>
        <v>1.219588418267685</v>
      </c>
      <c r="U147">
        <f t="shared" si="255"/>
        <v>1.0976429316927656</v>
      </c>
      <c r="V147">
        <f t="shared" si="256"/>
        <v>2.4374260590524184</v>
      </c>
      <c r="W147">
        <f t="shared" si="257"/>
        <v>1.6701293994616451E-2</v>
      </c>
      <c r="X147">
        <f t="shared" si="258"/>
        <v>64.109895816629674</v>
      </c>
      <c r="Y147">
        <f t="shared" si="259"/>
        <v>140.87381447717621</v>
      </c>
      <c r="Z147">
        <f t="shared" si="260"/>
        <v>2.458711892470379</v>
      </c>
      <c r="AA147">
        <f t="shared" si="261"/>
        <v>148.5966645695581</v>
      </c>
      <c r="AB147">
        <f t="shared" si="262"/>
        <v>2.5935010542203911</v>
      </c>
      <c r="AC147">
        <f t="shared" si="263"/>
        <v>23.437029001999317</v>
      </c>
      <c r="AD147">
        <f t="shared" si="264"/>
        <v>-2.2737938124733313E-3</v>
      </c>
      <c r="AE147">
        <f t="shared" si="265"/>
        <v>23.434755208186843</v>
      </c>
      <c r="AF147">
        <f t="shared" si="266"/>
        <v>2457898.5</v>
      </c>
      <c r="AG147">
        <f t="shared" si="267"/>
        <v>0.17394934976043805</v>
      </c>
      <c r="AH147">
        <f t="shared" si="268"/>
        <v>16.184744787525631</v>
      </c>
      <c r="AI147">
        <f t="shared" si="269"/>
        <v>18.942274038238132</v>
      </c>
      <c r="AJ147">
        <f t="shared" si="270"/>
        <v>0.40901363778174959</v>
      </c>
      <c r="AK147">
        <f t="shared" si="271"/>
        <v>2.3632740382381314</v>
      </c>
      <c r="AL147">
        <f t="shared" si="303"/>
        <v>333.33635477631833</v>
      </c>
      <c r="AM147">
        <f t="shared" si="272"/>
        <v>5.8178169074426815</v>
      </c>
      <c r="AN147">
        <f t="shared" si="273"/>
        <v>1.0128446660629293</v>
      </c>
      <c r="AO147" t="s">
        <v>137</v>
      </c>
      <c r="AP147">
        <f t="shared" si="274"/>
        <v>64.101715153081159</v>
      </c>
      <c r="AQ147">
        <f t="shared" si="275"/>
        <v>64</v>
      </c>
      <c r="AR147">
        <f t="shared" si="276"/>
        <v>6</v>
      </c>
      <c r="AS147">
        <f t="shared" si="277"/>
        <v>6</v>
      </c>
      <c r="AT147">
        <f t="shared" si="278"/>
        <v>1.1187859855968072</v>
      </c>
      <c r="AU147">
        <f t="shared" si="279"/>
        <v>62.112755797253655</v>
      </c>
      <c r="AV147" s="18">
        <f t="shared" si="280"/>
        <v>4.1408503864835771</v>
      </c>
      <c r="AW147">
        <f t="shared" si="281"/>
        <v>1.0840720961492718</v>
      </c>
      <c r="AX147">
        <f t="shared" si="282"/>
        <v>20.962901870099582</v>
      </c>
      <c r="AY147" t="str">
        <f t="shared" si="283"/>
        <v>POSITIF</v>
      </c>
      <c r="AZ147">
        <f t="shared" si="284"/>
        <v>20</v>
      </c>
      <c r="BA147">
        <f t="shared" si="285"/>
        <v>57</v>
      </c>
      <c r="BB147">
        <f t="shared" si="286"/>
        <v>46</v>
      </c>
      <c r="BC147">
        <f t="shared" si="287"/>
        <v>0.36587165840571434</v>
      </c>
      <c r="BD147">
        <f t="shared" si="288"/>
        <v>-2.1145840267390286</v>
      </c>
      <c r="BE147">
        <f t="shared" si="289"/>
        <v>0.12222152900771403</v>
      </c>
      <c r="BF147">
        <f t="shared" si="290"/>
        <v>1.9428132568574878</v>
      </c>
      <c r="BG147">
        <f t="shared" si="291"/>
        <v>-124.54116705864334</v>
      </c>
      <c r="BH147">
        <f t="shared" si="292"/>
        <v>4.1408503864835771</v>
      </c>
      <c r="BI147">
        <f t="shared" si="293"/>
        <v>55.458832941356661</v>
      </c>
      <c r="BJ147">
        <f t="shared" si="294"/>
        <v>55</v>
      </c>
      <c r="BK147">
        <f t="shared" si="295"/>
        <v>27</v>
      </c>
      <c r="BL147">
        <f t="shared" si="296"/>
        <v>31</v>
      </c>
      <c r="BM147">
        <f t="shared" si="297"/>
        <v>60.680142001031818</v>
      </c>
      <c r="BN147" t="str">
        <f t="shared" si="298"/>
        <v>POSITIF</v>
      </c>
      <c r="BO147">
        <f t="shared" si="299"/>
        <v>60</v>
      </c>
      <c r="BP147">
        <f t="shared" si="300"/>
        <v>40</v>
      </c>
      <c r="BQ147">
        <f t="shared" si="301"/>
        <v>48</v>
      </c>
    </row>
    <row r="148" spans="1:69">
      <c r="A148">
        <f t="shared" ref="A148" si="306">A146</f>
        <v>7.0027777777777782</v>
      </c>
      <c r="B148">
        <f t="shared" si="194"/>
        <v>111.315</v>
      </c>
      <c r="C148">
        <f>INT(G3/15)</f>
        <v>7</v>
      </c>
      <c r="D148">
        <f>L3</f>
        <v>2017</v>
      </c>
      <c r="E148">
        <f>L2</f>
        <v>5</v>
      </c>
      <c r="F148">
        <f>L4</f>
        <v>25</v>
      </c>
      <c r="H148">
        <v>10</v>
      </c>
      <c r="I148">
        <v>0</v>
      </c>
      <c r="J148">
        <f t="shared" si="212"/>
        <v>10</v>
      </c>
      <c r="L148">
        <f t="shared" si="249"/>
        <v>20</v>
      </c>
      <c r="M148">
        <f t="shared" si="250"/>
        <v>-13</v>
      </c>
      <c r="N148">
        <f t="shared" si="251"/>
        <v>2457898.625</v>
      </c>
      <c r="O148">
        <f t="shared" si="236"/>
        <v>8.1271790906283143E-4</v>
      </c>
      <c r="P148">
        <f t="shared" si="213"/>
        <v>2457898.6258127177</v>
      </c>
      <c r="Q148">
        <f t="shared" si="214"/>
        <v>0.17395279432492028</v>
      </c>
      <c r="R148">
        <f t="shared" si="252"/>
        <v>62.900574558201697</v>
      </c>
      <c r="S148">
        <f t="shared" si="253"/>
        <v>139.66449272835962</v>
      </c>
      <c r="T148">
        <f t="shared" si="254"/>
        <v>1.2193282768082734</v>
      </c>
      <c r="U148">
        <f t="shared" si="255"/>
        <v>1.0978221274367972</v>
      </c>
      <c r="V148">
        <f t="shared" si="256"/>
        <v>2.4376052462375539</v>
      </c>
      <c r="W148">
        <f t="shared" si="257"/>
        <v>1.6701293982638355E-2</v>
      </c>
      <c r="X148">
        <f t="shared" si="258"/>
        <v>64.119902835009967</v>
      </c>
      <c r="Y148">
        <f t="shared" si="259"/>
        <v>140.8838210051679</v>
      </c>
      <c r="Z148">
        <f t="shared" si="260"/>
        <v>2.458886539330527</v>
      </c>
      <c r="AA148">
        <f t="shared" si="261"/>
        <v>148.59611296784945</v>
      </c>
      <c r="AB148">
        <f t="shared" si="262"/>
        <v>2.5934914269544156</v>
      </c>
      <c r="AC148">
        <f t="shared" si="263"/>
        <v>23.437028998290621</v>
      </c>
      <c r="AD148">
        <f t="shared" si="264"/>
        <v>-2.2738270220996957E-3</v>
      </c>
      <c r="AE148">
        <f t="shared" si="265"/>
        <v>23.43475517126852</v>
      </c>
      <c r="AF148">
        <f t="shared" si="266"/>
        <v>2457898.5</v>
      </c>
      <c r="AG148">
        <f t="shared" si="267"/>
        <v>0.17394934976043805</v>
      </c>
      <c r="AH148">
        <f t="shared" si="268"/>
        <v>16.184744787525631</v>
      </c>
      <c r="AI148">
        <f t="shared" si="269"/>
        <v>19.192958515575629</v>
      </c>
      <c r="AJ148">
        <f t="shared" si="270"/>
        <v>0.40901363713740335</v>
      </c>
      <c r="AK148">
        <f t="shared" si="271"/>
        <v>2.6139585155756286</v>
      </c>
      <c r="AL148">
        <f t="shared" si="303"/>
        <v>337.08609257559817</v>
      </c>
      <c r="AM148">
        <f t="shared" si="272"/>
        <v>5.8832621781266008</v>
      </c>
      <c r="AN148">
        <f t="shared" si="273"/>
        <v>1.0128465545746388</v>
      </c>
      <c r="AO148" t="s">
        <v>137</v>
      </c>
      <c r="AP148">
        <f t="shared" si="274"/>
        <v>64.111722132183985</v>
      </c>
      <c r="AQ148">
        <f t="shared" si="275"/>
        <v>64</v>
      </c>
      <c r="AR148">
        <f t="shared" si="276"/>
        <v>6</v>
      </c>
      <c r="AS148">
        <f t="shared" si="277"/>
        <v>42</v>
      </c>
      <c r="AT148">
        <f t="shared" si="278"/>
        <v>1.1189606403303298</v>
      </c>
      <c r="AU148">
        <f t="shared" si="279"/>
        <v>62.123285158036282</v>
      </c>
      <c r="AV148" s="18">
        <f t="shared" si="280"/>
        <v>4.1415523438690851</v>
      </c>
      <c r="AW148">
        <f t="shared" si="281"/>
        <v>1.084255868163059</v>
      </c>
      <c r="AX148">
        <f t="shared" si="282"/>
        <v>20.964763007966788</v>
      </c>
      <c r="AY148" t="str">
        <f t="shared" si="283"/>
        <v>POSITIF</v>
      </c>
      <c r="AZ148">
        <f t="shared" si="284"/>
        <v>20</v>
      </c>
      <c r="BA148">
        <f t="shared" si="285"/>
        <v>57</v>
      </c>
      <c r="BB148">
        <f t="shared" si="286"/>
        <v>53</v>
      </c>
      <c r="BC148">
        <f t="shared" si="287"/>
        <v>0.36590414138933064</v>
      </c>
      <c r="BD148">
        <f t="shared" si="288"/>
        <v>-2.1736534194496282</v>
      </c>
      <c r="BE148">
        <f t="shared" si="289"/>
        <v>0.12222152900771403</v>
      </c>
      <c r="BF148">
        <f t="shared" si="290"/>
        <v>1.9428132568574878</v>
      </c>
      <c r="BG148">
        <f t="shared" si="291"/>
        <v>-128.93073731861355</v>
      </c>
      <c r="BH148">
        <f t="shared" si="292"/>
        <v>4.1415523438690851</v>
      </c>
      <c r="BI148">
        <f t="shared" si="293"/>
        <v>51.069262681386448</v>
      </c>
      <c r="BJ148">
        <f t="shared" si="294"/>
        <v>51</v>
      </c>
      <c r="BK148">
        <f t="shared" si="295"/>
        <v>4</v>
      </c>
      <c r="BL148">
        <f t="shared" si="296"/>
        <v>9</v>
      </c>
      <c r="BM148">
        <f t="shared" si="297"/>
        <v>63.808045132269719</v>
      </c>
      <c r="BN148" t="str">
        <f t="shared" si="298"/>
        <v>POSITIF</v>
      </c>
      <c r="BO148">
        <f t="shared" si="299"/>
        <v>63</v>
      </c>
      <c r="BP148">
        <f t="shared" si="300"/>
        <v>48</v>
      </c>
      <c r="BQ148">
        <f t="shared" si="301"/>
        <v>28</v>
      </c>
    </row>
    <row r="149" spans="1:69">
      <c r="A149">
        <f t="shared" ref="A149" si="307">A147</f>
        <v>7.0027777777777782</v>
      </c>
      <c r="B149">
        <f t="shared" si="194"/>
        <v>111.315</v>
      </c>
      <c r="C149">
        <f>INT(G3/15)</f>
        <v>7</v>
      </c>
      <c r="D149">
        <f>L3</f>
        <v>2017</v>
      </c>
      <c r="E149">
        <f>L2</f>
        <v>5</v>
      </c>
      <c r="F149">
        <f>L4</f>
        <v>25</v>
      </c>
      <c r="H149">
        <v>10</v>
      </c>
      <c r="I149">
        <v>15</v>
      </c>
      <c r="J149">
        <f t="shared" si="212"/>
        <v>10.25</v>
      </c>
      <c r="L149">
        <f t="shared" si="249"/>
        <v>20</v>
      </c>
      <c r="M149">
        <f t="shared" si="250"/>
        <v>-13</v>
      </c>
      <c r="N149">
        <f t="shared" si="251"/>
        <v>2457898.635416667</v>
      </c>
      <c r="O149">
        <f t="shared" si="236"/>
        <v>8.1271790906283143E-4</v>
      </c>
      <c r="P149">
        <f t="shared" si="213"/>
        <v>2457898.6362293847</v>
      </c>
      <c r="Q149">
        <f t="shared" si="214"/>
        <v>0.1739530795177191</v>
      </c>
      <c r="R149">
        <f t="shared" si="252"/>
        <v>62.910841718500706</v>
      </c>
      <c r="S149">
        <f t="shared" si="253"/>
        <v>139.67475939827</v>
      </c>
      <c r="T149">
        <f t="shared" si="254"/>
        <v>1.2190680980127957</v>
      </c>
      <c r="U149">
        <f t="shared" si="255"/>
        <v>1.098001323188845</v>
      </c>
      <c r="V149">
        <f t="shared" si="256"/>
        <v>2.4377844334307053</v>
      </c>
      <c r="W149">
        <f t="shared" si="257"/>
        <v>1.6701293970660256E-2</v>
      </c>
      <c r="X149">
        <f t="shared" si="258"/>
        <v>64.129909816513504</v>
      </c>
      <c r="Y149">
        <f t="shared" si="259"/>
        <v>140.8938274962828</v>
      </c>
      <c r="Z149">
        <f t="shared" si="260"/>
        <v>2.4590611855470534</v>
      </c>
      <c r="AA149">
        <f t="shared" si="261"/>
        <v>148.59556136611619</v>
      </c>
      <c r="AB149">
        <f t="shared" si="262"/>
        <v>2.5934817996880106</v>
      </c>
      <c r="AC149">
        <f t="shared" si="263"/>
        <v>23.437028994581926</v>
      </c>
      <c r="AD149">
        <f t="shared" si="264"/>
        <v>-2.2738602196287453E-3</v>
      </c>
      <c r="AE149">
        <f t="shared" si="265"/>
        <v>23.434755134362298</v>
      </c>
      <c r="AF149">
        <f t="shared" si="266"/>
        <v>2457898.5</v>
      </c>
      <c r="AG149">
        <f t="shared" si="267"/>
        <v>0.17394934976043805</v>
      </c>
      <c r="AH149">
        <f t="shared" si="268"/>
        <v>16.184744787525631</v>
      </c>
      <c r="AI149">
        <f t="shared" si="269"/>
        <v>19.44364299291313</v>
      </c>
      <c r="AJ149">
        <f t="shared" si="270"/>
        <v>0.40901363649326822</v>
      </c>
      <c r="AK149">
        <f t="shared" si="271"/>
        <v>2.8646429929131294</v>
      </c>
      <c r="AL149">
        <f t="shared" si="303"/>
        <v>340.83583015162463</v>
      </c>
      <c r="AM149">
        <f t="shared" si="272"/>
        <v>5.9487074449140138</v>
      </c>
      <c r="AN149">
        <f t="shared" si="273"/>
        <v>1.0128484426808573</v>
      </c>
      <c r="AO149" t="s">
        <v>137</v>
      </c>
      <c r="AP149">
        <f t="shared" si="274"/>
        <v>64.121729074410283</v>
      </c>
      <c r="AQ149">
        <f t="shared" si="275"/>
        <v>64</v>
      </c>
      <c r="AR149">
        <f t="shared" si="276"/>
        <v>7</v>
      </c>
      <c r="AS149">
        <f t="shared" si="277"/>
        <v>18</v>
      </c>
      <c r="AT149">
        <f t="shared" si="278"/>
        <v>1.1191352944202355</v>
      </c>
      <c r="AU149">
        <f t="shared" si="279"/>
        <v>62.133814742072282</v>
      </c>
      <c r="AV149" s="18">
        <f t="shared" si="280"/>
        <v>4.1422543161381524</v>
      </c>
      <c r="AW149">
        <f t="shared" si="281"/>
        <v>1.0844396440733526</v>
      </c>
      <c r="AX149">
        <f t="shared" si="282"/>
        <v>20.966623492468454</v>
      </c>
      <c r="AY149" t="str">
        <f t="shared" si="283"/>
        <v>POSITIF</v>
      </c>
      <c r="AZ149">
        <f t="shared" si="284"/>
        <v>20</v>
      </c>
      <c r="BA149">
        <f t="shared" si="285"/>
        <v>57</v>
      </c>
      <c r="BB149">
        <f t="shared" si="286"/>
        <v>59</v>
      </c>
      <c r="BC149">
        <f t="shared" si="287"/>
        <v>0.36593661296956703</v>
      </c>
      <c r="BD149">
        <f t="shared" si="288"/>
        <v>-2.2502658732337317</v>
      </c>
      <c r="BE149">
        <f t="shared" si="289"/>
        <v>0.12222152900771403</v>
      </c>
      <c r="BF149">
        <f t="shared" si="290"/>
        <v>1.9428132568574878</v>
      </c>
      <c r="BG149">
        <f t="shared" si="291"/>
        <v>-134.67955273404058</v>
      </c>
      <c r="BH149">
        <f t="shared" si="292"/>
        <v>4.1422543161381524</v>
      </c>
      <c r="BI149">
        <f t="shared" si="293"/>
        <v>45.320447265959416</v>
      </c>
      <c r="BJ149">
        <f t="shared" si="294"/>
        <v>45</v>
      </c>
      <c r="BK149">
        <f t="shared" si="295"/>
        <v>19</v>
      </c>
      <c r="BL149">
        <f t="shared" si="296"/>
        <v>13</v>
      </c>
      <c r="BM149">
        <f t="shared" si="297"/>
        <v>66.792731434020425</v>
      </c>
      <c r="BN149" t="str">
        <f t="shared" si="298"/>
        <v>POSITIF</v>
      </c>
      <c r="BO149">
        <f t="shared" si="299"/>
        <v>66</v>
      </c>
      <c r="BP149">
        <f t="shared" si="300"/>
        <v>47</v>
      </c>
      <c r="BQ149">
        <f t="shared" si="301"/>
        <v>33</v>
      </c>
    </row>
    <row r="150" spans="1:69">
      <c r="A150">
        <f t="shared" ref="A150" si="308">A148</f>
        <v>7.0027777777777782</v>
      </c>
      <c r="B150">
        <f t="shared" si="194"/>
        <v>111.315</v>
      </c>
      <c r="C150">
        <f>INT(G3/15)</f>
        <v>7</v>
      </c>
      <c r="D150">
        <f>L3</f>
        <v>2017</v>
      </c>
      <c r="E150">
        <f>L2</f>
        <v>5</v>
      </c>
      <c r="F150">
        <f>L4</f>
        <v>25</v>
      </c>
      <c r="H150">
        <v>10</v>
      </c>
      <c r="I150">
        <v>30</v>
      </c>
      <c r="J150">
        <f t="shared" si="212"/>
        <v>10.5</v>
      </c>
      <c r="L150">
        <f t="shared" si="249"/>
        <v>20</v>
      </c>
      <c r="M150">
        <f t="shared" si="250"/>
        <v>-13</v>
      </c>
      <c r="N150">
        <f t="shared" si="251"/>
        <v>2457898.6458333335</v>
      </c>
      <c r="O150">
        <f t="shared" si="236"/>
        <v>8.1271790906283143E-4</v>
      </c>
      <c r="P150">
        <f t="shared" si="213"/>
        <v>2457898.6466460512</v>
      </c>
      <c r="Q150">
        <f t="shared" si="214"/>
        <v>0.17395336471050518</v>
      </c>
      <c r="R150">
        <f t="shared" si="252"/>
        <v>62.921108878341329</v>
      </c>
      <c r="S150">
        <f t="shared" si="253"/>
        <v>139.68502606772108</v>
      </c>
      <c r="T150">
        <f t="shared" si="254"/>
        <v>1.218807881912751</v>
      </c>
      <c r="U150">
        <f t="shared" si="255"/>
        <v>1.0981805189328924</v>
      </c>
      <c r="V150">
        <f t="shared" si="256"/>
        <v>2.4379636206158408</v>
      </c>
      <c r="W150">
        <f t="shared" si="257"/>
        <v>1.670129395868216E-2</v>
      </c>
      <c r="X150">
        <f t="shared" si="258"/>
        <v>64.139916760254081</v>
      </c>
      <c r="Y150">
        <f t="shared" si="259"/>
        <v>140.90383394963382</v>
      </c>
      <c r="Z150">
        <f t="shared" si="260"/>
        <v>2.459235831104476</v>
      </c>
      <c r="AA150">
        <f t="shared" si="261"/>
        <v>148.59500976440754</v>
      </c>
      <c r="AB150">
        <f t="shared" si="262"/>
        <v>2.5934721724220351</v>
      </c>
      <c r="AC150">
        <f t="shared" si="263"/>
        <v>23.43702899087323</v>
      </c>
      <c r="AD150">
        <f t="shared" si="264"/>
        <v>-2.2738934050516007E-3</v>
      </c>
      <c r="AE150">
        <f t="shared" si="265"/>
        <v>23.43475509746818</v>
      </c>
      <c r="AF150">
        <f t="shared" si="266"/>
        <v>2457898.5</v>
      </c>
      <c r="AG150">
        <f t="shared" si="267"/>
        <v>0.17394934976043805</v>
      </c>
      <c r="AH150">
        <f t="shared" si="268"/>
        <v>16.184744787525631</v>
      </c>
      <c r="AI150">
        <f t="shared" si="269"/>
        <v>19.694327470250631</v>
      </c>
      <c r="AJ150">
        <f t="shared" si="270"/>
        <v>0.40901363584934441</v>
      </c>
      <c r="AK150">
        <f t="shared" si="271"/>
        <v>3.1153274702506302</v>
      </c>
      <c r="AL150">
        <f t="shared" si="303"/>
        <v>344.58556750539231</v>
      </c>
      <c r="AM150">
        <f t="shared" si="272"/>
        <v>6.0141527078222792</v>
      </c>
      <c r="AN150">
        <f t="shared" si="273"/>
        <v>1.0128503303813596</v>
      </c>
      <c r="AO150" t="s">
        <v>137</v>
      </c>
      <c r="AP150">
        <f t="shared" si="274"/>
        <v>64.131735978873849</v>
      </c>
      <c r="AQ150">
        <f t="shared" si="275"/>
        <v>64</v>
      </c>
      <c r="AR150">
        <f t="shared" si="276"/>
        <v>7</v>
      </c>
      <c r="AS150">
        <f t="shared" si="277"/>
        <v>54</v>
      </c>
      <c r="AT150">
        <f t="shared" si="278"/>
        <v>1.1193099478510573</v>
      </c>
      <c r="AU150">
        <f t="shared" si="279"/>
        <v>62.144344548367172</v>
      </c>
      <c r="AV150" s="18">
        <f t="shared" si="280"/>
        <v>4.1429563032244783</v>
      </c>
      <c r="AW150">
        <f t="shared" si="281"/>
        <v>1.0846234238627956</v>
      </c>
      <c r="AX150">
        <f t="shared" si="282"/>
        <v>20.96848332336814</v>
      </c>
      <c r="AY150" t="str">
        <f t="shared" si="283"/>
        <v>POSITIF</v>
      </c>
      <c r="AZ150">
        <f t="shared" si="284"/>
        <v>20</v>
      </c>
      <c r="BA150">
        <f t="shared" si="285"/>
        <v>58</v>
      </c>
      <c r="BB150">
        <f t="shared" si="286"/>
        <v>6</v>
      </c>
      <c r="BC150">
        <f t="shared" si="287"/>
        <v>0.36596907314229687</v>
      </c>
      <c r="BD150">
        <f t="shared" si="288"/>
        <v>-2.3506016303223389</v>
      </c>
      <c r="BE150">
        <f t="shared" si="289"/>
        <v>0.12222152900771403</v>
      </c>
      <c r="BF150">
        <f t="shared" si="290"/>
        <v>1.9428132568574878</v>
      </c>
      <c r="BG150">
        <f t="shared" si="291"/>
        <v>-142.23804627626436</v>
      </c>
      <c r="BH150">
        <f t="shared" si="292"/>
        <v>4.1429563032244783</v>
      </c>
      <c r="BI150">
        <f t="shared" si="293"/>
        <v>37.761953723735644</v>
      </c>
      <c r="BJ150">
        <f t="shared" si="294"/>
        <v>37</v>
      </c>
      <c r="BK150">
        <f t="shared" si="295"/>
        <v>45</v>
      </c>
      <c r="BL150">
        <f t="shared" si="296"/>
        <v>43</v>
      </c>
      <c r="BM150">
        <f t="shared" si="297"/>
        <v>69.570358361675844</v>
      </c>
      <c r="BN150" t="str">
        <f t="shared" si="298"/>
        <v>POSITIF</v>
      </c>
      <c r="BO150">
        <f t="shared" si="299"/>
        <v>69</v>
      </c>
      <c r="BP150">
        <f t="shared" si="300"/>
        <v>34</v>
      </c>
      <c r="BQ150">
        <f t="shared" si="301"/>
        <v>13</v>
      </c>
    </row>
    <row r="151" spans="1:69">
      <c r="A151">
        <f t="shared" ref="A151" si="309">A149</f>
        <v>7.0027777777777782</v>
      </c>
      <c r="B151">
        <f t="shared" si="194"/>
        <v>111.315</v>
      </c>
      <c r="C151">
        <f>INT(G3/15)</f>
        <v>7</v>
      </c>
      <c r="D151">
        <f>L3</f>
        <v>2017</v>
      </c>
      <c r="E151">
        <f>L2</f>
        <v>5</v>
      </c>
      <c r="F151">
        <f>L4</f>
        <v>25</v>
      </c>
      <c r="H151">
        <v>10</v>
      </c>
      <c r="I151">
        <v>45</v>
      </c>
      <c r="J151">
        <f t="shared" si="212"/>
        <v>10.75</v>
      </c>
      <c r="L151">
        <f t="shared" si="249"/>
        <v>20</v>
      </c>
      <c r="M151">
        <f t="shared" si="250"/>
        <v>-13</v>
      </c>
      <c r="N151">
        <f t="shared" si="251"/>
        <v>2457898.65625</v>
      </c>
      <c r="O151">
        <f t="shared" si="236"/>
        <v>8.1271790906283143E-4</v>
      </c>
      <c r="P151">
        <f t="shared" si="213"/>
        <v>2457898.6570627177</v>
      </c>
      <c r="Q151">
        <f t="shared" si="214"/>
        <v>0.17395364990329126</v>
      </c>
      <c r="R151">
        <f t="shared" si="252"/>
        <v>62.931376038181952</v>
      </c>
      <c r="S151">
        <f t="shared" si="253"/>
        <v>139.69529273717217</v>
      </c>
      <c r="T151">
        <f t="shared" si="254"/>
        <v>1.2185476285047236</v>
      </c>
      <c r="U151">
        <f t="shared" si="255"/>
        <v>1.0983597146769397</v>
      </c>
      <c r="V151">
        <f t="shared" si="256"/>
        <v>2.4381428078009759</v>
      </c>
      <c r="W151">
        <f t="shared" si="257"/>
        <v>1.6701293946704061E-2</v>
      </c>
      <c r="X151">
        <f t="shared" si="258"/>
        <v>64.149923666686675</v>
      </c>
      <c r="Y151">
        <f t="shared" si="259"/>
        <v>140.91384036567689</v>
      </c>
      <c r="Z151">
        <f t="shared" si="260"/>
        <v>2.4594104760107522</v>
      </c>
      <c r="AA151">
        <f t="shared" si="261"/>
        <v>148.59445816269888</v>
      </c>
      <c r="AB151">
        <f t="shared" si="262"/>
        <v>2.5934625451560596</v>
      </c>
      <c r="AC151">
        <f t="shared" si="263"/>
        <v>23.437028987164535</v>
      </c>
      <c r="AD151">
        <f t="shared" si="264"/>
        <v>-2.2739265783638376E-3</v>
      </c>
      <c r="AE151">
        <f t="shared" si="265"/>
        <v>23.43475506058617</v>
      </c>
      <c r="AF151">
        <f t="shared" si="266"/>
        <v>2457898.5</v>
      </c>
      <c r="AG151">
        <f t="shared" si="267"/>
        <v>0.17394934976043805</v>
      </c>
      <c r="AH151">
        <f t="shared" si="268"/>
        <v>16.184744787525631</v>
      </c>
      <c r="AI151">
        <f t="shared" si="269"/>
        <v>19.945011947588132</v>
      </c>
      <c r="AJ151">
        <f t="shared" si="270"/>
        <v>0.40901363520563189</v>
      </c>
      <c r="AK151">
        <f t="shared" si="271"/>
        <v>3.3660119475881309</v>
      </c>
      <c r="AL151">
        <f t="shared" si="303"/>
        <v>348.33530463648435</v>
      </c>
      <c r="AM151">
        <f t="shared" si="272"/>
        <v>6.0795979668441218</v>
      </c>
      <c r="AN151">
        <f t="shared" si="273"/>
        <v>1.0128522176761745</v>
      </c>
      <c r="AO151" t="s">
        <v>137</v>
      </c>
      <c r="AP151">
        <f t="shared" si="274"/>
        <v>64.141742846029658</v>
      </c>
      <c r="AQ151">
        <f t="shared" si="275"/>
        <v>64</v>
      </c>
      <c r="AR151">
        <f t="shared" si="276"/>
        <v>8</v>
      </c>
      <c r="AS151">
        <f t="shared" si="277"/>
        <v>30</v>
      </c>
      <c r="AT151">
        <f t="shared" si="278"/>
        <v>1.1194846006307357</v>
      </c>
      <c r="AU151">
        <f t="shared" si="279"/>
        <v>62.15487457733763</v>
      </c>
      <c r="AV151" s="18">
        <f t="shared" si="280"/>
        <v>4.1436583051558422</v>
      </c>
      <c r="AW151">
        <f t="shared" si="281"/>
        <v>1.0848072075386606</v>
      </c>
      <c r="AX151">
        <f t="shared" si="282"/>
        <v>20.970342500678779</v>
      </c>
      <c r="AY151" t="str">
        <f t="shared" si="283"/>
        <v>POSITIF</v>
      </c>
      <c r="AZ151">
        <f t="shared" si="284"/>
        <v>20</v>
      </c>
      <c r="BA151">
        <f t="shared" si="285"/>
        <v>58</v>
      </c>
      <c r="BB151">
        <f t="shared" si="286"/>
        <v>13</v>
      </c>
      <c r="BC151">
        <f t="shared" si="287"/>
        <v>0.36600152190774593</v>
      </c>
      <c r="BD151">
        <f t="shared" si="288"/>
        <v>-2.4825222291248732</v>
      </c>
      <c r="BE151">
        <f t="shared" si="289"/>
        <v>0.12222152900771403</v>
      </c>
      <c r="BF151">
        <f t="shared" si="290"/>
        <v>1.9428132568574878</v>
      </c>
      <c r="BG151">
        <f t="shared" si="291"/>
        <v>-152.06498359171414</v>
      </c>
      <c r="BH151">
        <f t="shared" si="292"/>
        <v>4.1436583051558422</v>
      </c>
      <c r="BI151">
        <f t="shared" si="293"/>
        <v>27.935016408285861</v>
      </c>
      <c r="BJ151">
        <f t="shared" si="294"/>
        <v>27</v>
      </c>
      <c r="BK151">
        <f t="shared" si="295"/>
        <v>56</v>
      </c>
      <c r="BL151">
        <f t="shared" si="296"/>
        <v>6</v>
      </c>
      <c r="BM151">
        <f t="shared" si="297"/>
        <v>72.043686399486631</v>
      </c>
      <c r="BN151" t="str">
        <f t="shared" si="298"/>
        <v>POSITIF</v>
      </c>
      <c r="BO151">
        <f t="shared" si="299"/>
        <v>72</v>
      </c>
      <c r="BP151">
        <f t="shared" si="300"/>
        <v>2</v>
      </c>
      <c r="BQ151">
        <f t="shared" si="301"/>
        <v>37</v>
      </c>
    </row>
    <row r="152" spans="1:69">
      <c r="A152">
        <f t="shared" ref="A152" si="310">A150</f>
        <v>7.0027777777777782</v>
      </c>
      <c r="B152">
        <f t="shared" si="194"/>
        <v>111.315</v>
      </c>
      <c r="C152">
        <f>INT(G3/15)</f>
        <v>7</v>
      </c>
      <c r="D152">
        <f>L3</f>
        <v>2017</v>
      </c>
      <c r="E152">
        <f>L2</f>
        <v>5</v>
      </c>
      <c r="F152">
        <f>L4</f>
        <v>25</v>
      </c>
      <c r="H152">
        <v>11</v>
      </c>
      <c r="I152">
        <v>0</v>
      </c>
      <c r="J152">
        <f t="shared" si="212"/>
        <v>11</v>
      </c>
      <c r="L152">
        <f t="shared" si="249"/>
        <v>20</v>
      </c>
      <c r="M152">
        <f t="shared" si="250"/>
        <v>-13</v>
      </c>
      <c r="N152">
        <f t="shared" si="251"/>
        <v>2457898.666666667</v>
      </c>
      <c r="O152">
        <f t="shared" si="236"/>
        <v>8.1271790906283143E-4</v>
      </c>
      <c r="P152">
        <f t="shared" si="213"/>
        <v>2457898.6674793847</v>
      </c>
      <c r="Q152">
        <f t="shared" si="214"/>
        <v>0.17395393509609008</v>
      </c>
      <c r="R152">
        <f t="shared" si="252"/>
        <v>62.941643198480961</v>
      </c>
      <c r="S152">
        <f t="shared" si="253"/>
        <v>139.70555940708255</v>
      </c>
      <c r="T152">
        <f t="shared" si="254"/>
        <v>1.2182873377852901</v>
      </c>
      <c r="U152">
        <f t="shared" si="255"/>
        <v>1.0985389104289875</v>
      </c>
      <c r="V152">
        <f t="shared" si="256"/>
        <v>2.4383219949941277</v>
      </c>
      <c r="W152">
        <f t="shared" si="257"/>
        <v>1.6701293934725966E-2</v>
      </c>
      <c r="X152">
        <f t="shared" si="258"/>
        <v>64.159930536266245</v>
      </c>
      <c r="Y152">
        <f t="shared" si="259"/>
        <v>140.92384674486783</v>
      </c>
      <c r="Z152">
        <f t="shared" si="260"/>
        <v>2.4595851202738372</v>
      </c>
      <c r="AA152">
        <f t="shared" si="261"/>
        <v>148.59390656096556</v>
      </c>
      <c r="AB152">
        <f t="shared" si="262"/>
        <v>2.5934529178896533</v>
      </c>
      <c r="AC152">
        <f t="shared" si="263"/>
        <v>23.437028983455839</v>
      </c>
      <c r="AD152">
        <f t="shared" si="264"/>
        <v>-2.2739597395610282E-3</v>
      </c>
      <c r="AE152">
        <f t="shared" si="265"/>
        <v>23.434755023716278</v>
      </c>
      <c r="AF152">
        <f t="shared" si="266"/>
        <v>2457898.5</v>
      </c>
      <c r="AG152">
        <f t="shared" si="267"/>
        <v>0.17394934976043805</v>
      </c>
      <c r="AH152">
        <f t="shared" si="268"/>
        <v>16.184744787525631</v>
      </c>
      <c r="AI152">
        <f t="shared" si="269"/>
        <v>20.195696424925629</v>
      </c>
      <c r="AJ152">
        <f t="shared" si="270"/>
        <v>0.40901363456213086</v>
      </c>
      <c r="AK152">
        <f t="shared" si="271"/>
        <v>3.6166964249256282</v>
      </c>
      <c r="AL152">
        <f t="shared" si="303"/>
        <v>352.08504154448406</v>
      </c>
      <c r="AM152">
        <f t="shared" si="272"/>
        <v>6.1450432219722684</v>
      </c>
      <c r="AN152">
        <f t="shared" si="273"/>
        <v>1.0128541045653301</v>
      </c>
      <c r="AO152" t="s">
        <v>137</v>
      </c>
      <c r="AP152">
        <f t="shared" si="274"/>
        <v>64.151749676332685</v>
      </c>
      <c r="AQ152">
        <f t="shared" si="275"/>
        <v>64</v>
      </c>
      <c r="AR152">
        <f t="shared" si="276"/>
        <v>9</v>
      </c>
      <c r="AS152">
        <f t="shared" si="277"/>
        <v>6</v>
      </c>
      <c r="AT152">
        <f t="shared" si="278"/>
        <v>1.119659252767212</v>
      </c>
      <c r="AU152">
        <f t="shared" si="279"/>
        <v>62.16540482940038</v>
      </c>
      <c r="AV152" s="18">
        <f t="shared" si="280"/>
        <v>4.1443603219600256</v>
      </c>
      <c r="AW152">
        <f t="shared" si="281"/>
        <v>1.0849909951082204</v>
      </c>
      <c r="AX152">
        <f t="shared" si="282"/>
        <v>20.972201024413231</v>
      </c>
      <c r="AY152" t="str">
        <f t="shared" si="283"/>
        <v>POSITIF</v>
      </c>
      <c r="AZ152">
        <f t="shared" si="284"/>
        <v>20</v>
      </c>
      <c r="BA152">
        <f t="shared" si="285"/>
        <v>58</v>
      </c>
      <c r="BB152">
        <f t="shared" si="286"/>
        <v>19</v>
      </c>
      <c r="BC152">
        <f t="shared" si="287"/>
        <v>0.36603395926613858</v>
      </c>
      <c r="BD152">
        <f t="shared" si="288"/>
        <v>-2.6540346406665645</v>
      </c>
      <c r="BE152">
        <f t="shared" si="289"/>
        <v>0.12222152900771403</v>
      </c>
      <c r="BF152">
        <f t="shared" si="290"/>
        <v>1.9428132568574878</v>
      </c>
      <c r="BG152">
        <f t="shared" si="291"/>
        <v>-164.32825761330074</v>
      </c>
      <c r="BH152">
        <f t="shared" si="292"/>
        <v>4.1443603219600256</v>
      </c>
      <c r="BI152">
        <f t="shared" si="293"/>
        <v>15.671742386699265</v>
      </c>
      <c r="BJ152">
        <f t="shared" si="294"/>
        <v>15</v>
      </c>
      <c r="BK152">
        <f t="shared" si="295"/>
        <v>40</v>
      </c>
      <c r="BL152">
        <f t="shared" si="296"/>
        <v>18</v>
      </c>
      <c r="BM152">
        <f t="shared" si="297"/>
        <v>74.069572369039051</v>
      </c>
      <c r="BN152" t="str">
        <f t="shared" si="298"/>
        <v>POSITIF</v>
      </c>
      <c r="BO152">
        <f t="shared" si="299"/>
        <v>74</v>
      </c>
      <c r="BP152">
        <f t="shared" si="300"/>
        <v>4</v>
      </c>
      <c r="BQ152">
        <f t="shared" si="301"/>
        <v>10</v>
      </c>
    </row>
    <row r="153" spans="1:69">
      <c r="A153">
        <f t="shared" ref="A153" si="311">A151</f>
        <v>7.0027777777777782</v>
      </c>
      <c r="B153">
        <f t="shared" si="194"/>
        <v>111.315</v>
      </c>
      <c r="C153">
        <f>INT(G3/15)</f>
        <v>7</v>
      </c>
      <c r="D153">
        <f>L3</f>
        <v>2017</v>
      </c>
      <c r="E153">
        <f>L2</f>
        <v>5</v>
      </c>
      <c r="F153">
        <f>L4</f>
        <v>25</v>
      </c>
      <c r="H153">
        <v>11</v>
      </c>
      <c r="I153">
        <v>15</v>
      </c>
      <c r="J153">
        <f t="shared" si="212"/>
        <v>11.25</v>
      </c>
      <c r="L153">
        <f t="shared" si="249"/>
        <v>20</v>
      </c>
      <c r="M153">
        <f t="shared" si="250"/>
        <v>-13</v>
      </c>
      <c r="N153">
        <f t="shared" si="251"/>
        <v>2457898.6770833335</v>
      </c>
      <c r="O153">
        <f t="shared" si="236"/>
        <v>8.1271790906283143E-4</v>
      </c>
      <c r="P153">
        <f t="shared" si="213"/>
        <v>2457898.6778960512</v>
      </c>
      <c r="Q153">
        <f t="shared" si="214"/>
        <v>0.17395422028887617</v>
      </c>
      <c r="R153">
        <f t="shared" si="252"/>
        <v>62.951910358320674</v>
      </c>
      <c r="S153">
        <f t="shared" si="253"/>
        <v>139.71582607653363</v>
      </c>
      <c r="T153">
        <f t="shared" si="254"/>
        <v>1.2180270097859649</v>
      </c>
      <c r="U153">
        <f t="shared" si="255"/>
        <v>1.0987181061730191</v>
      </c>
      <c r="V153">
        <f t="shared" si="256"/>
        <v>2.4385011821792628</v>
      </c>
      <c r="W153">
        <f t="shared" si="257"/>
        <v>1.6701293922747867E-2</v>
      </c>
      <c r="X153">
        <f t="shared" si="258"/>
        <v>64.169937368106645</v>
      </c>
      <c r="Y153">
        <f t="shared" si="259"/>
        <v>140.9338530863196</v>
      </c>
      <c r="Z153">
        <f t="shared" si="260"/>
        <v>2.4597597638782491</v>
      </c>
      <c r="AA153">
        <f t="shared" si="261"/>
        <v>148.59335495925691</v>
      </c>
      <c r="AB153">
        <f t="shared" si="262"/>
        <v>2.5934432906236777</v>
      </c>
      <c r="AC153">
        <f t="shared" si="263"/>
        <v>23.437028979747144</v>
      </c>
      <c r="AD153">
        <f t="shared" si="264"/>
        <v>-2.2739928886343049E-3</v>
      </c>
      <c r="AE153">
        <f t="shared" si="265"/>
        <v>23.434754986858508</v>
      </c>
      <c r="AF153">
        <f t="shared" si="266"/>
        <v>2457898.5</v>
      </c>
      <c r="AG153">
        <f t="shared" si="267"/>
        <v>0.17394934976043805</v>
      </c>
      <c r="AH153">
        <f t="shared" si="268"/>
        <v>16.184744787525631</v>
      </c>
      <c r="AI153">
        <f t="shared" si="269"/>
        <v>20.44638090226313</v>
      </c>
      <c r="AJ153">
        <f t="shared" si="270"/>
        <v>0.40901363391884143</v>
      </c>
      <c r="AK153">
        <f t="shared" si="271"/>
        <v>3.8673809022631289</v>
      </c>
      <c r="AL153">
        <f t="shared" si="303"/>
        <v>355.83477823038618</v>
      </c>
      <c r="AM153">
        <f t="shared" si="272"/>
        <v>6.2104884732240802</v>
      </c>
      <c r="AN153">
        <f t="shared" si="273"/>
        <v>1.0128559910486015</v>
      </c>
      <c r="AO153" t="s">
        <v>137</v>
      </c>
      <c r="AP153">
        <f t="shared" si="274"/>
        <v>64.161756468896769</v>
      </c>
      <c r="AQ153">
        <f t="shared" si="275"/>
        <v>64</v>
      </c>
      <c r="AR153">
        <f t="shared" si="276"/>
        <v>9</v>
      </c>
      <c r="AS153">
        <f t="shared" si="277"/>
        <v>42</v>
      </c>
      <c r="AT153">
        <f t="shared" si="278"/>
        <v>1.1198339042450194</v>
      </c>
      <c r="AU153">
        <f t="shared" si="279"/>
        <v>62.175935303560756</v>
      </c>
      <c r="AV153" s="18">
        <f t="shared" si="280"/>
        <v>4.145062353570717</v>
      </c>
      <c r="AW153">
        <f t="shared" si="281"/>
        <v>1.0851747865541153</v>
      </c>
      <c r="AX153">
        <f t="shared" si="282"/>
        <v>20.97405889433529</v>
      </c>
      <c r="AY153" t="str">
        <f t="shared" si="283"/>
        <v>POSITIF</v>
      </c>
      <c r="AZ153">
        <f t="shared" si="284"/>
        <v>20</v>
      </c>
      <c r="BA153">
        <f t="shared" si="285"/>
        <v>58</v>
      </c>
      <c r="BB153">
        <f t="shared" si="286"/>
        <v>26</v>
      </c>
      <c r="BC153">
        <f t="shared" si="287"/>
        <v>0.36606638521335227</v>
      </c>
      <c r="BD153">
        <f t="shared" si="288"/>
        <v>-2.8680691494175368</v>
      </c>
      <c r="BE153">
        <f t="shared" si="289"/>
        <v>0.12222152900771403</v>
      </c>
      <c r="BF153">
        <f t="shared" si="290"/>
        <v>1.9428132568574878</v>
      </c>
      <c r="BG153">
        <f t="shared" si="291"/>
        <v>-178.39381069823503</v>
      </c>
      <c r="BH153">
        <f t="shared" si="292"/>
        <v>4.145062353570717</v>
      </c>
      <c r="BI153">
        <f t="shared" si="293"/>
        <v>1.6061893017649709</v>
      </c>
      <c r="BJ153">
        <f t="shared" si="294"/>
        <v>1</v>
      </c>
      <c r="BK153">
        <f t="shared" si="295"/>
        <v>36</v>
      </c>
      <c r="BL153">
        <f t="shared" si="296"/>
        <v>22</v>
      </c>
      <c r="BM153">
        <f t="shared" si="297"/>
        <v>75.459180176455405</v>
      </c>
      <c r="BN153" t="str">
        <f t="shared" si="298"/>
        <v>POSITIF</v>
      </c>
      <c r="BO153">
        <f t="shared" si="299"/>
        <v>75</v>
      </c>
      <c r="BP153">
        <f t="shared" si="300"/>
        <v>27</v>
      </c>
      <c r="BQ153">
        <f t="shared" si="301"/>
        <v>33</v>
      </c>
    </row>
    <row r="154" spans="1:69">
      <c r="A154">
        <f t="shared" ref="A154" si="312">A152</f>
        <v>7.0027777777777782</v>
      </c>
      <c r="B154">
        <f t="shared" si="194"/>
        <v>111.315</v>
      </c>
      <c r="C154">
        <f>INT(G3/15)</f>
        <v>7</v>
      </c>
      <c r="D154">
        <f>L3</f>
        <v>2017</v>
      </c>
      <c r="E154">
        <f>L2</f>
        <v>5</v>
      </c>
      <c r="F154">
        <f>L4</f>
        <v>25</v>
      </c>
      <c r="H154">
        <v>11</v>
      </c>
      <c r="I154">
        <v>30</v>
      </c>
      <c r="J154">
        <f t="shared" si="212"/>
        <v>11.5</v>
      </c>
      <c r="L154">
        <f t="shared" si="249"/>
        <v>20</v>
      </c>
      <c r="M154">
        <f t="shared" si="250"/>
        <v>-13</v>
      </c>
      <c r="N154">
        <f t="shared" si="251"/>
        <v>2457898.6875</v>
      </c>
      <c r="O154">
        <f t="shared" si="236"/>
        <v>8.1271790906283143E-4</v>
      </c>
      <c r="P154">
        <f t="shared" si="213"/>
        <v>2457898.6883127177</v>
      </c>
      <c r="Q154">
        <f t="shared" si="214"/>
        <v>0.17395450548166225</v>
      </c>
      <c r="R154">
        <f t="shared" si="252"/>
        <v>62.962177518161297</v>
      </c>
      <c r="S154">
        <f t="shared" si="253"/>
        <v>139.72609274598472</v>
      </c>
      <c r="T154">
        <f t="shared" si="254"/>
        <v>1.2177666445033275</v>
      </c>
      <c r="U154">
        <f t="shared" si="255"/>
        <v>1.0988973019170665</v>
      </c>
      <c r="V154">
        <f t="shared" si="256"/>
        <v>2.4386803693643984</v>
      </c>
      <c r="W154">
        <f t="shared" si="257"/>
        <v>1.6701293910769771E-2</v>
      </c>
      <c r="X154">
        <f t="shared" si="258"/>
        <v>64.179944162664626</v>
      </c>
      <c r="Y154">
        <f t="shared" si="259"/>
        <v>140.94385939048803</v>
      </c>
      <c r="Z154">
        <f t="shared" si="260"/>
        <v>2.4599344068319442</v>
      </c>
      <c r="AA154">
        <f t="shared" si="261"/>
        <v>148.59280335754826</v>
      </c>
      <c r="AB154">
        <f t="shared" si="262"/>
        <v>2.5934336633577022</v>
      </c>
      <c r="AC154">
        <f t="shared" si="263"/>
        <v>23.437028976038448</v>
      </c>
      <c r="AD154">
        <f t="shared" si="264"/>
        <v>-2.274026025579252E-3</v>
      </c>
      <c r="AE154">
        <f t="shared" si="265"/>
        <v>23.43475495001287</v>
      </c>
      <c r="AF154">
        <f t="shared" si="266"/>
        <v>2457898.5</v>
      </c>
      <c r="AG154">
        <f t="shared" si="267"/>
        <v>0.17394934976043805</v>
      </c>
      <c r="AH154">
        <f t="shared" si="268"/>
        <v>16.184744787525631</v>
      </c>
      <c r="AI154">
        <f t="shared" si="269"/>
        <v>20.69706537960063</v>
      </c>
      <c r="AJ154">
        <f t="shared" si="270"/>
        <v>0.40901363327576373</v>
      </c>
      <c r="AK154">
        <f t="shared" si="271"/>
        <v>4.1180653796006297</v>
      </c>
      <c r="AL154">
        <f t="shared" si="303"/>
        <v>359.58451469377223</v>
      </c>
      <c r="AM154">
        <f t="shared" si="272"/>
        <v>6.2759337205922554</v>
      </c>
      <c r="AN154">
        <f t="shared" si="273"/>
        <v>1.0128578771260175</v>
      </c>
      <c r="AO154" t="s">
        <v>137</v>
      </c>
      <c r="AP154">
        <f t="shared" si="274"/>
        <v>64.171763224178662</v>
      </c>
      <c r="AQ154">
        <f t="shared" si="275"/>
        <v>64</v>
      </c>
      <c r="AR154">
        <f t="shared" si="276"/>
        <v>10</v>
      </c>
      <c r="AS154">
        <f t="shared" si="277"/>
        <v>18</v>
      </c>
      <c r="AT154">
        <f t="shared" si="278"/>
        <v>1.1200085550721297</v>
      </c>
      <c r="AU154">
        <f t="shared" si="279"/>
        <v>62.186466000237239</v>
      </c>
      <c r="AV154" s="18">
        <f t="shared" si="280"/>
        <v>4.1457644000158158</v>
      </c>
      <c r="AW154">
        <f t="shared" si="281"/>
        <v>1.0853585818836486</v>
      </c>
      <c r="AX154">
        <f t="shared" si="282"/>
        <v>20.975916110458204</v>
      </c>
      <c r="AY154" t="str">
        <f t="shared" si="283"/>
        <v>POSITIF</v>
      </c>
      <c r="AZ154">
        <f t="shared" si="284"/>
        <v>20</v>
      </c>
      <c r="BA154">
        <f t="shared" si="285"/>
        <v>58</v>
      </c>
      <c r="BB154">
        <f t="shared" si="286"/>
        <v>33</v>
      </c>
      <c r="BC154">
        <f t="shared" si="287"/>
        <v>0.36609879974961823</v>
      </c>
      <c r="BD154">
        <f t="shared" si="288"/>
        <v>-3.1135593618636856</v>
      </c>
      <c r="BE154">
        <f t="shared" si="289"/>
        <v>0.12222152900771403</v>
      </c>
      <c r="BF154">
        <f t="shared" si="290"/>
        <v>1.9428132568574878</v>
      </c>
      <c r="BG154">
        <f t="shared" si="291"/>
        <v>167.3364545126914</v>
      </c>
      <c r="BH154">
        <f t="shared" si="292"/>
        <v>4.1457644000158158</v>
      </c>
      <c r="BI154">
        <f t="shared" si="293"/>
        <v>347.33645451269138</v>
      </c>
      <c r="BJ154">
        <f t="shared" si="294"/>
        <v>347</v>
      </c>
      <c r="BK154">
        <f t="shared" si="295"/>
        <v>20</v>
      </c>
      <c r="BL154">
        <f t="shared" si="296"/>
        <v>11</v>
      </c>
      <c r="BM154">
        <f t="shared" si="297"/>
        <v>76.021080960671583</v>
      </c>
      <c r="BN154" t="str">
        <f t="shared" si="298"/>
        <v>POSITIF</v>
      </c>
      <c r="BO154">
        <f t="shared" si="299"/>
        <v>76</v>
      </c>
      <c r="BP154">
        <f t="shared" si="300"/>
        <v>1</v>
      </c>
      <c r="BQ154">
        <f t="shared" si="301"/>
        <v>15</v>
      </c>
    </row>
    <row r="155" spans="1:69">
      <c r="A155">
        <f t="shared" ref="A155" si="313">A153</f>
        <v>7.0027777777777782</v>
      </c>
      <c r="B155">
        <f t="shared" si="194"/>
        <v>111.315</v>
      </c>
      <c r="C155">
        <f>INT(G3/15)</f>
        <v>7</v>
      </c>
      <c r="D155">
        <f>L3</f>
        <v>2017</v>
      </c>
      <c r="E155">
        <f>L2</f>
        <v>5</v>
      </c>
      <c r="F155">
        <f>L4</f>
        <v>25</v>
      </c>
      <c r="H155">
        <v>11</v>
      </c>
      <c r="I155">
        <v>45</v>
      </c>
      <c r="J155">
        <f t="shared" si="212"/>
        <v>11.75</v>
      </c>
      <c r="L155">
        <f t="shared" si="249"/>
        <v>20</v>
      </c>
      <c r="M155">
        <f t="shared" si="250"/>
        <v>-13</v>
      </c>
      <c r="N155">
        <f t="shared" si="251"/>
        <v>2457898.697916667</v>
      </c>
      <c r="O155">
        <f t="shared" si="236"/>
        <v>8.1271790906283143E-4</v>
      </c>
      <c r="P155">
        <f t="shared" si="213"/>
        <v>2457898.6987293847</v>
      </c>
      <c r="Q155">
        <f t="shared" si="214"/>
        <v>0.17395479067446107</v>
      </c>
      <c r="R155">
        <f t="shared" si="252"/>
        <v>62.972444678460306</v>
      </c>
      <c r="S155">
        <f t="shared" si="253"/>
        <v>139.73635941589509</v>
      </c>
      <c r="T155">
        <f t="shared" si="254"/>
        <v>1.2175062419339555</v>
      </c>
      <c r="U155">
        <f t="shared" si="255"/>
        <v>1.0990764976691143</v>
      </c>
      <c r="V155">
        <f t="shared" si="256"/>
        <v>2.4388595565575497</v>
      </c>
      <c r="W155">
        <f t="shared" si="257"/>
        <v>1.6701293898791672E-2</v>
      </c>
      <c r="X155">
        <f t="shared" si="258"/>
        <v>64.189950920394267</v>
      </c>
      <c r="Y155">
        <f t="shared" si="259"/>
        <v>140.95386565782906</v>
      </c>
      <c r="Z155">
        <f t="shared" si="260"/>
        <v>2.4601090491428801</v>
      </c>
      <c r="AA155">
        <f t="shared" si="261"/>
        <v>148.592251755815</v>
      </c>
      <c r="AB155">
        <f t="shared" si="262"/>
        <v>2.5934240360912968</v>
      </c>
      <c r="AC155">
        <f t="shared" si="263"/>
        <v>23.437028972329752</v>
      </c>
      <c r="AD155">
        <f t="shared" si="264"/>
        <v>-2.2740591503914425E-3</v>
      </c>
      <c r="AE155">
        <f t="shared" si="265"/>
        <v>23.434754913179361</v>
      </c>
      <c r="AF155">
        <f t="shared" si="266"/>
        <v>2457898.5</v>
      </c>
      <c r="AG155">
        <f t="shared" si="267"/>
        <v>0.17394934976043805</v>
      </c>
      <c r="AH155">
        <f t="shared" si="268"/>
        <v>16.184744787525631</v>
      </c>
      <c r="AI155">
        <f t="shared" si="269"/>
        <v>20.947749856938131</v>
      </c>
      <c r="AJ155">
        <f t="shared" si="270"/>
        <v>0.40901363263289775</v>
      </c>
      <c r="AK155">
        <f t="shared" si="271"/>
        <v>4.3687498569381304</v>
      </c>
      <c r="AL155">
        <f t="shared" si="303"/>
        <v>3.3342509342264703</v>
      </c>
      <c r="AM155">
        <f t="shared" si="272"/>
        <v>5.8193656889948799E-2</v>
      </c>
      <c r="AN155">
        <f t="shared" si="273"/>
        <v>1.0128597627976057</v>
      </c>
      <c r="AO155" t="s">
        <v>137</v>
      </c>
      <c r="AP155">
        <f t="shared" si="274"/>
        <v>64.181769942632442</v>
      </c>
      <c r="AQ155">
        <f t="shared" si="275"/>
        <v>64</v>
      </c>
      <c r="AR155">
        <f t="shared" si="276"/>
        <v>10</v>
      </c>
      <c r="AS155">
        <f t="shared" si="277"/>
        <v>54</v>
      </c>
      <c r="AT155">
        <f t="shared" si="278"/>
        <v>1.1201832052564682</v>
      </c>
      <c r="AU155">
        <f t="shared" si="279"/>
        <v>62.196996919845489</v>
      </c>
      <c r="AV155" s="18">
        <f t="shared" si="280"/>
        <v>4.1464664613230324</v>
      </c>
      <c r="AW155">
        <f t="shared" si="281"/>
        <v>1.0855423811040754</v>
      </c>
      <c r="AX155">
        <f t="shared" si="282"/>
        <v>20.977772672794625</v>
      </c>
      <c r="AY155" t="str">
        <f t="shared" si="283"/>
        <v>POSITIF</v>
      </c>
      <c r="AZ155">
        <f t="shared" si="284"/>
        <v>20</v>
      </c>
      <c r="BA155">
        <f t="shared" si="285"/>
        <v>58</v>
      </c>
      <c r="BB155">
        <f t="shared" si="286"/>
        <v>39</v>
      </c>
      <c r="BC155">
        <f t="shared" si="287"/>
        <v>0.36613120287515732</v>
      </c>
      <c r="BD155">
        <f t="shared" si="288"/>
        <v>2.9205720898601886</v>
      </c>
      <c r="BE155">
        <f t="shared" si="289"/>
        <v>0.12222152900771403</v>
      </c>
      <c r="BF155">
        <f t="shared" si="290"/>
        <v>1.9428132568574878</v>
      </c>
      <c r="BG155">
        <f t="shared" si="291"/>
        <v>154.59049470445913</v>
      </c>
      <c r="BH155">
        <f t="shared" si="292"/>
        <v>4.1464664613230324</v>
      </c>
      <c r="BI155">
        <f t="shared" si="293"/>
        <v>334.59049470445916</v>
      </c>
      <c r="BJ155">
        <f t="shared" si="294"/>
        <v>334</v>
      </c>
      <c r="BK155">
        <f t="shared" si="295"/>
        <v>35</v>
      </c>
      <c r="BL155">
        <f t="shared" si="296"/>
        <v>25</v>
      </c>
      <c r="BM155">
        <f t="shared" si="297"/>
        <v>75.657541593155187</v>
      </c>
      <c r="BN155" t="str">
        <f t="shared" si="298"/>
        <v>POSITIF</v>
      </c>
      <c r="BO155">
        <f t="shared" si="299"/>
        <v>75</v>
      </c>
      <c r="BP155">
        <f t="shared" si="300"/>
        <v>39</v>
      </c>
      <c r="BQ155">
        <f t="shared" si="301"/>
        <v>27</v>
      </c>
    </row>
    <row r="156" spans="1:69">
      <c r="A156">
        <f t="shared" ref="A156" si="314">A154</f>
        <v>7.0027777777777782</v>
      </c>
      <c r="B156">
        <f t="shared" si="194"/>
        <v>111.315</v>
      </c>
      <c r="C156">
        <f>INT(G3/15)</f>
        <v>7</v>
      </c>
      <c r="D156">
        <f>L3</f>
        <v>2017</v>
      </c>
      <c r="E156">
        <f>L2</f>
        <v>5</v>
      </c>
      <c r="F156">
        <f>L4</f>
        <v>25</v>
      </c>
      <c r="H156">
        <v>12</v>
      </c>
      <c r="I156">
        <v>0</v>
      </c>
      <c r="J156">
        <f t="shared" si="212"/>
        <v>12</v>
      </c>
      <c r="L156">
        <f t="shared" si="249"/>
        <v>20</v>
      </c>
      <c r="M156">
        <f t="shared" si="250"/>
        <v>-13</v>
      </c>
      <c r="N156">
        <f t="shared" si="251"/>
        <v>2457898.7083333335</v>
      </c>
      <c r="O156">
        <f t="shared" si="236"/>
        <v>8.1271790906283143E-4</v>
      </c>
      <c r="P156">
        <f t="shared" si="213"/>
        <v>2457898.7091460512</v>
      </c>
      <c r="Q156">
        <f t="shared" si="214"/>
        <v>0.17395507586724715</v>
      </c>
      <c r="R156">
        <f t="shared" si="252"/>
        <v>62.982711838300929</v>
      </c>
      <c r="S156">
        <f t="shared" si="253"/>
        <v>139.74662608534618</v>
      </c>
      <c r="T156">
        <f t="shared" si="254"/>
        <v>1.2172458021093733</v>
      </c>
      <c r="U156">
        <f t="shared" si="255"/>
        <v>1.0992556934131616</v>
      </c>
      <c r="V156">
        <f t="shared" si="256"/>
        <v>2.4390387437426853</v>
      </c>
      <c r="W156">
        <f t="shared" si="257"/>
        <v>1.6701293886813576E-2</v>
      </c>
      <c r="X156">
        <f t="shared" si="258"/>
        <v>64.199957640410304</v>
      </c>
      <c r="Y156">
        <f t="shared" si="259"/>
        <v>140.96387188745555</v>
      </c>
      <c r="Z156">
        <f t="shared" si="260"/>
        <v>2.4602836907955732</v>
      </c>
      <c r="AA156">
        <f t="shared" si="261"/>
        <v>148.59170015410635</v>
      </c>
      <c r="AB156">
        <f t="shared" si="262"/>
        <v>2.5934144088253213</v>
      </c>
      <c r="AC156">
        <f t="shared" si="263"/>
        <v>23.437028968621057</v>
      </c>
      <c r="AD156">
        <f t="shared" si="264"/>
        <v>-2.2740922630620176E-3</v>
      </c>
      <c r="AE156">
        <f t="shared" si="265"/>
        <v>23.434754876357996</v>
      </c>
      <c r="AF156">
        <f t="shared" si="266"/>
        <v>2457898.5</v>
      </c>
      <c r="AG156">
        <f t="shared" si="267"/>
        <v>0.17394934976043805</v>
      </c>
      <c r="AH156">
        <f t="shared" si="268"/>
        <v>16.184744787525631</v>
      </c>
      <c r="AI156">
        <f t="shared" si="269"/>
        <v>21.198434334275632</v>
      </c>
      <c r="AJ156">
        <f t="shared" si="270"/>
        <v>0.40901363199024365</v>
      </c>
      <c r="AK156">
        <f t="shared" si="271"/>
        <v>4.6194343342756312</v>
      </c>
      <c r="AL156">
        <f t="shared" si="303"/>
        <v>7.0839869527428379</v>
      </c>
      <c r="AM156">
        <f t="shared" si="272"/>
        <v>0.12363889649368247</v>
      </c>
      <c r="AN156">
        <f t="shared" si="273"/>
        <v>1.0128616480631421</v>
      </c>
      <c r="AO156" t="s">
        <v>137</v>
      </c>
      <c r="AP156">
        <f t="shared" si="274"/>
        <v>64.191776623372846</v>
      </c>
      <c r="AQ156">
        <f t="shared" si="275"/>
        <v>64</v>
      </c>
      <c r="AR156">
        <f t="shared" si="276"/>
        <v>11</v>
      </c>
      <c r="AS156">
        <f t="shared" si="277"/>
        <v>30</v>
      </c>
      <c r="AT156">
        <f t="shared" si="278"/>
        <v>1.1203578547825841</v>
      </c>
      <c r="AU156">
        <f t="shared" si="279"/>
        <v>62.207528061391635</v>
      </c>
      <c r="AV156" s="18">
        <f t="shared" si="280"/>
        <v>4.1471685374261087</v>
      </c>
      <c r="AW156">
        <f t="shared" si="281"/>
        <v>1.0857261841980492</v>
      </c>
      <c r="AX156">
        <f t="shared" si="282"/>
        <v>20.979628581108766</v>
      </c>
      <c r="AY156" t="str">
        <f t="shared" si="283"/>
        <v>POSITIF</v>
      </c>
      <c r="AZ156">
        <f t="shared" si="284"/>
        <v>20</v>
      </c>
      <c r="BA156">
        <f t="shared" si="285"/>
        <v>58</v>
      </c>
      <c r="BB156">
        <f t="shared" si="286"/>
        <v>46</v>
      </c>
      <c r="BC156">
        <f t="shared" si="287"/>
        <v>0.36616359458585418</v>
      </c>
      <c r="BD156">
        <f t="shared" si="288"/>
        <v>2.6981131248796704</v>
      </c>
      <c r="BE156">
        <f t="shared" si="289"/>
        <v>0.12222152900771403</v>
      </c>
      <c r="BF156">
        <f t="shared" si="290"/>
        <v>1.9428132568574878</v>
      </c>
      <c r="BG156">
        <f t="shared" si="291"/>
        <v>144.22875231690233</v>
      </c>
      <c r="BH156">
        <f t="shared" si="292"/>
        <v>4.1471685374261087</v>
      </c>
      <c r="BI156">
        <f t="shared" si="293"/>
        <v>324.22875231690233</v>
      </c>
      <c r="BJ156">
        <f t="shared" si="294"/>
        <v>324</v>
      </c>
      <c r="BK156">
        <f t="shared" si="295"/>
        <v>13</v>
      </c>
      <c r="BL156">
        <f t="shared" si="296"/>
        <v>43</v>
      </c>
      <c r="BM156">
        <f t="shared" si="297"/>
        <v>74.433374736141474</v>
      </c>
      <c r="BN156" t="str">
        <f t="shared" si="298"/>
        <v>POSITIF</v>
      </c>
      <c r="BO156">
        <f t="shared" si="299"/>
        <v>74</v>
      </c>
      <c r="BP156">
        <f t="shared" si="300"/>
        <v>26</v>
      </c>
      <c r="BQ156">
        <f t="shared" si="301"/>
        <v>0</v>
      </c>
    </row>
    <row r="157" spans="1:69">
      <c r="A157">
        <f t="shared" ref="A157" si="315">A155</f>
        <v>7.0027777777777782</v>
      </c>
      <c r="B157">
        <f t="shared" si="194"/>
        <v>111.315</v>
      </c>
      <c r="C157">
        <f>INT(G3/15)</f>
        <v>7</v>
      </c>
      <c r="D157">
        <f>L3</f>
        <v>2017</v>
      </c>
      <c r="E157">
        <f>L2</f>
        <v>5</v>
      </c>
      <c r="F157">
        <f>L4</f>
        <v>25</v>
      </c>
      <c r="H157">
        <v>12</v>
      </c>
      <c r="I157">
        <v>15</v>
      </c>
      <c r="J157">
        <f t="shared" si="212"/>
        <v>12.25</v>
      </c>
      <c r="L157">
        <f t="shared" si="249"/>
        <v>20</v>
      </c>
      <c r="M157">
        <f t="shared" si="250"/>
        <v>-13</v>
      </c>
      <c r="N157">
        <f t="shared" si="251"/>
        <v>2457898.71875</v>
      </c>
      <c r="O157">
        <f t="shared" si="236"/>
        <v>8.1271790906283143E-4</v>
      </c>
      <c r="P157">
        <f t="shared" si="213"/>
        <v>2457898.7195627177</v>
      </c>
      <c r="Q157">
        <f t="shared" si="214"/>
        <v>0.17395536106003323</v>
      </c>
      <c r="R157">
        <f t="shared" si="252"/>
        <v>62.992978998140643</v>
      </c>
      <c r="S157">
        <f t="shared" si="253"/>
        <v>139.75689275479817</v>
      </c>
      <c r="T157">
        <f t="shared" si="254"/>
        <v>1.2169853250261378</v>
      </c>
      <c r="U157">
        <f t="shared" si="255"/>
        <v>1.0994348891571932</v>
      </c>
      <c r="V157">
        <f t="shared" si="256"/>
        <v>2.4392179309278363</v>
      </c>
      <c r="W157">
        <f t="shared" si="257"/>
        <v>1.6701293874835481E-2</v>
      </c>
      <c r="X157">
        <f t="shared" si="258"/>
        <v>64.209964323166787</v>
      </c>
      <c r="Y157">
        <f t="shared" si="259"/>
        <v>140.97387807982432</v>
      </c>
      <c r="Z157">
        <f t="shared" si="260"/>
        <v>2.4604583317979958</v>
      </c>
      <c r="AA157">
        <f t="shared" si="261"/>
        <v>148.5911485523977</v>
      </c>
      <c r="AB157">
        <f t="shared" si="262"/>
        <v>2.5934047815593457</v>
      </c>
      <c r="AC157">
        <f t="shared" si="263"/>
        <v>23.437028964912365</v>
      </c>
      <c r="AD157">
        <f t="shared" si="264"/>
        <v>-2.2741253635865546E-3</v>
      </c>
      <c r="AE157">
        <f t="shared" si="265"/>
        <v>23.434754839548777</v>
      </c>
      <c r="AF157">
        <f t="shared" si="266"/>
        <v>2457898.5</v>
      </c>
      <c r="AG157">
        <f t="shared" si="267"/>
        <v>0.17394934976043805</v>
      </c>
      <c r="AH157">
        <f t="shared" si="268"/>
        <v>16.184744787525631</v>
      </c>
      <c r="AI157">
        <f t="shared" si="269"/>
        <v>21.449118811613133</v>
      </c>
      <c r="AJ157">
        <f t="shared" si="270"/>
        <v>0.40901363134780161</v>
      </c>
      <c r="AK157">
        <f t="shared" si="271"/>
        <v>4.870118811613132</v>
      </c>
      <c r="AL157">
        <f t="shared" si="303"/>
        <v>10.833722748905736</v>
      </c>
      <c r="AM157">
        <f t="shared" si="272"/>
        <v>0.18908413221661599</v>
      </c>
      <c r="AN157">
        <f t="shared" si="273"/>
        <v>1.012863532922655</v>
      </c>
      <c r="AO157" t="s">
        <v>137</v>
      </c>
      <c r="AP157">
        <f t="shared" si="274"/>
        <v>64.201783266853937</v>
      </c>
      <c r="AQ157">
        <f t="shared" si="275"/>
        <v>64</v>
      </c>
      <c r="AR157">
        <f t="shared" si="276"/>
        <v>12</v>
      </c>
      <c r="AS157">
        <f t="shared" si="277"/>
        <v>6</v>
      </c>
      <c r="AT157">
        <f t="shared" si="278"/>
        <v>1.1205325036584024</v>
      </c>
      <c r="AU157">
        <f t="shared" si="279"/>
        <v>62.218059425291237</v>
      </c>
      <c r="AV157" s="18">
        <f t="shared" si="280"/>
        <v>4.1478706283527496</v>
      </c>
      <c r="AW157">
        <f t="shared" si="281"/>
        <v>1.0859099911728229</v>
      </c>
      <c r="AX157">
        <f t="shared" si="282"/>
        <v>20.981483835413336</v>
      </c>
      <c r="AY157" t="str">
        <f t="shared" si="283"/>
        <v>POSITIF</v>
      </c>
      <c r="AZ157">
        <f t="shared" si="284"/>
        <v>20</v>
      </c>
      <c r="BA157">
        <f t="shared" si="285"/>
        <v>58</v>
      </c>
      <c r="BB157">
        <f t="shared" si="286"/>
        <v>53</v>
      </c>
      <c r="BC157">
        <f t="shared" si="287"/>
        <v>0.36619597488193073</v>
      </c>
      <c r="BD157">
        <f t="shared" si="288"/>
        <v>2.5172666039733458</v>
      </c>
      <c r="BE157">
        <f t="shared" si="289"/>
        <v>0.12222152900771403</v>
      </c>
      <c r="BF157">
        <f t="shared" si="290"/>
        <v>1.9428132568574878</v>
      </c>
      <c r="BG157">
        <f t="shared" si="291"/>
        <v>136.21261183381233</v>
      </c>
      <c r="BH157">
        <f t="shared" si="292"/>
        <v>4.1478706283527496</v>
      </c>
      <c r="BI157">
        <f t="shared" si="293"/>
        <v>316.21261183381233</v>
      </c>
      <c r="BJ157">
        <f t="shared" si="294"/>
        <v>316</v>
      </c>
      <c r="BK157">
        <f t="shared" si="295"/>
        <v>12</v>
      </c>
      <c r="BL157">
        <f t="shared" si="296"/>
        <v>45</v>
      </c>
      <c r="BM157">
        <f t="shared" si="297"/>
        <v>72.528851280553965</v>
      </c>
      <c r="BN157" t="str">
        <f t="shared" si="298"/>
        <v>POSITIF</v>
      </c>
      <c r="BO157">
        <f t="shared" si="299"/>
        <v>72</v>
      </c>
      <c r="BP157">
        <f t="shared" si="300"/>
        <v>31</v>
      </c>
      <c r="BQ157">
        <f t="shared" si="301"/>
        <v>43</v>
      </c>
    </row>
    <row r="158" spans="1:69">
      <c r="A158">
        <f t="shared" ref="A158" si="316">A156</f>
        <v>7.0027777777777782</v>
      </c>
      <c r="B158">
        <f t="shared" si="194"/>
        <v>111.315</v>
      </c>
      <c r="C158">
        <f>INT(G3/15)</f>
        <v>7</v>
      </c>
      <c r="D158">
        <f>L3</f>
        <v>2017</v>
      </c>
      <c r="E158">
        <f>L2</f>
        <v>5</v>
      </c>
      <c r="F158">
        <f>L4</f>
        <v>25</v>
      </c>
      <c r="H158">
        <v>12</v>
      </c>
      <c r="I158">
        <v>30</v>
      </c>
      <c r="J158">
        <f t="shared" si="212"/>
        <v>12.5</v>
      </c>
      <c r="L158">
        <f t="shared" si="249"/>
        <v>20</v>
      </c>
      <c r="M158">
        <f t="shared" si="250"/>
        <v>-13</v>
      </c>
      <c r="N158">
        <f t="shared" si="251"/>
        <v>2457898.729166667</v>
      </c>
      <c r="O158">
        <f t="shared" si="236"/>
        <v>8.1271790906283143E-4</v>
      </c>
      <c r="P158">
        <f t="shared" si="213"/>
        <v>2457898.7299793847</v>
      </c>
      <c r="Q158">
        <f t="shared" si="214"/>
        <v>0.17395564625283205</v>
      </c>
      <c r="R158">
        <f t="shared" si="252"/>
        <v>63.003246158439651</v>
      </c>
      <c r="S158">
        <f t="shared" si="253"/>
        <v>139.76715942470764</v>
      </c>
      <c r="T158">
        <f t="shared" si="254"/>
        <v>1.2167248106808914</v>
      </c>
      <c r="U158">
        <f t="shared" si="255"/>
        <v>1.0996140849092408</v>
      </c>
      <c r="V158">
        <f t="shared" si="256"/>
        <v>2.4393971181209722</v>
      </c>
      <c r="W158">
        <f t="shared" si="257"/>
        <v>1.6701293862857382E-2</v>
      </c>
      <c r="X158">
        <f t="shared" si="258"/>
        <v>64.219970969120538</v>
      </c>
      <c r="Y158">
        <f t="shared" si="259"/>
        <v>140.98388423538853</v>
      </c>
      <c r="Z158">
        <f t="shared" si="260"/>
        <v>2.460632972158058</v>
      </c>
      <c r="AA158">
        <f t="shared" si="261"/>
        <v>148.59059695066443</v>
      </c>
      <c r="AB158">
        <f t="shared" si="262"/>
        <v>2.5933951542929408</v>
      </c>
      <c r="AC158">
        <f t="shared" si="263"/>
        <v>23.437028961203666</v>
      </c>
      <c r="AD158">
        <f t="shared" si="264"/>
        <v>-2.2741584519606409E-3</v>
      </c>
      <c r="AE158">
        <f t="shared" si="265"/>
        <v>23.434754802751705</v>
      </c>
      <c r="AF158">
        <f t="shared" si="266"/>
        <v>2457898.5</v>
      </c>
      <c r="AG158">
        <f t="shared" si="267"/>
        <v>0.17394934976043805</v>
      </c>
      <c r="AH158">
        <f t="shared" si="268"/>
        <v>16.184744787525631</v>
      </c>
      <c r="AI158">
        <f t="shared" si="269"/>
        <v>21.69980328895063</v>
      </c>
      <c r="AJ158">
        <f t="shared" si="270"/>
        <v>0.40901363070557156</v>
      </c>
      <c r="AK158">
        <f t="shared" si="271"/>
        <v>5.1208032889506292</v>
      </c>
      <c r="AL158">
        <f t="shared" si="303"/>
        <v>14.5834583222967</v>
      </c>
      <c r="AM158">
        <f t="shared" si="272"/>
        <v>0.25452936405144577</v>
      </c>
      <c r="AN158">
        <f t="shared" si="273"/>
        <v>1.0128654173761722</v>
      </c>
      <c r="AO158" t="s">
        <v>137</v>
      </c>
      <c r="AP158">
        <f t="shared" si="274"/>
        <v>64.211789873532524</v>
      </c>
      <c r="AQ158">
        <f t="shared" si="275"/>
        <v>64</v>
      </c>
      <c r="AR158">
        <f t="shared" si="276"/>
        <v>12</v>
      </c>
      <c r="AS158">
        <f t="shared" si="277"/>
        <v>42</v>
      </c>
      <c r="AT158">
        <f t="shared" si="278"/>
        <v>1.1207071518918958</v>
      </c>
      <c r="AU158">
        <f t="shared" si="279"/>
        <v>62.228591011962742</v>
      </c>
      <c r="AV158" s="18">
        <f t="shared" si="280"/>
        <v>4.1485727341308491</v>
      </c>
      <c r="AW158">
        <f t="shared" si="281"/>
        <v>1.0860938020356998</v>
      </c>
      <c r="AX158">
        <f t="shared" si="282"/>
        <v>20.983338435721478</v>
      </c>
      <c r="AY158" t="str">
        <f t="shared" si="283"/>
        <v>POSITIF</v>
      </c>
      <c r="AZ158">
        <f t="shared" si="284"/>
        <v>20</v>
      </c>
      <c r="BA158">
        <f t="shared" si="285"/>
        <v>59</v>
      </c>
      <c r="BB158">
        <f t="shared" si="286"/>
        <v>0</v>
      </c>
      <c r="BC158">
        <f t="shared" si="287"/>
        <v>0.36622834376361635</v>
      </c>
      <c r="BD158">
        <f t="shared" si="288"/>
        <v>2.3773585592410162</v>
      </c>
      <c r="BE158">
        <f t="shared" si="289"/>
        <v>0.12222152900771403</v>
      </c>
      <c r="BF158">
        <f t="shared" si="290"/>
        <v>1.9428132568574878</v>
      </c>
      <c r="BG158">
        <f t="shared" si="291"/>
        <v>130.11145976105823</v>
      </c>
      <c r="BH158">
        <f t="shared" si="292"/>
        <v>4.1485727341308491</v>
      </c>
      <c r="BI158">
        <f t="shared" si="293"/>
        <v>310.1114597610582</v>
      </c>
      <c r="BJ158">
        <f t="shared" si="294"/>
        <v>310</v>
      </c>
      <c r="BK158">
        <f t="shared" si="295"/>
        <v>6</v>
      </c>
      <c r="BL158">
        <f t="shared" si="296"/>
        <v>41</v>
      </c>
      <c r="BM158">
        <f t="shared" si="297"/>
        <v>70.139170809210896</v>
      </c>
      <c r="BN158" t="str">
        <f t="shared" si="298"/>
        <v>POSITIF</v>
      </c>
      <c r="BO158">
        <f t="shared" si="299"/>
        <v>70</v>
      </c>
      <c r="BP158">
        <f t="shared" si="300"/>
        <v>8</v>
      </c>
      <c r="BQ158">
        <f t="shared" si="301"/>
        <v>21</v>
      </c>
    </row>
    <row r="159" spans="1:69">
      <c r="A159">
        <f t="shared" ref="A159" si="317">A157</f>
        <v>7.0027777777777782</v>
      </c>
      <c r="B159">
        <f t="shared" ref="B159:B212" si="318">B144</f>
        <v>111.315</v>
      </c>
      <c r="C159">
        <f>INT(G3/15)</f>
        <v>7</v>
      </c>
      <c r="D159">
        <f>L3</f>
        <v>2017</v>
      </c>
      <c r="E159">
        <f>L2</f>
        <v>5</v>
      </c>
      <c r="F159">
        <f>L4</f>
        <v>25</v>
      </c>
      <c r="H159">
        <v>12</v>
      </c>
      <c r="I159">
        <v>45</v>
      </c>
      <c r="J159">
        <f t="shared" si="212"/>
        <v>12.75</v>
      </c>
      <c r="L159">
        <f t="shared" si="249"/>
        <v>20</v>
      </c>
      <c r="M159">
        <f t="shared" si="250"/>
        <v>-13</v>
      </c>
      <c r="N159">
        <f t="shared" si="251"/>
        <v>2457898.7395833335</v>
      </c>
      <c r="O159">
        <f t="shared" si="236"/>
        <v>8.1271790906283143E-4</v>
      </c>
      <c r="P159">
        <f t="shared" si="213"/>
        <v>2457898.7403960512</v>
      </c>
      <c r="Q159">
        <f t="shared" si="214"/>
        <v>0.17395593144561813</v>
      </c>
      <c r="R159">
        <f t="shared" si="252"/>
        <v>63.013513318280275</v>
      </c>
      <c r="S159">
        <f t="shared" si="253"/>
        <v>139.77742609415873</v>
      </c>
      <c r="T159">
        <f t="shared" si="254"/>
        <v>1.2164642591051047</v>
      </c>
      <c r="U159">
        <f t="shared" si="255"/>
        <v>1.0997932806532884</v>
      </c>
      <c r="V159">
        <f t="shared" si="256"/>
        <v>2.4395763053061073</v>
      </c>
      <c r="W159">
        <f t="shared" si="257"/>
        <v>1.6701293850879286E-2</v>
      </c>
      <c r="X159">
        <f t="shared" si="258"/>
        <v>64.229977577385384</v>
      </c>
      <c r="Y159">
        <f t="shared" si="259"/>
        <v>140.99389035326382</v>
      </c>
      <c r="Z159">
        <f t="shared" si="260"/>
        <v>2.4608076118603246</v>
      </c>
      <c r="AA159">
        <f t="shared" si="261"/>
        <v>148.59004534895578</v>
      </c>
      <c r="AB159">
        <f t="shared" si="262"/>
        <v>2.5933855270269652</v>
      </c>
      <c r="AC159">
        <f t="shared" si="263"/>
        <v>23.437028957494974</v>
      </c>
      <c r="AD159">
        <f t="shared" si="264"/>
        <v>-2.2741915281754227E-3</v>
      </c>
      <c r="AE159">
        <f t="shared" si="265"/>
        <v>23.434754765966797</v>
      </c>
      <c r="AF159">
        <f t="shared" si="266"/>
        <v>2457898.5</v>
      </c>
      <c r="AG159">
        <f t="shared" si="267"/>
        <v>0.17394934976043805</v>
      </c>
      <c r="AH159">
        <f t="shared" si="268"/>
        <v>16.184744787525631</v>
      </c>
      <c r="AI159">
        <f t="shared" si="269"/>
        <v>21.950487766288131</v>
      </c>
      <c r="AJ159">
        <f t="shared" si="270"/>
        <v>0.40901363006355379</v>
      </c>
      <c r="AK159">
        <f t="shared" si="271"/>
        <v>5.37148776628813</v>
      </c>
      <c r="AL159">
        <f t="shared" si="303"/>
        <v>18.333193673910841</v>
      </c>
      <c r="AM159">
        <f t="shared" si="272"/>
        <v>0.31997459201553985</v>
      </c>
      <c r="AN159">
        <f t="shared" si="273"/>
        <v>1.0128673014234695</v>
      </c>
      <c r="AO159" t="s">
        <v>137</v>
      </c>
      <c r="AP159">
        <f t="shared" si="274"/>
        <v>64.221796442522432</v>
      </c>
      <c r="AQ159">
        <f t="shared" si="275"/>
        <v>64</v>
      </c>
      <c r="AR159">
        <f t="shared" si="276"/>
        <v>13</v>
      </c>
      <c r="AS159">
        <f t="shared" si="277"/>
        <v>18</v>
      </c>
      <c r="AT159">
        <f t="shared" si="278"/>
        <v>1.1208817994675977</v>
      </c>
      <c r="AU159">
        <f t="shared" si="279"/>
        <v>62.239122820411112</v>
      </c>
      <c r="AV159" s="18">
        <f t="shared" si="280"/>
        <v>4.1492748546940739</v>
      </c>
      <c r="AW159">
        <f t="shared" si="281"/>
        <v>1.0862776167693133</v>
      </c>
      <c r="AX159">
        <f t="shared" si="282"/>
        <v>20.985192381797457</v>
      </c>
      <c r="AY159" t="str">
        <f t="shared" si="283"/>
        <v>POSITIF</v>
      </c>
      <c r="AZ159">
        <f t="shared" si="284"/>
        <v>20</v>
      </c>
      <c r="BA159">
        <f t="shared" si="285"/>
        <v>59</v>
      </c>
      <c r="BB159">
        <f t="shared" si="286"/>
        <v>6</v>
      </c>
      <c r="BC159">
        <f t="shared" si="287"/>
        <v>0.3662607012267966</v>
      </c>
      <c r="BD159">
        <f t="shared" si="288"/>
        <v>2.2708733674065806</v>
      </c>
      <c r="BE159">
        <f t="shared" si="289"/>
        <v>0.12222152900771403</v>
      </c>
      <c r="BF159">
        <f t="shared" si="290"/>
        <v>1.9428132568574878</v>
      </c>
      <c r="BG159">
        <f t="shared" si="291"/>
        <v>125.46039749694656</v>
      </c>
      <c r="BH159">
        <f t="shared" si="292"/>
        <v>4.1492748546940739</v>
      </c>
      <c r="BI159">
        <f t="shared" si="293"/>
        <v>305.46039749694654</v>
      </c>
      <c r="BJ159">
        <f t="shared" si="294"/>
        <v>305</v>
      </c>
      <c r="BK159">
        <f t="shared" si="295"/>
        <v>27</v>
      </c>
      <c r="BL159">
        <f t="shared" si="296"/>
        <v>37</v>
      </c>
      <c r="BM159">
        <f t="shared" si="297"/>
        <v>67.418371647762598</v>
      </c>
      <c r="BN159" t="str">
        <f t="shared" si="298"/>
        <v>POSITIF</v>
      </c>
      <c r="BO159">
        <f t="shared" si="299"/>
        <v>67</v>
      </c>
      <c r="BP159">
        <f t="shared" si="300"/>
        <v>25</v>
      </c>
      <c r="BQ159">
        <f t="shared" si="301"/>
        <v>6</v>
      </c>
    </row>
    <row r="160" spans="1:69">
      <c r="A160">
        <f t="shared" ref="A160" si="319">A158</f>
        <v>7.0027777777777782</v>
      </c>
      <c r="B160">
        <f t="shared" si="318"/>
        <v>111.315</v>
      </c>
      <c r="C160">
        <f>INT(G3/15)</f>
        <v>7</v>
      </c>
      <c r="D160">
        <f>L3</f>
        <v>2017</v>
      </c>
      <c r="E160">
        <f>L2</f>
        <v>5</v>
      </c>
      <c r="F160">
        <f>L4</f>
        <v>25</v>
      </c>
      <c r="H160">
        <v>13</v>
      </c>
      <c r="I160">
        <v>0</v>
      </c>
      <c r="J160">
        <f t="shared" si="212"/>
        <v>13</v>
      </c>
      <c r="L160">
        <f t="shared" si="249"/>
        <v>20</v>
      </c>
      <c r="M160">
        <f t="shared" si="250"/>
        <v>-13</v>
      </c>
      <c r="N160">
        <f t="shared" si="251"/>
        <v>2457898.75</v>
      </c>
      <c r="O160">
        <f t="shared" si="236"/>
        <v>8.1271790906283143E-4</v>
      </c>
      <c r="P160">
        <f t="shared" si="213"/>
        <v>2457898.7508127177</v>
      </c>
      <c r="Q160">
        <f t="shared" si="214"/>
        <v>0.17395621663840419</v>
      </c>
      <c r="R160">
        <f t="shared" si="252"/>
        <v>63.023780478119988</v>
      </c>
      <c r="S160">
        <f t="shared" si="253"/>
        <v>139.78769276360981</v>
      </c>
      <c r="T160">
        <f t="shared" si="254"/>
        <v>1.216203670295376</v>
      </c>
      <c r="U160">
        <f t="shared" si="255"/>
        <v>1.09997247639732</v>
      </c>
      <c r="V160">
        <f t="shared" si="256"/>
        <v>2.4397554924912428</v>
      </c>
      <c r="W160">
        <f t="shared" si="257"/>
        <v>1.6701293838901187E-2</v>
      </c>
      <c r="X160">
        <f t="shared" si="258"/>
        <v>64.23998414841536</v>
      </c>
      <c r="Y160">
        <f t="shared" si="259"/>
        <v>141.0038964339052</v>
      </c>
      <c r="Z160">
        <f t="shared" si="260"/>
        <v>2.4609822509127368</v>
      </c>
      <c r="AA160">
        <f t="shared" si="261"/>
        <v>148.58949374724713</v>
      </c>
      <c r="AB160">
        <f t="shared" si="262"/>
        <v>2.5933758997609893</v>
      </c>
      <c r="AC160">
        <f t="shared" si="263"/>
        <v>23.437028953786278</v>
      </c>
      <c r="AD160">
        <f t="shared" si="264"/>
        <v>-2.2742245922264775E-3</v>
      </c>
      <c r="AE160">
        <f t="shared" si="265"/>
        <v>23.434754729194051</v>
      </c>
      <c r="AF160">
        <f t="shared" si="266"/>
        <v>2457898.5</v>
      </c>
      <c r="AG160">
        <f t="shared" si="267"/>
        <v>0.17394934976043805</v>
      </c>
      <c r="AH160">
        <f t="shared" si="268"/>
        <v>16.184744787525631</v>
      </c>
      <c r="AI160">
        <f t="shared" si="269"/>
        <v>22.201172243625631</v>
      </c>
      <c r="AJ160">
        <f t="shared" si="270"/>
        <v>0.40901362942174829</v>
      </c>
      <c r="AK160">
        <f t="shared" si="271"/>
        <v>5.6221722436256307</v>
      </c>
      <c r="AL160">
        <f t="shared" si="303"/>
        <v>22.08292880333261</v>
      </c>
      <c r="AM160">
        <f t="shared" si="272"/>
        <v>0.38541981610164538</v>
      </c>
      <c r="AN160">
        <f t="shared" si="273"/>
        <v>1.0128691850645752</v>
      </c>
      <c r="AO160" t="s">
        <v>137</v>
      </c>
      <c r="AP160">
        <f t="shared" si="274"/>
        <v>64.231802974277713</v>
      </c>
      <c r="AQ160">
        <f t="shared" si="275"/>
        <v>64</v>
      </c>
      <c r="AR160">
        <f t="shared" si="276"/>
        <v>13</v>
      </c>
      <c r="AS160">
        <f t="shared" si="277"/>
        <v>54</v>
      </c>
      <c r="AT160">
        <f t="shared" si="278"/>
        <v>1.1210564463934327</v>
      </c>
      <c r="AU160">
        <f t="shared" si="279"/>
        <v>62.249654851051844</v>
      </c>
      <c r="AV160" s="18">
        <f t="shared" si="280"/>
        <v>4.1499769900701233</v>
      </c>
      <c r="AW160">
        <f t="shared" si="281"/>
        <v>1.086461435380915</v>
      </c>
      <c r="AX160">
        <f t="shared" si="282"/>
        <v>20.987045673653974</v>
      </c>
      <c r="AY160" t="str">
        <f t="shared" si="283"/>
        <v>POSITIF</v>
      </c>
      <c r="AZ160">
        <f t="shared" si="284"/>
        <v>20</v>
      </c>
      <c r="BA160">
        <f t="shared" si="285"/>
        <v>59</v>
      </c>
      <c r="BB160">
        <f t="shared" si="286"/>
        <v>13</v>
      </c>
      <c r="BC160">
        <f t="shared" si="287"/>
        <v>0.36629304727169321</v>
      </c>
      <c r="BD160">
        <f t="shared" si="288"/>
        <v>2.1896970171825698</v>
      </c>
      <c r="BE160">
        <f t="shared" si="289"/>
        <v>0.12222152900771403</v>
      </c>
      <c r="BF160">
        <f t="shared" si="290"/>
        <v>1.9428132568574878</v>
      </c>
      <c r="BG160">
        <f t="shared" si="291"/>
        <v>121.88280705875347</v>
      </c>
      <c r="BH160">
        <f t="shared" si="292"/>
        <v>4.1499769900701233</v>
      </c>
      <c r="BI160">
        <f t="shared" si="293"/>
        <v>301.88280705875349</v>
      </c>
      <c r="BJ160">
        <f t="shared" si="294"/>
        <v>301</v>
      </c>
      <c r="BK160">
        <f t="shared" si="295"/>
        <v>52</v>
      </c>
      <c r="BL160">
        <f t="shared" si="296"/>
        <v>58</v>
      </c>
      <c r="BM160">
        <f t="shared" si="297"/>
        <v>64.472731717169282</v>
      </c>
      <c r="BN160" t="str">
        <f t="shared" si="298"/>
        <v>POSITIF</v>
      </c>
      <c r="BO160">
        <f t="shared" si="299"/>
        <v>64</v>
      </c>
      <c r="BP160">
        <f t="shared" si="300"/>
        <v>28</v>
      </c>
      <c r="BQ160">
        <f t="shared" si="301"/>
        <v>21</v>
      </c>
    </row>
    <row r="161" spans="1:70">
      <c r="A161">
        <f t="shared" ref="A161" si="320">A159</f>
        <v>7.0027777777777782</v>
      </c>
      <c r="B161">
        <f t="shared" si="318"/>
        <v>111.315</v>
      </c>
      <c r="C161">
        <f>INT(G3/15)</f>
        <v>7</v>
      </c>
      <c r="D161">
        <f>L3</f>
        <v>2017</v>
      </c>
      <c r="E161">
        <f>L2</f>
        <v>5</v>
      </c>
      <c r="F161">
        <f>L4</f>
        <v>25</v>
      </c>
      <c r="H161">
        <v>13</v>
      </c>
      <c r="I161">
        <v>15</v>
      </c>
      <c r="J161">
        <f t="shared" si="212"/>
        <v>13.25</v>
      </c>
      <c r="L161">
        <f t="shared" si="249"/>
        <v>20</v>
      </c>
      <c r="M161">
        <f t="shared" si="250"/>
        <v>-13</v>
      </c>
      <c r="N161">
        <f t="shared" si="251"/>
        <v>2457898.760416667</v>
      </c>
      <c r="O161">
        <f t="shared" si="236"/>
        <v>8.1271790906283143E-4</v>
      </c>
      <c r="P161">
        <f t="shared" si="213"/>
        <v>2457898.7612293847</v>
      </c>
      <c r="Q161">
        <f t="shared" si="214"/>
        <v>0.17395650183120304</v>
      </c>
      <c r="R161">
        <f t="shared" si="252"/>
        <v>63.034047638419906</v>
      </c>
      <c r="S161">
        <f t="shared" si="253"/>
        <v>139.79795943352019</v>
      </c>
      <c r="T161">
        <f t="shared" si="254"/>
        <v>1.2159430442482786</v>
      </c>
      <c r="U161">
        <f t="shared" si="255"/>
        <v>1.1001516721493836</v>
      </c>
      <c r="V161">
        <f t="shared" si="256"/>
        <v>2.4399346796843941</v>
      </c>
      <c r="W161">
        <f t="shared" si="257"/>
        <v>1.6701293826923092E-2</v>
      </c>
      <c r="X161">
        <f t="shared" si="258"/>
        <v>64.249990682668184</v>
      </c>
      <c r="Y161">
        <f t="shared" si="259"/>
        <v>141.01390247776848</v>
      </c>
      <c r="Z161">
        <f t="shared" si="260"/>
        <v>2.4611568893232501</v>
      </c>
      <c r="AA161">
        <f t="shared" si="261"/>
        <v>148.58894214551381</v>
      </c>
      <c r="AB161">
        <f t="shared" si="262"/>
        <v>2.5933662724945834</v>
      </c>
      <c r="AC161">
        <f t="shared" si="263"/>
        <v>23.437028950077583</v>
      </c>
      <c r="AD161">
        <f t="shared" si="264"/>
        <v>-2.2742576441094017E-3</v>
      </c>
      <c r="AE161">
        <f t="shared" si="265"/>
        <v>23.434754692433472</v>
      </c>
      <c r="AF161">
        <f t="shared" si="266"/>
        <v>2457898.5</v>
      </c>
      <c r="AG161">
        <f t="shared" si="267"/>
        <v>0.17394934976043805</v>
      </c>
      <c r="AH161">
        <f t="shared" si="268"/>
        <v>16.184744787525631</v>
      </c>
      <c r="AI161">
        <f t="shared" si="269"/>
        <v>22.451856720963129</v>
      </c>
      <c r="AJ161">
        <f t="shared" si="270"/>
        <v>0.40901362878015518</v>
      </c>
      <c r="AK161">
        <f t="shared" si="271"/>
        <v>5.8728567209631279</v>
      </c>
      <c r="AL161">
        <f t="shared" si="303"/>
        <v>25.83266371014269</v>
      </c>
      <c r="AM161">
        <f t="shared" si="272"/>
        <v>0.45086503630244401</v>
      </c>
      <c r="AN161">
        <f t="shared" si="273"/>
        <v>1.0128710682995177</v>
      </c>
      <c r="AO161" t="s">
        <v>137</v>
      </c>
      <c r="AP161">
        <f t="shared" si="274"/>
        <v>64.241809469256069</v>
      </c>
      <c r="AQ161">
        <f t="shared" si="275"/>
        <v>64</v>
      </c>
      <c r="AR161">
        <f t="shared" si="276"/>
        <v>14</v>
      </c>
      <c r="AS161">
        <f t="shared" si="277"/>
        <v>30</v>
      </c>
      <c r="AT161">
        <f t="shared" si="278"/>
        <v>1.1212310926773894</v>
      </c>
      <c r="AU161">
        <f t="shared" si="279"/>
        <v>62.260187104304229</v>
      </c>
      <c r="AV161" s="18">
        <f t="shared" si="280"/>
        <v>4.1506791402869485</v>
      </c>
      <c r="AW161">
        <f t="shared" si="281"/>
        <v>1.086645257877823</v>
      </c>
      <c r="AX161">
        <f t="shared" si="282"/>
        <v>20.988898311304304</v>
      </c>
      <c r="AY161" t="str">
        <f t="shared" si="283"/>
        <v>POSITIF</v>
      </c>
      <c r="AZ161">
        <f t="shared" si="284"/>
        <v>20</v>
      </c>
      <c r="BA161">
        <f t="shared" si="285"/>
        <v>59</v>
      </c>
      <c r="BB161">
        <f t="shared" si="286"/>
        <v>20</v>
      </c>
      <c r="BC161">
        <f t="shared" si="287"/>
        <v>0.36632538189853786</v>
      </c>
      <c r="BD161">
        <f t="shared" si="288"/>
        <v>2.1272562847482339</v>
      </c>
      <c r="BE161">
        <f t="shared" si="289"/>
        <v>0.12222152900771403</v>
      </c>
      <c r="BF161">
        <f t="shared" si="290"/>
        <v>1.9428132568574878</v>
      </c>
      <c r="BG161">
        <f t="shared" si="291"/>
        <v>119.10139371226416</v>
      </c>
      <c r="BH161">
        <f t="shared" si="292"/>
        <v>4.1506791402869485</v>
      </c>
      <c r="BI161">
        <f t="shared" si="293"/>
        <v>299.10139371226416</v>
      </c>
      <c r="BJ161">
        <f t="shared" si="294"/>
        <v>299</v>
      </c>
      <c r="BK161">
        <f t="shared" si="295"/>
        <v>6</v>
      </c>
      <c r="BL161">
        <f t="shared" si="296"/>
        <v>5</v>
      </c>
      <c r="BM161">
        <f t="shared" si="297"/>
        <v>61.372262481271598</v>
      </c>
      <c r="BN161" t="str">
        <f t="shared" si="298"/>
        <v>POSITIF</v>
      </c>
      <c r="BO161">
        <f t="shared" si="299"/>
        <v>61</v>
      </c>
      <c r="BP161">
        <f t="shared" si="300"/>
        <v>22</v>
      </c>
      <c r="BQ161">
        <f t="shared" si="301"/>
        <v>20</v>
      </c>
    </row>
    <row r="162" spans="1:70">
      <c r="A162">
        <f t="shared" ref="A162" si="321">A160</f>
        <v>7.0027777777777782</v>
      </c>
      <c r="B162">
        <f t="shared" si="318"/>
        <v>111.315</v>
      </c>
      <c r="C162">
        <f>INT(G3/15)</f>
        <v>7</v>
      </c>
      <c r="D162">
        <f>L3</f>
        <v>2017</v>
      </c>
      <c r="E162">
        <f>L2</f>
        <v>5</v>
      </c>
      <c r="F162">
        <f>L4</f>
        <v>25</v>
      </c>
      <c r="H162">
        <v>13</v>
      </c>
      <c r="I162">
        <v>30</v>
      </c>
      <c r="J162">
        <f t="shared" si="212"/>
        <v>13.5</v>
      </c>
      <c r="L162">
        <f t="shared" si="249"/>
        <v>20</v>
      </c>
      <c r="M162">
        <f t="shared" si="250"/>
        <v>-13</v>
      </c>
      <c r="N162">
        <f t="shared" si="251"/>
        <v>2457898.7708333335</v>
      </c>
      <c r="O162">
        <f t="shared" si="236"/>
        <v>8.1271790906283143E-4</v>
      </c>
      <c r="P162">
        <f t="shared" si="213"/>
        <v>2457898.7716460512</v>
      </c>
      <c r="Q162">
        <f t="shared" si="214"/>
        <v>0.17395678702398909</v>
      </c>
      <c r="R162">
        <f t="shared" si="252"/>
        <v>63.044314798258711</v>
      </c>
      <c r="S162">
        <f t="shared" si="253"/>
        <v>139.80822610297037</v>
      </c>
      <c r="T162">
        <f t="shared" si="254"/>
        <v>1.2156823809953863</v>
      </c>
      <c r="U162">
        <f t="shared" si="255"/>
        <v>1.1003308678933992</v>
      </c>
      <c r="V162">
        <f t="shared" si="256"/>
        <v>2.4401138668695137</v>
      </c>
      <c r="W162">
        <f t="shared" si="257"/>
        <v>1.6701293814944992E-2</v>
      </c>
      <c r="X162">
        <f t="shared" si="258"/>
        <v>64.2599971792541</v>
      </c>
      <c r="Y162">
        <f t="shared" si="259"/>
        <v>141.02390848396576</v>
      </c>
      <c r="Z162">
        <f t="shared" si="260"/>
        <v>2.4613315270763674</v>
      </c>
      <c r="AA162">
        <f t="shared" si="261"/>
        <v>148.58839054380522</v>
      </c>
      <c r="AB162">
        <f t="shared" si="262"/>
        <v>2.5933566452286088</v>
      </c>
      <c r="AC162">
        <f t="shared" si="263"/>
        <v>23.437028946368887</v>
      </c>
      <c r="AD162">
        <f t="shared" si="264"/>
        <v>-2.2742906838153342E-3</v>
      </c>
      <c r="AE162">
        <f t="shared" si="265"/>
        <v>23.434754655685072</v>
      </c>
      <c r="AF162">
        <f t="shared" si="266"/>
        <v>2457898.5</v>
      </c>
      <c r="AG162">
        <f t="shared" si="267"/>
        <v>0.17394934976043805</v>
      </c>
      <c r="AH162">
        <f t="shared" si="268"/>
        <v>16.184744787525631</v>
      </c>
      <c r="AI162">
        <f t="shared" si="269"/>
        <v>22.702541198300629</v>
      </c>
      <c r="AJ162">
        <f t="shared" si="270"/>
        <v>0.40901362813877457</v>
      </c>
      <c r="AK162">
        <f t="shared" si="271"/>
        <v>6.1235411983006287</v>
      </c>
      <c r="AL162">
        <f t="shared" si="303"/>
        <v>29.582398395340149</v>
      </c>
      <c r="AM162">
        <f t="shared" si="272"/>
        <v>0.51631025263537278</v>
      </c>
      <c r="AN162">
        <f t="shared" si="273"/>
        <v>1.0128729511280725</v>
      </c>
      <c r="AO162" t="s">
        <v>137</v>
      </c>
      <c r="AP162">
        <f t="shared" si="274"/>
        <v>64.251815926567744</v>
      </c>
      <c r="AQ162">
        <f t="shared" si="275"/>
        <v>64</v>
      </c>
      <c r="AR162">
        <f t="shared" si="276"/>
        <v>15</v>
      </c>
      <c r="AS162">
        <f t="shared" si="277"/>
        <v>6</v>
      </c>
      <c r="AT162">
        <f t="shared" si="278"/>
        <v>1.1214057383039384</v>
      </c>
      <c r="AU162">
        <f t="shared" si="279"/>
        <v>62.270719579169274</v>
      </c>
      <c r="AV162" s="18">
        <f t="shared" si="280"/>
        <v>4.151381305277952</v>
      </c>
      <c r="AW162">
        <f t="shared" si="281"/>
        <v>1.0868290842426016</v>
      </c>
      <c r="AX162">
        <f t="shared" si="282"/>
        <v>20.990750294512281</v>
      </c>
      <c r="AY162" t="str">
        <f t="shared" si="283"/>
        <v>POSITIF</v>
      </c>
      <c r="AZ162">
        <f t="shared" si="284"/>
        <v>20</v>
      </c>
      <c r="BA162">
        <f t="shared" si="285"/>
        <v>59</v>
      </c>
      <c r="BB162">
        <f t="shared" si="286"/>
        <v>26</v>
      </c>
      <c r="BC162">
        <f t="shared" si="287"/>
        <v>0.36635770510320875</v>
      </c>
      <c r="BD162">
        <f t="shared" si="288"/>
        <v>2.0787114639930815</v>
      </c>
      <c r="BE162">
        <f t="shared" si="289"/>
        <v>0.12222152900771403</v>
      </c>
      <c r="BF162">
        <f t="shared" si="290"/>
        <v>1.9428132568574878</v>
      </c>
      <c r="BG162">
        <f t="shared" si="291"/>
        <v>116.91812225948217</v>
      </c>
      <c r="BH162">
        <f t="shared" si="292"/>
        <v>4.151381305277952</v>
      </c>
      <c r="BI162">
        <f t="shared" si="293"/>
        <v>296.91812225948217</v>
      </c>
      <c r="BJ162">
        <f t="shared" si="294"/>
        <v>296</v>
      </c>
      <c r="BK162">
        <f t="shared" si="295"/>
        <v>55</v>
      </c>
      <c r="BL162">
        <f t="shared" si="296"/>
        <v>5</v>
      </c>
      <c r="BM162">
        <f t="shared" si="297"/>
        <v>58.162918120058045</v>
      </c>
      <c r="BN162" t="str">
        <f t="shared" si="298"/>
        <v>POSITIF</v>
      </c>
      <c r="BO162">
        <f t="shared" si="299"/>
        <v>58</v>
      </c>
      <c r="BP162">
        <f t="shared" si="300"/>
        <v>9</v>
      </c>
      <c r="BQ162">
        <f t="shared" si="301"/>
        <v>46</v>
      </c>
    </row>
    <row r="163" spans="1:70">
      <c r="A163">
        <f t="shared" ref="A163" si="322">A161</f>
        <v>7.0027777777777782</v>
      </c>
      <c r="B163">
        <f t="shared" si="318"/>
        <v>111.315</v>
      </c>
      <c r="C163">
        <f>INT(G3/15)</f>
        <v>7</v>
      </c>
      <c r="D163">
        <f>L3</f>
        <v>2017</v>
      </c>
      <c r="E163">
        <f>L2</f>
        <v>5</v>
      </c>
      <c r="F163">
        <f>L4</f>
        <v>25</v>
      </c>
      <c r="H163">
        <v>13</v>
      </c>
      <c r="I163">
        <v>45</v>
      </c>
      <c r="J163">
        <f t="shared" si="212"/>
        <v>13.75</v>
      </c>
      <c r="L163">
        <f t="shared" si="249"/>
        <v>20</v>
      </c>
      <c r="M163">
        <f t="shared" si="250"/>
        <v>-13</v>
      </c>
      <c r="N163">
        <f t="shared" si="251"/>
        <v>2457898.78125</v>
      </c>
      <c r="O163">
        <f t="shared" si="236"/>
        <v>8.1271790906283143E-4</v>
      </c>
      <c r="P163">
        <f t="shared" si="213"/>
        <v>2457898.7820627177</v>
      </c>
      <c r="Q163">
        <f t="shared" si="214"/>
        <v>0.17395707221677517</v>
      </c>
      <c r="R163">
        <f t="shared" si="252"/>
        <v>63.054581958099334</v>
      </c>
      <c r="S163">
        <f t="shared" si="253"/>
        <v>139.81849277242236</v>
      </c>
      <c r="T163">
        <f t="shared" si="254"/>
        <v>1.2154216805332054</v>
      </c>
      <c r="U163">
        <f t="shared" si="255"/>
        <v>1.1005100636374465</v>
      </c>
      <c r="V163">
        <f t="shared" si="256"/>
        <v>2.4402930540546648</v>
      </c>
      <c r="W163">
        <f t="shared" si="257"/>
        <v>1.6701293802966897E-2</v>
      </c>
      <c r="X163">
        <f t="shared" si="258"/>
        <v>64.270003638632545</v>
      </c>
      <c r="Y163">
        <f t="shared" si="259"/>
        <v>141.03391445295557</v>
      </c>
      <c r="Z163">
        <f t="shared" si="260"/>
        <v>2.4615061641800922</v>
      </c>
      <c r="AA163">
        <f t="shared" si="261"/>
        <v>148.58783894209657</v>
      </c>
      <c r="AB163">
        <f t="shared" si="262"/>
        <v>2.5933470179626332</v>
      </c>
      <c r="AC163">
        <f t="shared" si="263"/>
        <v>23.437028942660191</v>
      </c>
      <c r="AD163">
        <f t="shared" si="264"/>
        <v>-2.2743237113398785E-3</v>
      </c>
      <c r="AE163">
        <f t="shared" si="265"/>
        <v>23.434754618948851</v>
      </c>
      <c r="AF163">
        <f t="shared" si="266"/>
        <v>2457898.5</v>
      </c>
      <c r="AG163">
        <f t="shared" si="267"/>
        <v>0.17394934976043805</v>
      </c>
      <c r="AH163">
        <f t="shared" si="268"/>
        <v>16.184744787525631</v>
      </c>
      <c r="AI163">
        <f t="shared" si="269"/>
        <v>22.95322567563813</v>
      </c>
      <c r="AJ163">
        <f t="shared" si="270"/>
        <v>0.40901362749760656</v>
      </c>
      <c r="AK163">
        <f t="shared" si="271"/>
        <v>6.3742256756381295</v>
      </c>
      <c r="AL163">
        <f t="shared" si="303"/>
        <v>33.332132858503925</v>
      </c>
      <c r="AM163">
        <f t="shared" si="272"/>
        <v>0.58175546509308274</v>
      </c>
      <c r="AN163">
        <f t="shared" si="273"/>
        <v>1.012874833550268</v>
      </c>
      <c r="AO163" t="s">
        <v>137</v>
      </c>
      <c r="AP163">
        <f t="shared" si="274"/>
        <v>64.261822346672176</v>
      </c>
      <c r="AQ163">
        <f t="shared" si="275"/>
        <v>64</v>
      </c>
      <c r="AR163">
        <f t="shared" si="276"/>
        <v>15</v>
      </c>
      <c r="AS163">
        <f t="shared" si="277"/>
        <v>42</v>
      </c>
      <c r="AT163">
        <f t="shared" si="278"/>
        <v>1.1215803832810984</v>
      </c>
      <c r="AU163">
        <f t="shared" si="279"/>
        <v>62.281252276068017</v>
      </c>
      <c r="AV163" s="18">
        <f t="shared" si="280"/>
        <v>4.1520834850712012</v>
      </c>
      <c r="AW163">
        <f t="shared" si="281"/>
        <v>1.0870129144825993</v>
      </c>
      <c r="AX163">
        <f t="shared" si="282"/>
        <v>20.99260162329157</v>
      </c>
      <c r="AY163" t="str">
        <f t="shared" si="283"/>
        <v>POSITIF</v>
      </c>
      <c r="AZ163">
        <f t="shared" si="284"/>
        <v>20</v>
      </c>
      <c r="BA163">
        <f t="shared" si="285"/>
        <v>59</v>
      </c>
      <c r="BB163">
        <f t="shared" si="286"/>
        <v>33</v>
      </c>
      <c r="BC163">
        <f t="shared" si="287"/>
        <v>0.36639001688594425</v>
      </c>
      <c r="BD163">
        <f t="shared" si="288"/>
        <v>2.040606188677236</v>
      </c>
      <c r="BE163">
        <f t="shared" si="289"/>
        <v>0.12222152900771403</v>
      </c>
      <c r="BF163">
        <f t="shared" si="290"/>
        <v>1.9428132568574878</v>
      </c>
      <c r="BG163">
        <f t="shared" si="291"/>
        <v>115.19208146071662</v>
      </c>
      <c r="BH163">
        <f t="shared" si="292"/>
        <v>4.1520834850712012</v>
      </c>
      <c r="BI163">
        <f t="shared" si="293"/>
        <v>295.19208146071662</v>
      </c>
      <c r="BJ163">
        <f t="shared" si="294"/>
        <v>295</v>
      </c>
      <c r="BK163">
        <f t="shared" si="295"/>
        <v>11</v>
      </c>
      <c r="BL163">
        <f t="shared" si="296"/>
        <v>31</v>
      </c>
      <c r="BM163">
        <f t="shared" si="297"/>
        <v>54.875338236649611</v>
      </c>
      <c r="BN163" t="str">
        <f t="shared" si="298"/>
        <v>POSITIF</v>
      </c>
      <c r="BO163">
        <f t="shared" si="299"/>
        <v>54</v>
      </c>
      <c r="BP163">
        <f t="shared" si="300"/>
        <v>52</v>
      </c>
      <c r="BQ163">
        <f t="shared" si="301"/>
        <v>31</v>
      </c>
    </row>
    <row r="164" spans="1:70">
      <c r="A164">
        <f t="shared" ref="A164" si="323">A162</f>
        <v>7.0027777777777782</v>
      </c>
      <c r="B164">
        <f t="shared" si="318"/>
        <v>111.315</v>
      </c>
      <c r="C164">
        <f>INT(G3/15)</f>
        <v>7</v>
      </c>
      <c r="D164">
        <f>L3</f>
        <v>2017</v>
      </c>
      <c r="E164">
        <f>L2</f>
        <v>5</v>
      </c>
      <c r="F164">
        <f>L4</f>
        <v>25</v>
      </c>
      <c r="H164">
        <v>14</v>
      </c>
      <c r="I164">
        <v>0</v>
      </c>
      <c r="J164">
        <f t="shared" si="212"/>
        <v>14</v>
      </c>
      <c r="L164">
        <f t="shared" si="249"/>
        <v>20</v>
      </c>
      <c r="M164">
        <f t="shared" si="250"/>
        <v>-13</v>
      </c>
      <c r="N164">
        <f t="shared" si="251"/>
        <v>2457898.791666667</v>
      </c>
      <c r="O164">
        <f t="shared" si="236"/>
        <v>8.1271790906283143E-4</v>
      </c>
      <c r="P164">
        <f t="shared" si="213"/>
        <v>2457898.7924793847</v>
      </c>
      <c r="Q164">
        <f t="shared" si="214"/>
        <v>0.17395735740957399</v>
      </c>
      <c r="R164">
        <f t="shared" si="252"/>
        <v>63.064849118398342</v>
      </c>
      <c r="S164">
        <f t="shared" si="253"/>
        <v>139.82875944233183</v>
      </c>
      <c r="T164">
        <f t="shared" si="254"/>
        <v>1.2151609428583974</v>
      </c>
      <c r="U164">
        <f t="shared" si="255"/>
        <v>1.1006892593894944</v>
      </c>
      <c r="V164">
        <f t="shared" si="256"/>
        <v>2.4404722412478006</v>
      </c>
      <c r="W164">
        <f t="shared" si="257"/>
        <v>1.6701293790988798E-2</v>
      </c>
      <c r="X164">
        <f t="shared" si="258"/>
        <v>64.280010061256746</v>
      </c>
      <c r="Y164">
        <f t="shared" si="259"/>
        <v>141.04392038519023</v>
      </c>
      <c r="Z164">
        <f t="shared" si="260"/>
        <v>2.4616808006423185</v>
      </c>
      <c r="AA164">
        <f t="shared" si="261"/>
        <v>148.5872873403633</v>
      </c>
      <c r="AB164">
        <f t="shared" si="262"/>
        <v>2.5933373906962278</v>
      </c>
      <c r="AC164">
        <f t="shared" si="263"/>
        <v>23.437028938951496</v>
      </c>
      <c r="AD164">
        <f t="shared" si="264"/>
        <v>-2.2743567266786135E-3</v>
      </c>
      <c r="AE164">
        <f t="shared" si="265"/>
        <v>23.434754582224816</v>
      </c>
      <c r="AF164">
        <f t="shared" si="266"/>
        <v>2457898.5</v>
      </c>
      <c r="AG164">
        <f t="shared" si="267"/>
        <v>0.17394934976043805</v>
      </c>
      <c r="AH164">
        <f t="shared" si="268"/>
        <v>16.184744787525631</v>
      </c>
      <c r="AI164">
        <f t="shared" si="269"/>
        <v>23.203910152975631</v>
      </c>
      <c r="AJ164">
        <f t="shared" si="270"/>
        <v>0.40901362685665127</v>
      </c>
      <c r="AK164">
        <f t="shared" si="271"/>
        <v>6.6249101529756302</v>
      </c>
      <c r="AL164">
        <f t="shared" si="303"/>
        <v>37.081867099219437</v>
      </c>
      <c r="AM164">
        <f t="shared" si="272"/>
        <v>0.647200673668338</v>
      </c>
      <c r="AN164">
        <f t="shared" si="273"/>
        <v>1.0128767155661322</v>
      </c>
      <c r="AO164" t="s">
        <v>137</v>
      </c>
      <c r="AP164">
        <f t="shared" si="274"/>
        <v>64.271828730022591</v>
      </c>
      <c r="AQ164">
        <f t="shared" si="275"/>
        <v>64</v>
      </c>
      <c r="AR164">
        <f t="shared" si="276"/>
        <v>16</v>
      </c>
      <c r="AS164">
        <f t="shared" si="277"/>
        <v>18</v>
      </c>
      <c r="AT164">
        <f t="shared" si="278"/>
        <v>1.1217550276167798</v>
      </c>
      <c r="AU164">
        <f t="shared" si="279"/>
        <v>62.291785195415009</v>
      </c>
      <c r="AV164" s="18">
        <f t="shared" si="280"/>
        <v>4.1527856796943343</v>
      </c>
      <c r="AW164">
        <f t="shared" si="281"/>
        <v>1.0871967486050513</v>
      </c>
      <c r="AX164">
        <f t="shared" si="282"/>
        <v>20.994452297654608</v>
      </c>
      <c r="AY164" t="str">
        <f t="shared" si="283"/>
        <v>POSITIF</v>
      </c>
      <c r="AZ164">
        <f t="shared" si="284"/>
        <v>20</v>
      </c>
      <c r="BA164">
        <f t="shared" si="285"/>
        <v>59</v>
      </c>
      <c r="BB164">
        <f t="shared" si="286"/>
        <v>40</v>
      </c>
      <c r="BC164">
        <f t="shared" si="287"/>
        <v>0.3664223172469615</v>
      </c>
      <c r="BD164">
        <f t="shared" si="288"/>
        <v>2.0104810937150241</v>
      </c>
      <c r="BE164">
        <f t="shared" si="289"/>
        <v>0.12222152900771403</v>
      </c>
      <c r="BF164">
        <f t="shared" si="290"/>
        <v>1.9428132568574878</v>
      </c>
      <c r="BG164">
        <f t="shared" si="291"/>
        <v>113.8222327582091</v>
      </c>
      <c r="BH164">
        <f t="shared" si="292"/>
        <v>4.1527856796943343</v>
      </c>
      <c r="BI164">
        <f t="shared" si="293"/>
        <v>293.82223275820911</v>
      </c>
      <c r="BJ164">
        <f t="shared" si="294"/>
        <v>293</v>
      </c>
      <c r="BK164">
        <f t="shared" si="295"/>
        <v>49</v>
      </c>
      <c r="BL164">
        <f t="shared" si="296"/>
        <v>20</v>
      </c>
      <c r="BM164">
        <f t="shared" si="297"/>
        <v>51.530438859067615</v>
      </c>
      <c r="BN164" t="str">
        <f t="shared" si="298"/>
        <v>POSITIF</v>
      </c>
      <c r="BO164">
        <f t="shared" si="299"/>
        <v>51</v>
      </c>
      <c r="BP164">
        <f t="shared" si="300"/>
        <v>31</v>
      </c>
      <c r="BQ164">
        <f t="shared" si="301"/>
        <v>49</v>
      </c>
    </row>
    <row r="165" spans="1:70">
      <c r="A165">
        <f t="shared" ref="A165" si="324">A163</f>
        <v>7.0027777777777782</v>
      </c>
      <c r="B165">
        <f t="shared" si="318"/>
        <v>111.315</v>
      </c>
      <c r="C165">
        <f>INT(G3/15)</f>
        <v>7</v>
      </c>
      <c r="D165">
        <f>L3</f>
        <v>2017</v>
      </c>
      <c r="E165">
        <f>L2</f>
        <v>5</v>
      </c>
      <c r="F165">
        <f>L4</f>
        <v>25</v>
      </c>
      <c r="H165">
        <v>14</v>
      </c>
      <c r="I165">
        <v>15</v>
      </c>
      <c r="J165">
        <f t="shared" si="212"/>
        <v>14.25</v>
      </c>
      <c r="L165">
        <f t="shared" si="249"/>
        <v>20</v>
      </c>
      <c r="M165">
        <f t="shared" si="250"/>
        <v>-13</v>
      </c>
      <c r="N165">
        <f t="shared" si="251"/>
        <v>2457898.8020833335</v>
      </c>
      <c r="O165">
        <f t="shared" si="236"/>
        <v>8.1271790906283143E-4</v>
      </c>
      <c r="P165">
        <f t="shared" si="213"/>
        <v>2457898.8028960512</v>
      </c>
      <c r="Q165">
        <f t="shared" si="214"/>
        <v>0.17395764260236007</v>
      </c>
      <c r="R165">
        <f t="shared" si="252"/>
        <v>63.075116278238966</v>
      </c>
      <c r="S165">
        <f t="shared" si="253"/>
        <v>139.83902611178382</v>
      </c>
      <c r="T165">
        <f t="shared" si="254"/>
        <v>1.2149001680024349</v>
      </c>
      <c r="U165">
        <f t="shared" si="255"/>
        <v>1.1008684551335417</v>
      </c>
      <c r="V165">
        <f t="shared" si="256"/>
        <v>2.4406514284329517</v>
      </c>
      <c r="W165">
        <f t="shared" si="257"/>
        <v>1.6701293779010702E-2</v>
      </c>
      <c r="X165">
        <f t="shared" si="258"/>
        <v>64.290016446241395</v>
      </c>
      <c r="Y165">
        <f t="shared" si="259"/>
        <v>141.05392627978625</v>
      </c>
      <c r="Z165">
        <f t="shared" si="260"/>
        <v>2.4618554364476264</v>
      </c>
      <c r="AA165">
        <f t="shared" si="261"/>
        <v>148.58673573865465</v>
      </c>
      <c r="AB165">
        <f t="shared" si="262"/>
        <v>2.5933277634302523</v>
      </c>
      <c r="AC165">
        <f t="shared" si="263"/>
        <v>23.4370289352428</v>
      </c>
      <c r="AD165">
        <f t="shared" si="264"/>
        <v>-2.2743897298227048E-3</v>
      </c>
      <c r="AE165">
        <f t="shared" si="265"/>
        <v>23.434754545512977</v>
      </c>
      <c r="AF165">
        <f t="shared" si="266"/>
        <v>2457898.5</v>
      </c>
      <c r="AG165">
        <f t="shared" si="267"/>
        <v>0.17394934976043805</v>
      </c>
      <c r="AH165">
        <f t="shared" si="268"/>
        <v>16.184744787525631</v>
      </c>
      <c r="AI165">
        <f t="shared" si="269"/>
        <v>23.454594630313132</v>
      </c>
      <c r="AJ165">
        <f t="shared" si="270"/>
        <v>0.40901362621590881</v>
      </c>
      <c r="AK165">
        <f t="shared" si="271"/>
        <v>6.875594630313131</v>
      </c>
      <c r="AL165">
        <f t="shared" si="303"/>
        <v>40.831601118481188</v>
      </c>
      <c r="AM165">
        <f t="shared" si="272"/>
        <v>0.71264587837849602</v>
      </c>
      <c r="AN165">
        <f t="shared" si="273"/>
        <v>1.0128785971754415</v>
      </c>
      <c r="AO165" t="s">
        <v>137</v>
      </c>
      <c r="AP165">
        <f t="shared" si="274"/>
        <v>64.281835075733696</v>
      </c>
      <c r="AQ165">
        <f t="shared" si="275"/>
        <v>64</v>
      </c>
      <c r="AR165">
        <f t="shared" si="276"/>
        <v>16</v>
      </c>
      <c r="AS165">
        <f t="shared" si="277"/>
        <v>54</v>
      </c>
      <c r="AT165">
        <f t="shared" si="278"/>
        <v>1.1219296712955316</v>
      </c>
      <c r="AU165">
        <f t="shared" si="279"/>
        <v>62.30231833621577</v>
      </c>
      <c r="AV165" s="18">
        <f t="shared" si="280"/>
        <v>4.1534878890810516</v>
      </c>
      <c r="AW165">
        <f t="shared" si="281"/>
        <v>1.0873805865926007</v>
      </c>
      <c r="AX165">
        <f t="shared" si="282"/>
        <v>20.996302317366283</v>
      </c>
      <c r="AY165" t="str">
        <f t="shared" si="283"/>
        <v>POSITIF</v>
      </c>
      <c r="AZ165">
        <f t="shared" si="284"/>
        <v>20</v>
      </c>
      <c r="BA165">
        <f t="shared" si="285"/>
        <v>59</v>
      </c>
      <c r="BB165">
        <f t="shared" si="286"/>
        <v>46</v>
      </c>
      <c r="BC165">
        <f t="shared" si="287"/>
        <v>0.36645460618215703</v>
      </c>
      <c r="BD165">
        <f t="shared" si="288"/>
        <v>1.9865727236020956</v>
      </c>
      <c r="BE165">
        <f t="shared" si="289"/>
        <v>0.12222152900771403</v>
      </c>
      <c r="BF165">
        <f t="shared" si="290"/>
        <v>1.9428132568574878</v>
      </c>
      <c r="BG165">
        <f t="shared" si="291"/>
        <v>112.73524977007435</v>
      </c>
      <c r="BH165">
        <f t="shared" si="292"/>
        <v>4.1534878890810516</v>
      </c>
      <c r="BI165">
        <f t="shared" si="293"/>
        <v>292.73524977007435</v>
      </c>
      <c r="BJ165">
        <f t="shared" si="294"/>
        <v>292</v>
      </c>
      <c r="BK165">
        <f t="shared" si="295"/>
        <v>44</v>
      </c>
      <c r="BL165">
        <f t="shared" si="296"/>
        <v>6</v>
      </c>
      <c r="BM165">
        <f t="shared" si="297"/>
        <v>48.142878271632739</v>
      </c>
      <c r="BN165" t="str">
        <f t="shared" si="298"/>
        <v>POSITIF</v>
      </c>
      <c r="BO165">
        <f t="shared" si="299"/>
        <v>48</v>
      </c>
      <c r="BP165">
        <f t="shared" si="300"/>
        <v>8</v>
      </c>
      <c r="BQ165">
        <f t="shared" si="301"/>
        <v>34</v>
      </c>
    </row>
    <row r="166" spans="1:70">
      <c r="A166">
        <f t="shared" ref="A166" si="325">A164</f>
        <v>7.0027777777777782</v>
      </c>
      <c r="B166">
        <f t="shared" si="318"/>
        <v>111.315</v>
      </c>
      <c r="C166">
        <f>INT(G3/15)</f>
        <v>7</v>
      </c>
      <c r="D166">
        <f>L3</f>
        <v>2017</v>
      </c>
      <c r="E166">
        <f>L2</f>
        <v>5</v>
      </c>
      <c r="F166">
        <f>L4</f>
        <v>25</v>
      </c>
      <c r="H166">
        <v>14</v>
      </c>
      <c r="I166">
        <v>30</v>
      </c>
      <c r="J166">
        <f t="shared" si="212"/>
        <v>14.5</v>
      </c>
      <c r="L166">
        <f t="shared" si="249"/>
        <v>20</v>
      </c>
      <c r="M166">
        <f t="shared" si="250"/>
        <v>-13</v>
      </c>
      <c r="N166">
        <f t="shared" si="251"/>
        <v>2457898.8125</v>
      </c>
      <c r="O166">
        <f t="shared" si="236"/>
        <v>8.1271790906283143E-4</v>
      </c>
      <c r="P166">
        <f t="shared" si="213"/>
        <v>2457898.8133127177</v>
      </c>
      <c r="Q166">
        <f t="shared" si="214"/>
        <v>0.17395792779514616</v>
      </c>
      <c r="R166">
        <f t="shared" si="252"/>
        <v>63.085383438078679</v>
      </c>
      <c r="S166">
        <f t="shared" si="253"/>
        <v>139.84929278123491</v>
      </c>
      <c r="T166">
        <f t="shared" si="254"/>
        <v>1.2146393559619593</v>
      </c>
      <c r="U166">
        <f t="shared" si="255"/>
        <v>1.1010476508775733</v>
      </c>
      <c r="V166">
        <f t="shared" si="256"/>
        <v>2.4408306156180872</v>
      </c>
      <c r="W166">
        <f t="shared" si="257"/>
        <v>1.6701293767032603E-2</v>
      </c>
      <c r="X166">
        <f t="shared" si="258"/>
        <v>64.300022794040643</v>
      </c>
      <c r="Y166">
        <f t="shared" si="259"/>
        <v>141.06393213719687</v>
      </c>
      <c r="Z166">
        <f t="shared" si="260"/>
        <v>2.4620300716039267</v>
      </c>
      <c r="AA166">
        <f t="shared" si="261"/>
        <v>148.586184136946</v>
      </c>
      <c r="AB166">
        <f t="shared" si="262"/>
        <v>2.5933181361642768</v>
      </c>
      <c r="AC166">
        <f t="shared" si="263"/>
        <v>23.437028931534105</v>
      </c>
      <c r="AD166">
        <f t="shared" si="264"/>
        <v>-2.2744227207677375E-3</v>
      </c>
      <c r="AE166">
        <f t="shared" si="265"/>
        <v>23.434754508813338</v>
      </c>
      <c r="AF166">
        <f t="shared" si="266"/>
        <v>2457898.5</v>
      </c>
      <c r="AG166">
        <f t="shared" si="267"/>
        <v>0.17394934976043805</v>
      </c>
      <c r="AH166">
        <f t="shared" si="268"/>
        <v>16.184744787525631</v>
      </c>
      <c r="AI166">
        <f t="shared" si="269"/>
        <v>23.705279107650632</v>
      </c>
      <c r="AJ166">
        <f t="shared" si="270"/>
        <v>0.40901362557537924</v>
      </c>
      <c r="AK166">
        <f t="shared" si="271"/>
        <v>7.1262791076506318</v>
      </c>
      <c r="AL166">
        <f t="shared" si="303"/>
        <v>44.581334915873811</v>
      </c>
      <c r="AM166">
        <f t="shared" si="272"/>
        <v>0.77809107921630727</v>
      </c>
      <c r="AN166">
        <f t="shared" si="273"/>
        <v>1.0128804783782235</v>
      </c>
      <c r="AO166" t="s">
        <v>137</v>
      </c>
      <c r="AP166">
        <f t="shared" si="274"/>
        <v>64.291841384259627</v>
      </c>
      <c r="AQ166">
        <f t="shared" si="275"/>
        <v>64</v>
      </c>
      <c r="AR166">
        <f t="shared" si="276"/>
        <v>17</v>
      </c>
      <c r="AS166">
        <f t="shared" si="277"/>
        <v>30</v>
      </c>
      <c r="AT166">
        <f t="shared" si="278"/>
        <v>1.1221043143252794</v>
      </c>
      <c r="AU166">
        <f t="shared" si="279"/>
        <v>62.312851698885666</v>
      </c>
      <c r="AV166" s="18">
        <f t="shared" si="280"/>
        <v>4.1541901132590446</v>
      </c>
      <c r="AW166">
        <f t="shared" si="281"/>
        <v>1.087564428452497</v>
      </c>
      <c r="AX166">
        <f t="shared" si="282"/>
        <v>20.998151682439257</v>
      </c>
      <c r="AY166" t="str">
        <f t="shared" si="283"/>
        <v>POSITIF</v>
      </c>
      <c r="AZ166">
        <f t="shared" si="284"/>
        <v>20</v>
      </c>
      <c r="BA166">
        <f t="shared" si="285"/>
        <v>59</v>
      </c>
      <c r="BB166">
        <f t="shared" si="286"/>
        <v>53</v>
      </c>
      <c r="BC166">
        <f t="shared" si="287"/>
        <v>0.36648688369175181</v>
      </c>
      <c r="BD166">
        <f t="shared" si="288"/>
        <v>1.9676012915459777</v>
      </c>
      <c r="BE166">
        <f t="shared" si="289"/>
        <v>0.12222152900771403</v>
      </c>
      <c r="BF166">
        <f t="shared" si="290"/>
        <v>1.9428132568574878</v>
      </c>
      <c r="BG166">
        <f t="shared" si="291"/>
        <v>111.87722210246598</v>
      </c>
      <c r="BH166">
        <f t="shared" si="292"/>
        <v>4.1541901132590446</v>
      </c>
      <c r="BI166">
        <f t="shared" si="293"/>
        <v>291.87722210246596</v>
      </c>
      <c r="BJ166">
        <f t="shared" si="294"/>
        <v>291</v>
      </c>
      <c r="BK166">
        <f t="shared" si="295"/>
        <v>52</v>
      </c>
      <c r="BL166">
        <f t="shared" si="296"/>
        <v>37</v>
      </c>
      <c r="BM166">
        <f t="shared" si="297"/>
        <v>44.723207922686179</v>
      </c>
      <c r="BN166" t="str">
        <f t="shared" si="298"/>
        <v>POSITIF</v>
      </c>
      <c r="BO166">
        <f t="shared" si="299"/>
        <v>44</v>
      </c>
      <c r="BP166">
        <f t="shared" si="300"/>
        <v>43</v>
      </c>
      <c r="BQ166">
        <f t="shared" si="301"/>
        <v>23</v>
      </c>
    </row>
    <row r="167" spans="1:70">
      <c r="A167">
        <f t="shared" ref="A167" si="326">A165</f>
        <v>7.0027777777777782</v>
      </c>
      <c r="B167">
        <f t="shared" si="318"/>
        <v>111.315</v>
      </c>
      <c r="C167">
        <f>INT(G3/15)</f>
        <v>7</v>
      </c>
      <c r="D167">
        <f>L3</f>
        <v>2017</v>
      </c>
      <c r="E167">
        <f>L2</f>
        <v>5</v>
      </c>
      <c r="F167">
        <f>L4</f>
        <v>25</v>
      </c>
      <c r="H167">
        <v>14</v>
      </c>
      <c r="I167">
        <v>45</v>
      </c>
      <c r="J167">
        <f t="shared" si="212"/>
        <v>14.75</v>
      </c>
      <c r="L167">
        <f t="shared" si="249"/>
        <v>20</v>
      </c>
      <c r="M167">
        <f t="shared" si="250"/>
        <v>-13</v>
      </c>
      <c r="N167">
        <f t="shared" si="251"/>
        <v>2457898.822916667</v>
      </c>
      <c r="O167">
        <f t="shared" si="236"/>
        <v>8.1271790906283143E-4</v>
      </c>
      <c r="P167">
        <f t="shared" si="213"/>
        <v>2457898.8237293847</v>
      </c>
      <c r="Q167">
        <f t="shared" si="214"/>
        <v>0.17395821298794498</v>
      </c>
      <c r="R167">
        <f t="shared" si="252"/>
        <v>63.095650598377688</v>
      </c>
      <c r="S167">
        <f t="shared" si="253"/>
        <v>139.85955945114438</v>
      </c>
      <c r="T167">
        <f t="shared" si="254"/>
        <v>1.2143785067335391</v>
      </c>
      <c r="U167">
        <f t="shared" si="255"/>
        <v>1.1012268466296211</v>
      </c>
      <c r="V167">
        <f t="shared" si="256"/>
        <v>2.4410098028112226</v>
      </c>
      <c r="W167">
        <f t="shared" si="257"/>
        <v>1.6701293755054508E-2</v>
      </c>
      <c r="X167">
        <f t="shared" si="258"/>
        <v>64.310029105111226</v>
      </c>
      <c r="Y167">
        <f t="shared" si="259"/>
        <v>141.07393795787792</v>
      </c>
      <c r="Z167">
        <f t="shared" si="260"/>
        <v>2.462204706119175</v>
      </c>
      <c r="AA167">
        <f t="shared" si="261"/>
        <v>148.58563253521268</v>
      </c>
      <c r="AB167">
        <f t="shared" si="262"/>
        <v>2.5933085088978705</v>
      </c>
      <c r="AC167">
        <f t="shared" si="263"/>
        <v>23.437028927825409</v>
      </c>
      <c r="AD167">
        <f t="shared" si="264"/>
        <v>-2.274455699509308E-3</v>
      </c>
      <c r="AE167">
        <f t="shared" si="265"/>
        <v>23.434754472125899</v>
      </c>
      <c r="AF167">
        <f t="shared" si="266"/>
        <v>2457898.5</v>
      </c>
      <c r="AG167">
        <f t="shared" si="267"/>
        <v>0.17394934976043805</v>
      </c>
      <c r="AH167">
        <f t="shared" si="268"/>
        <v>16.184744787525631</v>
      </c>
      <c r="AI167">
        <f t="shared" si="269"/>
        <v>23.95596358498813</v>
      </c>
      <c r="AJ167">
        <f t="shared" si="270"/>
        <v>0.40901362493506266</v>
      </c>
      <c r="AK167">
        <f t="shared" si="271"/>
        <v>7.376963584988129</v>
      </c>
      <c r="AL167">
        <f t="shared" si="303"/>
        <v>48.331068490979099</v>
      </c>
      <c r="AM167">
        <f t="shared" si="272"/>
        <v>0.84353627617447258</v>
      </c>
      <c r="AN167">
        <f t="shared" si="273"/>
        <v>1.0128823591745069</v>
      </c>
      <c r="AO167" t="s">
        <v>137</v>
      </c>
      <c r="AP167">
        <f t="shared" si="274"/>
        <v>64.30184765605712</v>
      </c>
      <c r="AQ167">
        <f t="shared" si="275"/>
        <v>64</v>
      </c>
      <c r="AR167">
        <f t="shared" si="276"/>
        <v>18</v>
      </c>
      <c r="AS167">
        <f t="shared" si="277"/>
        <v>6</v>
      </c>
      <c r="AT167">
        <f t="shared" si="278"/>
        <v>1.122278956713995</v>
      </c>
      <c r="AU167">
        <f t="shared" si="279"/>
        <v>62.323385283842832</v>
      </c>
      <c r="AV167" s="18">
        <f t="shared" si="280"/>
        <v>4.1548923522561889</v>
      </c>
      <c r="AW167">
        <f t="shared" si="281"/>
        <v>1.0877482741920381</v>
      </c>
      <c r="AX167">
        <f t="shared" si="282"/>
        <v>21.00000039288658</v>
      </c>
      <c r="AY167" t="str">
        <f t="shared" si="283"/>
        <v>POSITIF</v>
      </c>
      <c r="AZ167">
        <f t="shared" si="284"/>
        <v>21</v>
      </c>
      <c r="BA167">
        <f t="shared" si="285"/>
        <v>0</v>
      </c>
      <c r="BB167">
        <f t="shared" si="286"/>
        <v>0</v>
      </c>
      <c r="BC167">
        <f t="shared" si="287"/>
        <v>0.36651914977597361</v>
      </c>
      <c r="BD167">
        <f t="shared" si="288"/>
        <v>1.9526258836730042</v>
      </c>
      <c r="BE167">
        <f t="shared" si="289"/>
        <v>0.12222152900771403</v>
      </c>
      <c r="BF167">
        <f t="shared" si="290"/>
        <v>1.9428132568574878</v>
      </c>
      <c r="BG167">
        <f t="shared" si="291"/>
        <v>111.20803148965928</v>
      </c>
      <c r="BH167">
        <f t="shared" si="292"/>
        <v>4.1548923522561889</v>
      </c>
      <c r="BI167">
        <f t="shared" si="293"/>
        <v>291.20803148965928</v>
      </c>
      <c r="BJ167">
        <f t="shared" si="294"/>
        <v>291</v>
      </c>
      <c r="BK167">
        <f t="shared" si="295"/>
        <v>12</v>
      </c>
      <c r="BL167">
        <f t="shared" si="296"/>
        <v>28</v>
      </c>
      <c r="BM167">
        <f t="shared" si="297"/>
        <v>41.279227334160112</v>
      </c>
      <c r="BN167" t="str">
        <f t="shared" si="298"/>
        <v>POSITIF</v>
      </c>
      <c r="BO167">
        <f t="shared" si="299"/>
        <v>41</v>
      </c>
      <c r="BP167">
        <f t="shared" si="300"/>
        <v>16</v>
      </c>
      <c r="BQ167">
        <f t="shared" si="301"/>
        <v>45</v>
      </c>
    </row>
    <row r="168" spans="1:70">
      <c r="A168">
        <f t="shared" ref="A168" si="327">A166</f>
        <v>7.0027777777777782</v>
      </c>
      <c r="B168">
        <f t="shared" si="318"/>
        <v>111.315</v>
      </c>
      <c r="C168">
        <f>INT(G3/15)</f>
        <v>7</v>
      </c>
      <c r="D168">
        <f>L3</f>
        <v>2017</v>
      </c>
      <c r="E168">
        <f>L2</f>
        <v>5</v>
      </c>
      <c r="F168">
        <f>L4</f>
        <v>25</v>
      </c>
      <c r="H168">
        <v>15</v>
      </c>
      <c r="I168">
        <v>0</v>
      </c>
      <c r="J168">
        <f t="shared" si="212"/>
        <v>15</v>
      </c>
      <c r="L168">
        <f t="shared" si="249"/>
        <v>20</v>
      </c>
      <c r="M168">
        <f t="shared" si="250"/>
        <v>-13</v>
      </c>
      <c r="N168">
        <f t="shared" si="251"/>
        <v>2457898.8333333335</v>
      </c>
      <c r="O168">
        <f t="shared" si="236"/>
        <v>8.1271790906283143E-4</v>
      </c>
      <c r="P168">
        <f t="shared" si="213"/>
        <v>2457898.8341460512</v>
      </c>
      <c r="Q168">
        <f t="shared" si="214"/>
        <v>0.17395849818073106</v>
      </c>
      <c r="R168">
        <f t="shared" si="252"/>
        <v>63.105917758218311</v>
      </c>
      <c r="S168">
        <f t="shared" si="253"/>
        <v>139.86982612059637</v>
      </c>
      <c r="T168">
        <f t="shared" si="254"/>
        <v>1.2141176203486816</v>
      </c>
      <c r="U168">
        <f t="shared" si="255"/>
        <v>1.1014060423736685</v>
      </c>
      <c r="V168">
        <f t="shared" si="256"/>
        <v>2.4411889899963741</v>
      </c>
      <c r="W168">
        <f t="shared" si="257"/>
        <v>1.6701293743076408E-2</v>
      </c>
      <c r="X168">
        <f t="shared" si="258"/>
        <v>64.320035378566999</v>
      </c>
      <c r="Y168">
        <f t="shared" si="259"/>
        <v>141.08394374094505</v>
      </c>
      <c r="Z168">
        <f t="shared" si="260"/>
        <v>2.4623793399779368</v>
      </c>
      <c r="AA168">
        <f t="shared" si="261"/>
        <v>148.58508093350403</v>
      </c>
      <c r="AB168">
        <f t="shared" si="262"/>
        <v>2.5932988816318949</v>
      </c>
      <c r="AC168">
        <f t="shared" si="263"/>
        <v>23.437028924116714</v>
      </c>
      <c r="AD168">
        <f t="shared" si="264"/>
        <v>-2.2744886660385866E-3</v>
      </c>
      <c r="AE168">
        <f t="shared" si="265"/>
        <v>23.434754435450674</v>
      </c>
      <c r="AF168">
        <f t="shared" si="266"/>
        <v>2457898.5</v>
      </c>
      <c r="AG168">
        <f t="shared" si="267"/>
        <v>0.17394934976043805</v>
      </c>
      <c r="AH168">
        <f t="shared" si="268"/>
        <v>16.184744787525631</v>
      </c>
      <c r="AI168">
        <f t="shared" si="269"/>
        <v>0.20664806232563038</v>
      </c>
      <c r="AJ168">
        <f t="shared" si="270"/>
        <v>0.40901362429495924</v>
      </c>
      <c r="AK168">
        <f t="shared" si="271"/>
        <v>7.6276480623256306</v>
      </c>
      <c r="AL168">
        <f t="shared" si="303"/>
        <v>52.080801844792745</v>
      </c>
      <c r="AM168">
        <f t="shared" si="272"/>
        <v>0.90898146927037016</v>
      </c>
      <c r="AN168">
        <f t="shared" si="273"/>
        <v>1.0128842395640674</v>
      </c>
      <c r="AO168" t="s">
        <v>137</v>
      </c>
      <c r="AP168">
        <f t="shared" si="274"/>
        <v>64.311853890240045</v>
      </c>
      <c r="AQ168">
        <f t="shared" si="275"/>
        <v>64</v>
      </c>
      <c r="AR168">
        <f t="shared" si="276"/>
        <v>18</v>
      </c>
      <c r="AS168">
        <f t="shared" si="277"/>
        <v>42</v>
      </c>
      <c r="AT168">
        <f t="shared" si="278"/>
        <v>1.1224535984462127</v>
      </c>
      <c r="AU168">
        <f t="shared" si="279"/>
        <v>62.333919090091719</v>
      </c>
      <c r="AV168" s="18">
        <f t="shared" si="280"/>
        <v>4.1555946060061144</v>
      </c>
      <c r="AW168">
        <f t="shared" si="281"/>
        <v>1.0879321237938484</v>
      </c>
      <c r="AX168">
        <f t="shared" si="282"/>
        <v>21.001848448473233</v>
      </c>
      <c r="AY168" t="str">
        <f t="shared" si="283"/>
        <v>POSITIF</v>
      </c>
      <c r="AZ168">
        <f t="shared" si="284"/>
        <v>21</v>
      </c>
      <c r="BA168">
        <f t="shared" si="285"/>
        <v>0</v>
      </c>
      <c r="BB168">
        <f t="shared" si="286"/>
        <v>6</v>
      </c>
      <c r="BC168">
        <f t="shared" si="287"/>
        <v>0.3665514044307206</v>
      </c>
      <c r="BD168">
        <f t="shared" si="288"/>
        <v>1.9409463041560886</v>
      </c>
      <c r="BE168">
        <f t="shared" si="289"/>
        <v>0.12222152900771403</v>
      </c>
      <c r="BF168">
        <f t="shared" si="290"/>
        <v>1.9428132568574878</v>
      </c>
      <c r="BG168">
        <f t="shared" si="291"/>
        <v>110.69752014519342</v>
      </c>
      <c r="BH168">
        <f t="shared" si="292"/>
        <v>4.1555946060061144</v>
      </c>
      <c r="BI168">
        <f t="shared" si="293"/>
        <v>290.69752014519344</v>
      </c>
      <c r="BJ168">
        <f t="shared" si="294"/>
        <v>290</v>
      </c>
      <c r="BK168">
        <f t="shared" si="295"/>
        <v>41</v>
      </c>
      <c r="BL168">
        <f t="shared" si="296"/>
        <v>51</v>
      </c>
      <c r="BM168">
        <f t="shared" si="297"/>
        <v>37.816855497317761</v>
      </c>
      <c r="BN168" t="str">
        <f t="shared" si="298"/>
        <v>POSITIF</v>
      </c>
      <c r="BO168">
        <f t="shared" si="299"/>
        <v>37</v>
      </c>
      <c r="BP168">
        <f t="shared" si="300"/>
        <v>49</v>
      </c>
      <c r="BQ168">
        <f t="shared" si="301"/>
        <v>0</v>
      </c>
    </row>
    <row r="169" spans="1:70">
      <c r="A169">
        <f t="shared" ref="A169" si="328">A167</f>
        <v>7.0027777777777782</v>
      </c>
      <c r="B169">
        <f t="shared" si="318"/>
        <v>111.315</v>
      </c>
      <c r="C169">
        <f>INT(G3/15)</f>
        <v>7</v>
      </c>
      <c r="D169">
        <f>L3</f>
        <v>2017</v>
      </c>
      <c r="E169">
        <f>L2</f>
        <v>5</v>
      </c>
      <c r="F169">
        <f>L4</f>
        <v>25</v>
      </c>
      <c r="H169">
        <v>15</v>
      </c>
      <c r="I169">
        <v>15</v>
      </c>
      <c r="J169">
        <f t="shared" si="212"/>
        <v>15.25</v>
      </c>
      <c r="L169">
        <f t="shared" si="249"/>
        <v>20</v>
      </c>
      <c r="M169">
        <f t="shared" si="250"/>
        <v>-13</v>
      </c>
      <c r="N169">
        <f t="shared" si="251"/>
        <v>2457898.84375</v>
      </c>
      <c r="O169">
        <f t="shared" si="236"/>
        <v>8.1271790906283143E-4</v>
      </c>
      <c r="P169">
        <f t="shared" si="213"/>
        <v>2457898.8445627177</v>
      </c>
      <c r="Q169">
        <f t="shared" si="214"/>
        <v>0.17395878337351714</v>
      </c>
      <c r="R169">
        <f t="shared" si="252"/>
        <v>63.116184918058934</v>
      </c>
      <c r="S169">
        <f t="shared" si="253"/>
        <v>139.88009279004746</v>
      </c>
      <c r="T169">
        <f t="shared" si="254"/>
        <v>1.2138566968040276</v>
      </c>
      <c r="U169">
        <f t="shared" si="255"/>
        <v>1.1015852381177158</v>
      </c>
      <c r="V169">
        <f t="shared" si="256"/>
        <v>2.4413681771815092</v>
      </c>
      <c r="W169">
        <f t="shared" si="257"/>
        <v>1.6701293731098313E-2</v>
      </c>
      <c r="X169">
        <f t="shared" si="258"/>
        <v>64.330041614862964</v>
      </c>
      <c r="Y169">
        <f t="shared" si="259"/>
        <v>141.09394948685147</v>
      </c>
      <c r="Z169">
        <f t="shared" si="260"/>
        <v>2.4625539731881219</v>
      </c>
      <c r="AA169">
        <f t="shared" si="261"/>
        <v>148.58452933179538</v>
      </c>
      <c r="AB169">
        <f t="shared" si="262"/>
        <v>2.5932892543659194</v>
      </c>
      <c r="AC169">
        <f t="shared" si="263"/>
        <v>23.437028920408018</v>
      </c>
      <c r="AD169">
        <f t="shared" si="264"/>
        <v>-2.2745216203511652E-3</v>
      </c>
      <c r="AE169">
        <f t="shared" si="265"/>
        <v>23.434754398787668</v>
      </c>
      <c r="AF169">
        <f t="shared" si="266"/>
        <v>2457898.5</v>
      </c>
      <c r="AG169">
        <f t="shared" si="267"/>
        <v>0.17394934976043805</v>
      </c>
      <c r="AH169">
        <f t="shared" si="268"/>
        <v>16.184744787525631</v>
      </c>
      <c r="AI169">
        <f t="shared" si="269"/>
        <v>0.45733253966313114</v>
      </c>
      <c r="AJ169">
        <f t="shared" si="270"/>
        <v>0.40901362365506905</v>
      </c>
      <c r="AK169">
        <f t="shared" si="271"/>
        <v>7.8783325396631314</v>
      </c>
      <c r="AL169">
        <f t="shared" si="303"/>
        <v>55.830534976898456</v>
      </c>
      <c r="AM169">
        <f t="shared" si="272"/>
        <v>0.97442665849673438</v>
      </c>
      <c r="AN169">
        <f t="shared" si="273"/>
        <v>1.0128861195469332</v>
      </c>
      <c r="AO169" t="s">
        <v>137</v>
      </c>
      <c r="AP169">
        <f t="shared" si="274"/>
        <v>64.321860087263389</v>
      </c>
      <c r="AQ169">
        <f t="shared" si="275"/>
        <v>64</v>
      </c>
      <c r="AR169">
        <f t="shared" si="276"/>
        <v>19</v>
      </c>
      <c r="AS169">
        <f t="shared" si="277"/>
        <v>18</v>
      </c>
      <c r="AT169">
        <f t="shared" si="278"/>
        <v>1.1226282395298732</v>
      </c>
      <c r="AU169">
        <f t="shared" si="279"/>
        <v>62.344453118048513</v>
      </c>
      <c r="AV169" s="18">
        <f t="shared" si="280"/>
        <v>4.1562968745365678</v>
      </c>
      <c r="AW169">
        <f t="shared" si="281"/>
        <v>1.0881159772651916</v>
      </c>
      <c r="AX169">
        <f t="shared" si="282"/>
        <v>21.003695849212011</v>
      </c>
      <c r="AY169" t="str">
        <f t="shared" si="283"/>
        <v>POSITIF</v>
      </c>
      <c r="AZ169">
        <f t="shared" si="284"/>
        <v>21</v>
      </c>
      <c r="BA169">
        <f t="shared" si="285"/>
        <v>0</v>
      </c>
      <c r="BB169">
        <f t="shared" si="286"/>
        <v>13</v>
      </c>
      <c r="BC169">
        <f t="shared" si="287"/>
        <v>0.36658364765621604</v>
      </c>
      <c r="BD169">
        <f t="shared" si="288"/>
        <v>1.9320362003263767</v>
      </c>
      <c r="BE169">
        <f t="shared" si="289"/>
        <v>0.12222152900771403</v>
      </c>
      <c r="BF169">
        <f t="shared" si="290"/>
        <v>1.9428132568574878</v>
      </c>
      <c r="BG169">
        <f t="shared" si="291"/>
        <v>110.32285421085783</v>
      </c>
      <c r="BH169">
        <f t="shared" si="292"/>
        <v>4.1562968745365678</v>
      </c>
      <c r="BI169">
        <f t="shared" si="293"/>
        <v>290.32285421085783</v>
      </c>
      <c r="BJ169">
        <f t="shared" si="294"/>
        <v>290</v>
      </c>
      <c r="BK169">
        <f t="shared" si="295"/>
        <v>19</v>
      </c>
      <c r="BL169">
        <f t="shared" si="296"/>
        <v>22</v>
      </c>
      <c r="BM169">
        <f t="shared" si="297"/>
        <v>34.340704415349428</v>
      </c>
      <c r="BN169" t="str">
        <f t="shared" si="298"/>
        <v>POSITIF</v>
      </c>
      <c r="BO169">
        <f t="shared" si="299"/>
        <v>34</v>
      </c>
      <c r="BP169">
        <f t="shared" si="300"/>
        <v>20</v>
      </c>
      <c r="BQ169">
        <f t="shared" si="301"/>
        <v>26</v>
      </c>
    </row>
    <row r="170" spans="1:70">
      <c r="A170">
        <f t="shared" ref="A170" si="329">A168</f>
        <v>7.0027777777777782</v>
      </c>
      <c r="B170">
        <f t="shared" si="318"/>
        <v>111.315</v>
      </c>
      <c r="C170">
        <f>INT(G3/15)</f>
        <v>7</v>
      </c>
      <c r="D170">
        <f>L3</f>
        <v>2017</v>
      </c>
      <c r="E170">
        <f>L2</f>
        <v>5</v>
      </c>
      <c r="F170">
        <f>L4</f>
        <v>25</v>
      </c>
      <c r="H170">
        <v>15</v>
      </c>
      <c r="I170">
        <v>30</v>
      </c>
      <c r="J170">
        <f t="shared" si="212"/>
        <v>15.5</v>
      </c>
      <c r="L170">
        <f t="shared" si="249"/>
        <v>20</v>
      </c>
      <c r="M170">
        <f t="shared" si="250"/>
        <v>-13</v>
      </c>
      <c r="N170">
        <f t="shared" si="251"/>
        <v>2457898.854166667</v>
      </c>
      <c r="O170">
        <f t="shared" si="236"/>
        <v>8.1271790906283143E-4</v>
      </c>
      <c r="P170">
        <f t="shared" si="213"/>
        <v>2457898.8549793847</v>
      </c>
      <c r="Q170">
        <f t="shared" si="214"/>
        <v>0.17395906856631596</v>
      </c>
      <c r="R170">
        <f t="shared" si="252"/>
        <v>63.126452078357943</v>
      </c>
      <c r="S170">
        <f t="shared" si="253"/>
        <v>139.89035945995693</v>
      </c>
      <c r="T170">
        <f t="shared" si="254"/>
        <v>1.213595736096142</v>
      </c>
      <c r="U170">
        <f t="shared" si="255"/>
        <v>1.1017644338697636</v>
      </c>
      <c r="V170">
        <f t="shared" si="256"/>
        <v>2.441547364374645</v>
      </c>
      <c r="W170">
        <f t="shared" si="257"/>
        <v>1.6701293719120214E-2</v>
      </c>
      <c r="X170">
        <f t="shared" si="258"/>
        <v>64.340047814454081</v>
      </c>
      <c r="Y170">
        <f t="shared" si="259"/>
        <v>141.10395519605308</v>
      </c>
      <c r="Z170">
        <f t="shared" si="260"/>
        <v>2.4627286057576869</v>
      </c>
      <c r="AA170">
        <f t="shared" si="261"/>
        <v>148.58397773006212</v>
      </c>
      <c r="AB170">
        <f t="shared" si="262"/>
        <v>2.5932796270995144</v>
      </c>
      <c r="AC170">
        <f t="shared" si="263"/>
        <v>23.437028916699322</v>
      </c>
      <c r="AD170">
        <f t="shared" si="264"/>
        <v>-2.2745545624426365E-3</v>
      </c>
      <c r="AE170">
        <f t="shared" si="265"/>
        <v>23.434754362136879</v>
      </c>
      <c r="AF170">
        <f t="shared" si="266"/>
        <v>2457898.5</v>
      </c>
      <c r="AG170">
        <f t="shared" si="267"/>
        <v>0.17394934976043805</v>
      </c>
      <c r="AH170">
        <f t="shared" si="268"/>
        <v>16.184744787525631</v>
      </c>
      <c r="AI170">
        <f t="shared" si="269"/>
        <v>0.70801701700062836</v>
      </c>
      <c r="AJ170">
        <f t="shared" si="270"/>
        <v>0.40901362301539212</v>
      </c>
      <c r="AK170">
        <f t="shared" si="271"/>
        <v>8.1290170170006277</v>
      </c>
      <c r="AL170">
        <f t="shared" si="303"/>
        <v>59.580267886879994</v>
      </c>
      <c r="AM170">
        <f t="shared" si="272"/>
        <v>1.0398718438463004</v>
      </c>
      <c r="AN170">
        <f t="shared" si="273"/>
        <v>1.0128879991231328</v>
      </c>
      <c r="AO170" t="s">
        <v>137</v>
      </c>
      <c r="AP170">
        <f t="shared" si="274"/>
        <v>64.331866247582113</v>
      </c>
      <c r="AQ170">
        <f t="shared" si="275"/>
        <v>64</v>
      </c>
      <c r="AR170">
        <f t="shared" si="276"/>
        <v>19</v>
      </c>
      <c r="AS170">
        <f t="shared" si="277"/>
        <v>54</v>
      </c>
      <c r="AT170">
        <f t="shared" si="278"/>
        <v>1.1228028799729175</v>
      </c>
      <c r="AU170">
        <f t="shared" si="279"/>
        <v>62.354987368129422</v>
      </c>
      <c r="AV170" s="18">
        <f t="shared" si="280"/>
        <v>4.1569991578752949</v>
      </c>
      <c r="AW170">
        <f t="shared" si="281"/>
        <v>1.0882998346133319</v>
      </c>
      <c r="AX170">
        <f t="shared" si="282"/>
        <v>21.005542595115603</v>
      </c>
      <c r="AY170" t="str">
        <f t="shared" si="283"/>
        <v>POSITIF</v>
      </c>
      <c r="AZ170">
        <f t="shared" si="284"/>
        <v>21</v>
      </c>
      <c r="BA170">
        <f t="shared" si="285"/>
        <v>0</v>
      </c>
      <c r="BB170">
        <f t="shared" si="286"/>
        <v>19</v>
      </c>
      <c r="BC170">
        <f t="shared" si="287"/>
        <v>0.36661587945268143</v>
      </c>
      <c r="BD170">
        <f t="shared" si="288"/>
        <v>1.9254970461771597</v>
      </c>
      <c r="BE170">
        <f t="shared" si="289"/>
        <v>0.12222152900771403</v>
      </c>
      <c r="BF170">
        <f t="shared" si="290"/>
        <v>1.9428132568574878</v>
      </c>
      <c r="BG170">
        <f t="shared" si="291"/>
        <v>110.06668881494677</v>
      </c>
      <c r="BH170">
        <f t="shared" si="292"/>
        <v>4.1569991578752949</v>
      </c>
      <c r="BI170">
        <f t="shared" si="293"/>
        <v>290.06668881494676</v>
      </c>
      <c r="BJ170">
        <f t="shared" si="294"/>
        <v>290</v>
      </c>
      <c r="BK170">
        <f t="shared" si="295"/>
        <v>4</v>
      </c>
      <c r="BL170">
        <f t="shared" si="296"/>
        <v>0</v>
      </c>
      <c r="BM170">
        <f t="shared" si="297"/>
        <v>30.85446581038752</v>
      </c>
      <c r="BN170" t="str">
        <f t="shared" si="298"/>
        <v>POSITIF</v>
      </c>
      <c r="BO170">
        <f t="shared" si="299"/>
        <v>30</v>
      </c>
      <c r="BP170">
        <f t="shared" si="300"/>
        <v>51</v>
      </c>
      <c r="BQ170">
        <f t="shared" si="301"/>
        <v>16</v>
      </c>
    </row>
    <row r="171" spans="1:70">
      <c r="A171">
        <f t="shared" ref="A171" si="330">A169</f>
        <v>7.0027777777777782</v>
      </c>
      <c r="B171">
        <f t="shared" si="318"/>
        <v>111.315</v>
      </c>
      <c r="C171">
        <f>INT(G3/15)</f>
        <v>7</v>
      </c>
      <c r="D171">
        <f>L3</f>
        <v>2017</v>
      </c>
      <c r="E171">
        <f>L2</f>
        <v>5</v>
      </c>
      <c r="F171">
        <f>L4</f>
        <v>25</v>
      </c>
      <c r="H171">
        <v>15</v>
      </c>
      <c r="I171">
        <v>45</v>
      </c>
      <c r="J171">
        <f t="shared" si="212"/>
        <v>15.75</v>
      </c>
      <c r="L171">
        <f t="shared" si="249"/>
        <v>20</v>
      </c>
      <c r="M171">
        <f t="shared" si="250"/>
        <v>-13</v>
      </c>
      <c r="N171">
        <f t="shared" si="251"/>
        <v>2457898.8645833335</v>
      </c>
      <c r="O171">
        <f t="shared" si="236"/>
        <v>8.1271790906283143E-4</v>
      </c>
      <c r="P171">
        <f t="shared" si="213"/>
        <v>2457898.8653960512</v>
      </c>
      <c r="Q171">
        <f t="shared" si="214"/>
        <v>0.17395935375910204</v>
      </c>
      <c r="R171">
        <f t="shared" si="252"/>
        <v>63.136719238197657</v>
      </c>
      <c r="S171">
        <f t="shared" si="253"/>
        <v>139.90062612940892</v>
      </c>
      <c r="T171">
        <f t="shared" si="254"/>
        <v>1.2133347382565458</v>
      </c>
      <c r="U171">
        <f t="shared" si="255"/>
        <v>1.1019436296137952</v>
      </c>
      <c r="V171">
        <f t="shared" si="256"/>
        <v>2.4417265515597961</v>
      </c>
      <c r="W171">
        <f t="shared" si="257"/>
        <v>1.6701293707142118E-2</v>
      </c>
      <c r="X171">
        <f t="shared" si="258"/>
        <v>64.350053976454205</v>
      </c>
      <c r="Y171">
        <f t="shared" si="259"/>
        <v>141.11396086766547</v>
      </c>
      <c r="Z171">
        <f t="shared" si="260"/>
        <v>2.4629032376711968</v>
      </c>
      <c r="AA171">
        <f t="shared" si="261"/>
        <v>148.58342612835347</v>
      </c>
      <c r="AB171">
        <f t="shared" si="262"/>
        <v>2.5932699998335389</v>
      </c>
      <c r="AC171">
        <f t="shared" si="263"/>
        <v>23.437028912990627</v>
      </c>
      <c r="AD171">
        <f t="shared" si="264"/>
        <v>-2.2745874923041759E-3</v>
      </c>
      <c r="AE171">
        <f t="shared" si="265"/>
        <v>23.434754325498321</v>
      </c>
      <c r="AF171">
        <f t="shared" si="266"/>
        <v>2457898.5</v>
      </c>
      <c r="AG171">
        <f t="shared" si="267"/>
        <v>0.17394934976043805</v>
      </c>
      <c r="AH171">
        <f t="shared" si="268"/>
        <v>16.184744787525631</v>
      </c>
      <c r="AI171">
        <f t="shared" si="269"/>
        <v>0.95870149433812912</v>
      </c>
      <c r="AJ171">
        <f t="shared" si="270"/>
        <v>0.40901362237592864</v>
      </c>
      <c r="AK171">
        <f t="shared" si="271"/>
        <v>8.3797014943381285</v>
      </c>
      <c r="AL171">
        <f t="shared" si="303"/>
        <v>63.330000575733251</v>
      </c>
      <c r="AM171">
        <f t="shared" si="272"/>
        <v>1.1053170253364497</v>
      </c>
      <c r="AN171">
        <f t="shared" si="273"/>
        <v>1.0128898782924423</v>
      </c>
      <c r="AO171" t="s">
        <v>137</v>
      </c>
      <c r="AP171">
        <f t="shared" si="274"/>
        <v>64.341872370310071</v>
      </c>
      <c r="AQ171">
        <f t="shared" si="275"/>
        <v>64</v>
      </c>
      <c r="AR171">
        <f t="shared" si="276"/>
        <v>20</v>
      </c>
      <c r="AS171">
        <f t="shared" si="277"/>
        <v>30</v>
      </c>
      <c r="AT171">
        <f t="shared" si="278"/>
        <v>1.122977519759879</v>
      </c>
      <c r="AU171">
        <f t="shared" si="279"/>
        <v>62.365521839338676</v>
      </c>
      <c r="AV171" s="18">
        <f t="shared" si="280"/>
        <v>4.1577014559559116</v>
      </c>
      <c r="AW171">
        <f t="shared" si="281"/>
        <v>1.0884836958208899</v>
      </c>
      <c r="AX171">
        <f t="shared" si="282"/>
        <v>21.007388685949213</v>
      </c>
      <c r="AY171" t="str">
        <f t="shared" si="283"/>
        <v>POSITIF</v>
      </c>
      <c r="AZ171">
        <f t="shared" si="284"/>
        <v>21</v>
      </c>
      <c r="BA171">
        <f t="shared" si="285"/>
        <v>0</v>
      </c>
      <c r="BB171">
        <f t="shared" si="286"/>
        <v>26</v>
      </c>
      <c r="BC171">
        <f t="shared" si="287"/>
        <v>0.36664809981601881</v>
      </c>
      <c r="BD171">
        <f t="shared" si="288"/>
        <v>1.9210261165888369</v>
      </c>
      <c r="BE171">
        <f t="shared" si="289"/>
        <v>0.12222152900771403</v>
      </c>
      <c r="BF171">
        <f t="shared" si="290"/>
        <v>1.9428132568574878</v>
      </c>
      <c r="BG171">
        <f t="shared" si="291"/>
        <v>109.91587717690078</v>
      </c>
      <c r="BH171">
        <f t="shared" si="292"/>
        <v>4.1577014559559116</v>
      </c>
      <c r="BI171">
        <f t="shared" si="293"/>
        <v>289.91587717690078</v>
      </c>
      <c r="BJ171">
        <f t="shared" si="294"/>
        <v>289</v>
      </c>
      <c r="BK171">
        <f t="shared" si="295"/>
        <v>54</v>
      </c>
      <c r="BL171">
        <f t="shared" si="296"/>
        <v>57</v>
      </c>
      <c r="BM171">
        <f t="shared" si="297"/>
        <v>27.361178427584772</v>
      </c>
      <c r="BN171" t="str">
        <f t="shared" si="298"/>
        <v>POSITIF</v>
      </c>
      <c r="BO171">
        <f t="shared" si="299"/>
        <v>27</v>
      </c>
      <c r="BP171">
        <f t="shared" si="300"/>
        <v>21</v>
      </c>
      <c r="BQ171">
        <f t="shared" si="301"/>
        <v>40</v>
      </c>
    </row>
    <row r="172" spans="1:70">
      <c r="A172">
        <f t="shared" ref="A172" si="331">A170</f>
        <v>7.0027777777777782</v>
      </c>
      <c r="B172">
        <f t="shared" si="318"/>
        <v>111.315</v>
      </c>
      <c r="C172">
        <f>INT(G3/15)</f>
        <v>7</v>
      </c>
      <c r="D172">
        <f>L3</f>
        <v>2017</v>
      </c>
      <c r="E172">
        <f>L2</f>
        <v>5</v>
      </c>
      <c r="F172">
        <f>L4</f>
        <v>25</v>
      </c>
      <c r="H172">
        <v>16</v>
      </c>
      <c r="I172">
        <v>0</v>
      </c>
      <c r="J172">
        <f t="shared" si="212"/>
        <v>16</v>
      </c>
      <c r="L172">
        <f t="shared" si="249"/>
        <v>20</v>
      </c>
      <c r="M172">
        <f t="shared" si="250"/>
        <v>-13</v>
      </c>
      <c r="N172">
        <f t="shared" si="251"/>
        <v>2457898.875</v>
      </c>
      <c r="O172">
        <f t="shared" si="236"/>
        <v>8.1271790906283143E-4</v>
      </c>
      <c r="P172">
        <f t="shared" si="213"/>
        <v>2457898.8758127177</v>
      </c>
      <c r="Q172">
        <f t="shared" si="214"/>
        <v>0.17395963895188812</v>
      </c>
      <c r="R172">
        <f t="shared" si="252"/>
        <v>63.14698639803828</v>
      </c>
      <c r="S172">
        <f t="shared" si="253"/>
        <v>139.91089279886</v>
      </c>
      <c r="T172">
        <f t="shared" si="254"/>
        <v>1.2130737032818772</v>
      </c>
      <c r="U172">
        <f t="shared" si="255"/>
        <v>1.1021228253578426</v>
      </c>
      <c r="V172">
        <f t="shared" si="256"/>
        <v>2.4419057387449317</v>
      </c>
      <c r="W172">
        <f t="shared" si="257"/>
        <v>1.6701293695164023E-2</v>
      </c>
      <c r="X172">
        <f t="shared" si="258"/>
        <v>64.360060101320158</v>
      </c>
      <c r="Y172">
        <f t="shared" si="259"/>
        <v>141.12396650214188</v>
      </c>
      <c r="Z172">
        <f t="shared" si="260"/>
        <v>2.4630778689365611</v>
      </c>
      <c r="AA172">
        <f t="shared" si="261"/>
        <v>148.58287452664482</v>
      </c>
      <c r="AB172">
        <f t="shared" si="262"/>
        <v>2.5932603725675634</v>
      </c>
      <c r="AC172">
        <f t="shared" si="263"/>
        <v>23.437028909281931</v>
      </c>
      <c r="AD172">
        <f t="shared" si="264"/>
        <v>-2.2746204099313881E-3</v>
      </c>
      <c r="AE172">
        <f t="shared" si="265"/>
        <v>23.434754288872</v>
      </c>
      <c r="AF172">
        <f t="shared" si="266"/>
        <v>2457898.5</v>
      </c>
      <c r="AG172">
        <f t="shared" si="267"/>
        <v>0.17394934976043805</v>
      </c>
      <c r="AH172">
        <f t="shared" si="268"/>
        <v>16.184744787525631</v>
      </c>
      <c r="AI172">
        <f t="shared" si="269"/>
        <v>1.2093859716756299</v>
      </c>
      <c r="AJ172">
        <f t="shared" si="270"/>
        <v>0.40901362173667871</v>
      </c>
      <c r="AK172">
        <f t="shared" si="271"/>
        <v>8.6303859716756293</v>
      </c>
      <c r="AL172">
        <f t="shared" si="303"/>
        <v>67.079733043040108</v>
      </c>
      <c r="AM172">
        <f t="shared" si="272"/>
        <v>1.170762202959885</v>
      </c>
      <c r="AN172">
        <f t="shared" si="273"/>
        <v>1.0128917570548894</v>
      </c>
      <c r="AO172" t="s">
        <v>137</v>
      </c>
      <c r="AP172">
        <f t="shared" si="274"/>
        <v>64.351878455904099</v>
      </c>
      <c r="AQ172">
        <f t="shared" si="275"/>
        <v>64</v>
      </c>
      <c r="AR172">
        <f t="shared" si="276"/>
        <v>21</v>
      </c>
      <c r="AS172">
        <f t="shared" si="277"/>
        <v>6</v>
      </c>
      <c r="AT172">
        <f t="shared" si="278"/>
        <v>1.1231521588987312</v>
      </c>
      <c r="AU172">
        <f t="shared" si="279"/>
        <v>62.376056532094331</v>
      </c>
      <c r="AV172" s="18">
        <f t="shared" si="280"/>
        <v>4.1584037688062887</v>
      </c>
      <c r="AW172">
        <f t="shared" si="281"/>
        <v>1.0886675608951621</v>
      </c>
      <c r="AX172">
        <f t="shared" si="282"/>
        <v>21.009234121725971</v>
      </c>
      <c r="AY172" t="str">
        <f t="shared" si="283"/>
        <v>POSITIF</v>
      </c>
      <c r="AZ172">
        <f t="shared" si="284"/>
        <v>21</v>
      </c>
      <c r="BA172">
        <f t="shared" si="285"/>
        <v>0</v>
      </c>
      <c r="BB172">
        <f t="shared" si="286"/>
        <v>33</v>
      </c>
      <c r="BC172">
        <f t="shared" si="287"/>
        <v>0.36668030874645735</v>
      </c>
      <c r="BD172">
        <f t="shared" si="288"/>
        <v>1.9183939569546082</v>
      </c>
      <c r="BE172">
        <f t="shared" si="289"/>
        <v>0.12222152900771403</v>
      </c>
      <c r="BF172">
        <f t="shared" si="290"/>
        <v>1.9428132568574878</v>
      </c>
      <c r="BG172">
        <f t="shared" si="291"/>
        <v>109.86055461838667</v>
      </c>
      <c r="BH172">
        <f t="shared" si="292"/>
        <v>4.1584037688062887</v>
      </c>
      <c r="BI172">
        <f t="shared" si="293"/>
        <v>289.86055461838669</v>
      </c>
      <c r="BJ172">
        <f t="shared" si="294"/>
        <v>289</v>
      </c>
      <c r="BK172">
        <f t="shared" si="295"/>
        <v>51</v>
      </c>
      <c r="BL172">
        <f t="shared" si="296"/>
        <v>37</v>
      </c>
      <c r="BM172">
        <f t="shared" si="297"/>
        <v>23.863417706527922</v>
      </c>
      <c r="BN172" t="str">
        <f t="shared" si="298"/>
        <v>POSITIF</v>
      </c>
      <c r="BO172">
        <f t="shared" si="299"/>
        <v>23</v>
      </c>
      <c r="BP172">
        <f t="shared" si="300"/>
        <v>51</v>
      </c>
      <c r="BQ172">
        <f t="shared" si="301"/>
        <v>48</v>
      </c>
    </row>
    <row r="173" spans="1:70">
      <c r="A173">
        <f t="shared" ref="A173" si="332">A171</f>
        <v>7.0027777777777782</v>
      </c>
      <c r="B173">
        <f t="shared" si="318"/>
        <v>111.315</v>
      </c>
      <c r="C173">
        <f>INT(G3/15)</f>
        <v>7</v>
      </c>
      <c r="D173">
        <f>L3</f>
        <v>2017</v>
      </c>
      <c r="E173">
        <f>L2</f>
        <v>5</v>
      </c>
      <c r="F173">
        <f>L4</f>
        <v>25</v>
      </c>
      <c r="H173">
        <v>16</v>
      </c>
      <c r="I173">
        <v>15</v>
      </c>
      <c r="J173">
        <f t="shared" si="212"/>
        <v>16.25</v>
      </c>
      <c r="L173">
        <f t="shared" si="249"/>
        <v>20</v>
      </c>
      <c r="M173">
        <f t="shared" si="250"/>
        <v>-13</v>
      </c>
      <c r="N173">
        <f t="shared" si="251"/>
        <v>2457898.885416667</v>
      </c>
      <c r="O173">
        <f t="shared" si="236"/>
        <v>8.1271790906283143E-4</v>
      </c>
      <c r="P173">
        <f t="shared" si="213"/>
        <v>2457898.8862293847</v>
      </c>
      <c r="Q173">
        <f t="shared" si="214"/>
        <v>0.17395992414468694</v>
      </c>
      <c r="R173">
        <f t="shared" si="252"/>
        <v>63.157253558337288</v>
      </c>
      <c r="S173">
        <f t="shared" si="253"/>
        <v>139.92115946877038</v>
      </c>
      <c r="T173">
        <f t="shared" si="254"/>
        <v>1.2128126311686771</v>
      </c>
      <c r="U173">
        <f t="shared" si="255"/>
        <v>1.1023020211098902</v>
      </c>
      <c r="V173">
        <f t="shared" si="256"/>
        <v>2.442084925938083</v>
      </c>
      <c r="W173">
        <f t="shared" si="257"/>
        <v>1.6701293683185923E-2</v>
      </c>
      <c r="X173">
        <f t="shared" si="258"/>
        <v>64.370066189505962</v>
      </c>
      <c r="Y173">
        <f t="shared" si="259"/>
        <v>141.13397209993906</v>
      </c>
      <c r="Z173">
        <f t="shared" si="260"/>
        <v>2.4632524995617522</v>
      </c>
      <c r="AA173">
        <f t="shared" si="261"/>
        <v>148.58232292491149</v>
      </c>
      <c r="AB173">
        <f t="shared" si="262"/>
        <v>2.5932507453011571</v>
      </c>
      <c r="AC173">
        <f t="shared" si="263"/>
        <v>23.437028905573236</v>
      </c>
      <c r="AD173">
        <f t="shared" si="264"/>
        <v>-2.2746533153198611E-3</v>
      </c>
      <c r="AE173">
        <f t="shared" si="265"/>
        <v>23.434754252257918</v>
      </c>
      <c r="AF173">
        <f t="shared" si="266"/>
        <v>2457898.5</v>
      </c>
      <c r="AG173">
        <f t="shared" si="267"/>
        <v>0.17394934976043805</v>
      </c>
      <c r="AH173">
        <f t="shared" si="268"/>
        <v>16.184744787525631</v>
      </c>
      <c r="AI173">
        <f t="shared" si="269"/>
        <v>1.4600704490131307</v>
      </c>
      <c r="AJ173">
        <f t="shared" si="270"/>
        <v>0.40901362109764244</v>
      </c>
      <c r="AK173">
        <f t="shared" si="271"/>
        <v>8.88107044901313</v>
      </c>
      <c r="AL173">
        <f t="shared" si="303"/>
        <v>70.829465288385492</v>
      </c>
      <c r="AM173">
        <f t="shared" si="272"/>
        <v>1.2362073767093618</v>
      </c>
      <c r="AN173">
        <f t="shared" si="273"/>
        <v>1.0128936354105034</v>
      </c>
      <c r="AO173" t="s">
        <v>137</v>
      </c>
      <c r="AP173">
        <f t="shared" si="274"/>
        <v>64.361884504818192</v>
      </c>
      <c r="AQ173">
        <f t="shared" si="275"/>
        <v>64</v>
      </c>
      <c r="AR173">
        <f t="shared" si="276"/>
        <v>21</v>
      </c>
      <c r="AS173">
        <f t="shared" si="277"/>
        <v>42</v>
      </c>
      <c r="AT173">
        <f t="shared" si="278"/>
        <v>1.1233267973973977</v>
      </c>
      <c r="AU173">
        <f t="shared" si="279"/>
        <v>62.386591446811465</v>
      </c>
      <c r="AV173" s="18">
        <f t="shared" si="280"/>
        <v>4.1591060964540976</v>
      </c>
      <c r="AW173">
        <f t="shared" si="281"/>
        <v>1.0888514298433929</v>
      </c>
      <c r="AX173">
        <f t="shared" si="282"/>
        <v>21.011078902458355</v>
      </c>
      <c r="AY173" t="str">
        <f t="shared" si="283"/>
        <v>POSITIF</v>
      </c>
      <c r="AZ173">
        <f t="shared" si="284"/>
        <v>21</v>
      </c>
      <c r="BA173">
        <f t="shared" si="285"/>
        <v>0</v>
      </c>
      <c r="BB173">
        <f t="shared" si="286"/>
        <v>39</v>
      </c>
      <c r="BC173">
        <f t="shared" si="287"/>
        <v>0.36671250624421481</v>
      </c>
      <c r="BD173">
        <f t="shared" si="288"/>
        <v>1.9174283961579099</v>
      </c>
      <c r="BE173">
        <f t="shared" si="289"/>
        <v>0.12222152900771403</v>
      </c>
      <c r="BF173">
        <f t="shared" si="290"/>
        <v>1.9428132568574878</v>
      </c>
      <c r="BG173">
        <f t="shared" si="291"/>
        <v>109.89348558352762</v>
      </c>
      <c r="BH173">
        <f t="shared" si="292"/>
        <v>4.1591060964540976</v>
      </c>
      <c r="BI173">
        <f t="shared" si="293"/>
        <v>289.89348558352765</v>
      </c>
      <c r="BJ173">
        <f t="shared" si="294"/>
        <v>289</v>
      </c>
      <c r="BK173">
        <f t="shared" si="295"/>
        <v>53</v>
      </c>
      <c r="BL173">
        <f t="shared" si="296"/>
        <v>36</v>
      </c>
      <c r="BM173">
        <f t="shared" si="297"/>
        <v>20.363434258472147</v>
      </c>
      <c r="BN173" t="str">
        <f t="shared" si="298"/>
        <v>POSITIF</v>
      </c>
      <c r="BO173">
        <f t="shared" si="299"/>
        <v>20</v>
      </c>
      <c r="BP173">
        <f t="shared" si="300"/>
        <v>21</v>
      </c>
      <c r="BQ173">
        <f t="shared" si="301"/>
        <v>48</v>
      </c>
    </row>
    <row r="174" spans="1:70">
      <c r="A174">
        <f t="shared" ref="A174" si="333">A172</f>
        <v>7.0027777777777782</v>
      </c>
      <c r="B174">
        <f t="shared" si="318"/>
        <v>111.315</v>
      </c>
      <c r="C174">
        <f>INT(G3/15)</f>
        <v>7</v>
      </c>
      <c r="D174">
        <f>L3</f>
        <v>2017</v>
      </c>
      <c r="E174">
        <f>L2</f>
        <v>5</v>
      </c>
      <c r="F174">
        <f>L4</f>
        <v>25</v>
      </c>
      <c r="H174">
        <v>16</v>
      </c>
      <c r="I174">
        <v>30</v>
      </c>
      <c r="J174">
        <f t="shared" si="212"/>
        <v>16.5</v>
      </c>
      <c r="L174">
        <f t="shared" si="249"/>
        <v>20</v>
      </c>
      <c r="M174">
        <f t="shared" si="250"/>
        <v>-13</v>
      </c>
      <c r="N174">
        <f t="shared" si="251"/>
        <v>2457898.8958333335</v>
      </c>
      <c r="O174">
        <f t="shared" si="236"/>
        <v>8.1271790906283143E-4</v>
      </c>
      <c r="P174">
        <f t="shared" si="213"/>
        <v>2457898.8966460512</v>
      </c>
      <c r="Q174">
        <f t="shared" si="214"/>
        <v>0.17396020933747303</v>
      </c>
      <c r="R174">
        <f t="shared" si="252"/>
        <v>63.167520718177911</v>
      </c>
      <c r="S174">
        <f t="shared" si="253"/>
        <v>139.93142613822147</v>
      </c>
      <c r="T174">
        <f t="shared" si="254"/>
        <v>1.2125515219485472</v>
      </c>
      <c r="U174">
        <f t="shared" si="255"/>
        <v>1.1024812168539377</v>
      </c>
      <c r="V174">
        <f t="shared" si="256"/>
        <v>2.4422641131232186</v>
      </c>
      <c r="W174">
        <f t="shared" si="257"/>
        <v>1.6701293671207828E-2</v>
      </c>
      <c r="X174">
        <f t="shared" si="258"/>
        <v>64.380072240126452</v>
      </c>
      <c r="Y174">
        <f t="shared" si="259"/>
        <v>141.14397766017001</v>
      </c>
      <c r="Z174">
        <f t="shared" si="260"/>
        <v>2.4634271295312886</v>
      </c>
      <c r="AA174">
        <f t="shared" si="261"/>
        <v>148.58177132320284</v>
      </c>
      <c r="AB174">
        <f t="shared" si="262"/>
        <v>2.5932411180351815</v>
      </c>
      <c r="AC174">
        <f t="shared" si="263"/>
        <v>23.43702890186454</v>
      </c>
      <c r="AD174">
        <f t="shared" si="264"/>
        <v>-2.2746862084607878E-3</v>
      </c>
      <c r="AE174">
        <f t="shared" si="265"/>
        <v>23.434754215656078</v>
      </c>
      <c r="AF174">
        <f t="shared" si="266"/>
        <v>2457898.5</v>
      </c>
      <c r="AG174">
        <f t="shared" si="267"/>
        <v>0.17394934976043805</v>
      </c>
      <c r="AH174">
        <f t="shared" si="268"/>
        <v>16.184744787525631</v>
      </c>
      <c r="AI174">
        <f t="shared" si="269"/>
        <v>1.7107549263506314</v>
      </c>
      <c r="AJ174">
        <f t="shared" si="270"/>
        <v>0.40901362045881984</v>
      </c>
      <c r="AK174">
        <f t="shared" si="271"/>
        <v>9.1317549263506308</v>
      </c>
      <c r="AL174">
        <f t="shared" si="303"/>
        <v>74.579197312764265</v>
      </c>
      <c r="AM174">
        <f t="shared" si="272"/>
        <v>1.3016525466022437</v>
      </c>
      <c r="AN174">
        <f t="shared" si="273"/>
        <v>1.0128955133590594</v>
      </c>
      <c r="AO174" t="s">
        <v>137</v>
      </c>
      <c r="AP174">
        <f t="shared" si="274"/>
        <v>64.371890516167213</v>
      </c>
      <c r="AQ174">
        <f t="shared" si="275"/>
        <v>64</v>
      </c>
      <c r="AR174">
        <f t="shared" si="276"/>
        <v>22</v>
      </c>
      <c r="AS174">
        <f t="shared" si="277"/>
        <v>18</v>
      </c>
      <c r="AT174">
        <f t="shared" si="278"/>
        <v>1.12350143524043</v>
      </c>
      <c r="AU174">
        <f t="shared" si="279"/>
        <v>62.397126582495204</v>
      </c>
      <c r="AV174" s="18">
        <f t="shared" si="280"/>
        <v>4.1598084388330134</v>
      </c>
      <c r="AW174">
        <f t="shared" si="281"/>
        <v>1.0890353026482185</v>
      </c>
      <c r="AX174">
        <f t="shared" si="282"/>
        <v>21.012923027911995</v>
      </c>
      <c r="AY174" t="str">
        <f t="shared" si="283"/>
        <v>POSITIF</v>
      </c>
      <c r="AZ174">
        <f t="shared" si="284"/>
        <v>21</v>
      </c>
      <c r="BA174">
        <f t="shared" si="285"/>
        <v>0</v>
      </c>
      <c r="BB174">
        <f t="shared" si="286"/>
        <v>46</v>
      </c>
      <c r="BC174">
        <f t="shared" si="287"/>
        <v>0.36674469230520063</v>
      </c>
      <c r="BD174">
        <f t="shared" si="288"/>
        <v>1.918003149925479</v>
      </c>
      <c r="BE174">
        <f t="shared" si="289"/>
        <v>0.12222152900771403</v>
      </c>
      <c r="BF174">
        <f t="shared" si="290"/>
        <v>1.9428132568574878</v>
      </c>
      <c r="BG174">
        <f t="shared" si="291"/>
        <v>110.00959902290228</v>
      </c>
      <c r="BH174">
        <f t="shared" si="292"/>
        <v>4.1598084388330134</v>
      </c>
      <c r="BI174">
        <f t="shared" si="293"/>
        <v>290.00959902290231</v>
      </c>
      <c r="BJ174">
        <f t="shared" si="294"/>
        <v>290</v>
      </c>
      <c r="BK174">
        <f t="shared" si="295"/>
        <v>0</v>
      </c>
      <c r="BL174">
        <f t="shared" si="296"/>
        <v>34</v>
      </c>
      <c r="BM174">
        <f t="shared" si="297"/>
        <v>16.863258305666715</v>
      </c>
      <c r="BN174" t="str">
        <f t="shared" si="298"/>
        <v>POSITIF</v>
      </c>
      <c r="BO174">
        <f t="shared" si="299"/>
        <v>16</v>
      </c>
      <c r="BP174">
        <f t="shared" si="300"/>
        <v>51</v>
      </c>
      <c r="BQ174">
        <f t="shared" si="301"/>
        <v>47</v>
      </c>
    </row>
    <row r="175" spans="1:70">
      <c r="A175">
        <f t="shared" ref="A175" si="334">A173</f>
        <v>7.0027777777777782</v>
      </c>
      <c r="B175">
        <f t="shared" si="318"/>
        <v>111.315</v>
      </c>
      <c r="C175">
        <f>INT(G3/15)</f>
        <v>7</v>
      </c>
      <c r="D175">
        <f>L3</f>
        <v>2017</v>
      </c>
      <c r="E175">
        <f>L2</f>
        <v>5</v>
      </c>
      <c r="F175">
        <f>L4</f>
        <v>25</v>
      </c>
      <c r="H175">
        <v>16</v>
      </c>
      <c r="I175">
        <v>45</v>
      </c>
      <c r="J175">
        <f t="shared" si="212"/>
        <v>16.75</v>
      </c>
      <c r="L175">
        <f t="shared" si="249"/>
        <v>20</v>
      </c>
      <c r="M175">
        <f t="shared" si="250"/>
        <v>-13</v>
      </c>
      <c r="N175">
        <f t="shared" si="251"/>
        <v>2457898.90625</v>
      </c>
      <c r="O175">
        <f t="shared" si="236"/>
        <v>8.1271790906283143E-4</v>
      </c>
      <c r="P175">
        <f t="shared" si="213"/>
        <v>2457898.9070627177</v>
      </c>
      <c r="Q175">
        <f t="shared" si="214"/>
        <v>0.17396049453025911</v>
      </c>
      <c r="R175">
        <f t="shared" si="252"/>
        <v>63.177787878017625</v>
      </c>
      <c r="S175">
        <f t="shared" si="253"/>
        <v>139.94169280767255</v>
      </c>
      <c r="T175">
        <f t="shared" si="254"/>
        <v>1.2122903756180559</v>
      </c>
      <c r="U175">
        <f t="shared" si="255"/>
        <v>1.1026604125979693</v>
      </c>
      <c r="V175">
        <f t="shared" si="256"/>
        <v>2.4424433003083537</v>
      </c>
      <c r="W175">
        <f t="shared" si="257"/>
        <v>1.6701293659229729E-2</v>
      </c>
      <c r="X175">
        <f t="shared" si="258"/>
        <v>64.390078253635679</v>
      </c>
      <c r="Y175">
        <f t="shared" si="259"/>
        <v>141.15398318329062</v>
      </c>
      <c r="Z175">
        <f t="shared" si="260"/>
        <v>2.463601758853128</v>
      </c>
      <c r="AA175">
        <f t="shared" si="261"/>
        <v>148.58121972149419</v>
      </c>
      <c r="AB175">
        <f t="shared" si="262"/>
        <v>2.593231490769206</v>
      </c>
      <c r="AC175">
        <f t="shared" si="263"/>
        <v>23.437028898155845</v>
      </c>
      <c r="AD175">
        <f t="shared" si="264"/>
        <v>-2.2747190893497612E-3</v>
      </c>
      <c r="AE175">
        <f t="shared" si="265"/>
        <v>23.434754179066495</v>
      </c>
      <c r="AF175">
        <f t="shared" si="266"/>
        <v>2457898.5</v>
      </c>
      <c r="AG175">
        <f t="shared" si="267"/>
        <v>0.17394934976043805</v>
      </c>
      <c r="AH175">
        <f t="shared" si="268"/>
        <v>16.184744787525631</v>
      </c>
      <c r="AI175">
        <f t="shared" si="269"/>
        <v>1.9614394036881322</v>
      </c>
      <c r="AJ175">
        <f t="shared" si="270"/>
        <v>0.40901361982021112</v>
      </c>
      <c r="AK175">
        <f t="shared" si="271"/>
        <v>9.3824394036881316</v>
      </c>
      <c r="AL175">
        <f t="shared" si="303"/>
        <v>78.328929115761369</v>
      </c>
      <c r="AM175">
        <f t="shared" si="272"/>
        <v>1.3670977126312864</v>
      </c>
      <c r="AN175">
        <f t="shared" si="273"/>
        <v>1.0128973909005863</v>
      </c>
      <c r="AO175" t="s">
        <v>137</v>
      </c>
      <c r="AP175">
        <f t="shared" si="274"/>
        <v>64.381896490405211</v>
      </c>
      <c r="AQ175">
        <f t="shared" si="275"/>
        <v>64</v>
      </c>
      <c r="AR175">
        <f t="shared" si="276"/>
        <v>22</v>
      </c>
      <c r="AS175">
        <f t="shared" si="277"/>
        <v>54</v>
      </c>
      <c r="AT175">
        <f t="shared" si="278"/>
        <v>1.1236760724357528</v>
      </c>
      <c r="AU175">
        <f t="shared" si="279"/>
        <v>62.407661939560597</v>
      </c>
      <c r="AV175" s="18">
        <f t="shared" si="280"/>
        <v>4.1605107959707066</v>
      </c>
      <c r="AW175">
        <f t="shared" si="281"/>
        <v>1.0892191793168828</v>
      </c>
      <c r="AX175">
        <f t="shared" si="282"/>
        <v>21.014766498099473</v>
      </c>
      <c r="AY175" t="str">
        <f t="shared" si="283"/>
        <v>POSITIF</v>
      </c>
      <c r="AZ175">
        <f t="shared" si="284"/>
        <v>21</v>
      </c>
      <c r="BA175">
        <f t="shared" si="285"/>
        <v>0</v>
      </c>
      <c r="BB175">
        <f t="shared" si="286"/>
        <v>53</v>
      </c>
      <c r="BC175">
        <f t="shared" si="287"/>
        <v>0.36677686692963446</v>
      </c>
      <c r="BD175">
        <f t="shared" si="288"/>
        <v>1.9200297117483816</v>
      </c>
      <c r="BE175">
        <f t="shared" si="289"/>
        <v>0.12222152900771403</v>
      </c>
      <c r="BF175">
        <f t="shared" si="290"/>
        <v>1.9428132568574878</v>
      </c>
      <c r="BG175">
        <f t="shared" si="291"/>
        <v>110.2056620229685</v>
      </c>
      <c r="BH175">
        <f t="shared" si="292"/>
        <v>4.1605107959707066</v>
      </c>
      <c r="BI175">
        <f t="shared" si="293"/>
        <v>290.20566202296851</v>
      </c>
      <c r="BJ175">
        <f t="shared" si="294"/>
        <v>290</v>
      </c>
      <c r="BK175">
        <f t="shared" si="295"/>
        <v>12</v>
      </c>
      <c r="BL175">
        <f t="shared" si="296"/>
        <v>20</v>
      </c>
      <c r="BM175">
        <f t="shared" si="297"/>
        <v>13.364781514977635</v>
      </c>
      <c r="BN175" t="str">
        <f t="shared" si="298"/>
        <v>POSITIF</v>
      </c>
      <c r="BO175">
        <f t="shared" si="299"/>
        <v>13</v>
      </c>
      <c r="BP175">
        <f t="shared" si="300"/>
        <v>21</v>
      </c>
      <c r="BQ175">
        <f t="shared" si="301"/>
        <v>53</v>
      </c>
    </row>
    <row r="176" spans="1:70">
      <c r="A176">
        <f t="shared" ref="A176" si="335">A174</f>
        <v>7.0027777777777782</v>
      </c>
      <c r="B176">
        <f t="shared" si="318"/>
        <v>111.315</v>
      </c>
      <c r="C176">
        <f>INT(G3/15)</f>
        <v>7</v>
      </c>
      <c r="D176">
        <f>L3</f>
        <v>2017</v>
      </c>
      <c r="E176">
        <f>L2</f>
        <v>5</v>
      </c>
      <c r="F176">
        <f>L4</f>
        <v>25</v>
      </c>
      <c r="H176" s="20">
        <v>17</v>
      </c>
      <c r="I176" s="20">
        <v>0</v>
      </c>
      <c r="J176" s="20">
        <f t="shared" si="212"/>
        <v>17</v>
      </c>
      <c r="K176" s="20"/>
      <c r="L176" s="20">
        <f t="shared" si="249"/>
        <v>20</v>
      </c>
      <c r="M176" s="20">
        <f t="shared" si="250"/>
        <v>-13</v>
      </c>
      <c r="N176" s="20">
        <f t="shared" si="251"/>
        <v>2457898.916666667</v>
      </c>
      <c r="O176" s="20">
        <f t="shared" si="236"/>
        <v>8.1271790906283143E-4</v>
      </c>
      <c r="P176" s="20">
        <f t="shared" si="213"/>
        <v>2457898.9174793847</v>
      </c>
      <c r="Q176" s="20">
        <f t="shared" si="214"/>
        <v>0.17396077972305793</v>
      </c>
      <c r="R176" s="20">
        <f t="shared" si="252"/>
        <v>63.188055038316634</v>
      </c>
      <c r="S176" s="20">
        <f t="shared" si="253"/>
        <v>139.95195947758293</v>
      </c>
      <c r="T176" s="20">
        <f t="shared" si="254"/>
        <v>1.2120291921737629</v>
      </c>
      <c r="U176" s="20">
        <f t="shared" si="255"/>
        <v>1.1028396083500169</v>
      </c>
      <c r="V176" s="20">
        <f t="shared" si="256"/>
        <v>2.4426224875015055</v>
      </c>
      <c r="W176" s="20">
        <f t="shared" si="257"/>
        <v>1.6701293647251633E-2</v>
      </c>
      <c r="X176" s="20">
        <f t="shared" si="258"/>
        <v>64.400084230490393</v>
      </c>
      <c r="Y176" s="20">
        <f t="shared" si="259"/>
        <v>141.16398866975669</v>
      </c>
      <c r="Z176" s="20">
        <f t="shared" si="260"/>
        <v>2.4637763875352245</v>
      </c>
      <c r="AA176" s="20">
        <f t="shared" si="261"/>
        <v>148.58066811976093</v>
      </c>
      <c r="AB176" s="20">
        <f t="shared" si="262"/>
        <v>2.5932218635028006</v>
      </c>
      <c r="AC176" s="20">
        <f t="shared" si="263"/>
        <v>23.437028894447149</v>
      </c>
      <c r="AD176" s="20">
        <f t="shared" si="264"/>
        <v>-2.2747519579823868E-3</v>
      </c>
      <c r="AE176" s="20">
        <f t="shared" si="265"/>
        <v>23.434754142489165</v>
      </c>
      <c r="AF176" s="20">
        <f t="shared" si="266"/>
        <v>2457898.5</v>
      </c>
      <c r="AG176" s="20">
        <f t="shared" si="267"/>
        <v>0.17394934976043805</v>
      </c>
      <c r="AH176" s="20">
        <f t="shared" si="268"/>
        <v>16.184744787525631</v>
      </c>
      <c r="AI176" s="20">
        <f t="shared" si="269"/>
        <v>2.2121238810256294</v>
      </c>
      <c r="AJ176" s="20">
        <f t="shared" si="270"/>
        <v>0.40901361918181628</v>
      </c>
      <c r="AK176" s="20">
        <f t="shared" si="271"/>
        <v>9.6331238810256288</v>
      </c>
      <c r="AL176" s="20">
        <f t="shared" si="303"/>
        <v>82.078660696958934</v>
      </c>
      <c r="AM176" s="20">
        <f t="shared" si="272"/>
        <v>1.4325428747891971</v>
      </c>
      <c r="AN176" s="20">
        <f t="shared" si="273"/>
        <v>1.0128992680351119</v>
      </c>
      <c r="AO176" s="20" t="s">
        <v>137</v>
      </c>
      <c r="AP176" s="20">
        <f t="shared" si="274"/>
        <v>64.39190242798891</v>
      </c>
      <c r="AQ176" s="20">
        <f t="shared" si="275"/>
        <v>64</v>
      </c>
      <c r="AR176" s="20">
        <f t="shared" si="276"/>
        <v>23</v>
      </c>
      <c r="AS176" s="20">
        <f t="shared" si="277"/>
        <v>30</v>
      </c>
      <c r="AT176" s="20">
        <f t="shared" si="278"/>
        <v>1.1238507089913374</v>
      </c>
      <c r="AU176" s="20">
        <f t="shared" si="279"/>
        <v>62.418197518425494</v>
      </c>
      <c r="AV176" s="21">
        <f t="shared" si="280"/>
        <v>4.161213167895033</v>
      </c>
      <c r="AW176" s="20">
        <f t="shared" si="281"/>
        <v>1.0894030598566788</v>
      </c>
      <c r="AX176" s="20">
        <f t="shared" si="282"/>
        <v>21.016609313033744</v>
      </c>
      <c r="AY176" s="20" t="str">
        <f t="shared" si="283"/>
        <v>POSITIF</v>
      </c>
      <c r="AZ176" s="20">
        <f t="shared" si="284"/>
        <v>21</v>
      </c>
      <c r="BA176" s="20">
        <f t="shared" si="285"/>
        <v>0</v>
      </c>
      <c r="BB176" s="20">
        <f t="shared" si="286"/>
        <v>59</v>
      </c>
      <c r="BC176" s="20">
        <f t="shared" si="287"/>
        <v>0.36680903011774246</v>
      </c>
      <c r="BD176" s="20">
        <f t="shared" si="288"/>
        <v>1.923451656640875</v>
      </c>
      <c r="BE176" s="20">
        <f t="shared" si="289"/>
        <v>0.12222152900771403</v>
      </c>
      <c r="BF176" s="20">
        <f t="shared" si="290"/>
        <v>1.9428132568574878</v>
      </c>
      <c r="BG176" s="20">
        <f t="shared" si="291"/>
        <v>110.48005798260857</v>
      </c>
      <c r="BH176" s="20">
        <f t="shared" si="292"/>
        <v>4.161213167895033</v>
      </c>
      <c r="BI176" s="20">
        <f t="shared" si="293"/>
        <v>290.48005798260857</v>
      </c>
      <c r="BJ176" s="20">
        <f t="shared" si="294"/>
        <v>290</v>
      </c>
      <c r="BK176" s="20">
        <f t="shared" si="295"/>
        <v>28</v>
      </c>
      <c r="BL176" s="20">
        <f t="shared" si="296"/>
        <v>48</v>
      </c>
      <c r="BM176" s="20">
        <f t="shared" si="297"/>
        <v>9.8698240799990966</v>
      </c>
      <c r="BN176" s="20" t="str">
        <f t="shared" si="298"/>
        <v>POSITIF</v>
      </c>
      <c r="BO176" s="20">
        <f t="shared" si="299"/>
        <v>9</v>
      </c>
      <c r="BP176" s="20">
        <f t="shared" si="300"/>
        <v>52</v>
      </c>
      <c r="BQ176" s="20">
        <f t="shared" si="301"/>
        <v>11</v>
      </c>
      <c r="BR176" s="20"/>
    </row>
    <row r="177" spans="1:70">
      <c r="A177">
        <f t="shared" ref="A177" si="336">A175</f>
        <v>7.0027777777777782</v>
      </c>
      <c r="B177">
        <f t="shared" si="318"/>
        <v>111.315</v>
      </c>
      <c r="C177">
        <f>INT(G3/15)</f>
        <v>7</v>
      </c>
      <c r="D177">
        <f>L3</f>
        <v>2017</v>
      </c>
      <c r="E177">
        <f>L2</f>
        <v>5</v>
      </c>
      <c r="F177">
        <f>L4</f>
        <v>25</v>
      </c>
      <c r="H177" s="20">
        <v>17</v>
      </c>
      <c r="I177" s="20">
        <v>15</v>
      </c>
      <c r="J177" s="20">
        <f t="shared" ref="J177:J240" si="337">H177+I177/60</f>
        <v>17.25</v>
      </c>
      <c r="K177" s="20"/>
      <c r="L177" s="20">
        <f t="shared" si="249"/>
        <v>20</v>
      </c>
      <c r="M177" s="20">
        <f t="shared" si="250"/>
        <v>-13</v>
      </c>
      <c r="N177" s="20">
        <f t="shared" si="251"/>
        <v>2457898.9270833335</v>
      </c>
      <c r="O177" s="20">
        <f t="shared" si="236"/>
        <v>8.1271790906283143E-4</v>
      </c>
      <c r="P177" s="20">
        <f t="shared" ref="P177:P207" si="338">N177+O177</f>
        <v>2457898.9278960512</v>
      </c>
      <c r="Q177" s="20">
        <f t="shared" ref="Q177:Q207" si="339">(P177-2451545)/36525</f>
        <v>0.17396106491584398</v>
      </c>
      <c r="R177" s="20">
        <f t="shared" si="252"/>
        <v>63.198322198156347</v>
      </c>
      <c r="S177" s="20">
        <f t="shared" si="253"/>
        <v>139.96222614703311</v>
      </c>
      <c r="T177" s="20">
        <f t="shared" si="254"/>
        <v>1.2117679716473084</v>
      </c>
      <c r="U177" s="20">
        <f t="shared" si="255"/>
        <v>1.1030188040940485</v>
      </c>
      <c r="V177" s="20">
        <f t="shared" si="256"/>
        <v>2.442801674686625</v>
      </c>
      <c r="W177" s="20">
        <f t="shared" si="257"/>
        <v>1.6701293635273534E-2</v>
      </c>
      <c r="X177" s="20">
        <f t="shared" si="258"/>
        <v>64.410090169803652</v>
      </c>
      <c r="Y177" s="20">
        <f t="shared" si="259"/>
        <v>141.17399411868041</v>
      </c>
      <c r="Z177" s="20">
        <f t="shared" si="260"/>
        <v>2.4639510155620834</v>
      </c>
      <c r="AA177" s="20">
        <f t="shared" si="261"/>
        <v>148.58011651805234</v>
      </c>
      <c r="AB177" s="20">
        <f t="shared" si="262"/>
        <v>2.593212236236826</v>
      </c>
      <c r="AC177" s="20">
        <f t="shared" si="263"/>
        <v>23.437028890738453</v>
      </c>
      <c r="AD177" s="20">
        <f t="shared" si="264"/>
        <v>-2.2747848143498551E-3</v>
      </c>
      <c r="AE177" s="20">
        <f t="shared" si="265"/>
        <v>23.434754105924103</v>
      </c>
      <c r="AF177" s="20">
        <f t="shared" si="266"/>
        <v>2457898.5</v>
      </c>
      <c r="AG177" s="20">
        <f t="shared" si="267"/>
        <v>0.17394934976043805</v>
      </c>
      <c r="AH177" s="20">
        <f t="shared" si="268"/>
        <v>16.184744787525631</v>
      </c>
      <c r="AI177" s="20">
        <f t="shared" si="269"/>
        <v>2.4628083583631302</v>
      </c>
      <c r="AJ177" s="20">
        <f t="shared" si="270"/>
        <v>0.4090136185436356</v>
      </c>
      <c r="AK177" s="20">
        <f t="shared" si="271"/>
        <v>9.8838083583631295</v>
      </c>
      <c r="AL177" s="20">
        <f t="shared" si="303"/>
        <v>85.828392057353994</v>
      </c>
      <c r="AM177" s="20">
        <f t="shared" si="272"/>
        <v>1.497988033093377</v>
      </c>
      <c r="AN177" s="20">
        <f t="shared" si="273"/>
        <v>1.0129011447624126</v>
      </c>
      <c r="AO177" s="20" t="s">
        <v>137</v>
      </c>
      <c r="AP177" s="20">
        <f t="shared" si="274"/>
        <v>64.401908328031396</v>
      </c>
      <c r="AQ177" s="20">
        <f t="shared" si="275"/>
        <v>64</v>
      </c>
      <c r="AR177" s="20">
        <f t="shared" si="276"/>
        <v>24</v>
      </c>
      <c r="AS177" s="20">
        <f t="shared" si="277"/>
        <v>6</v>
      </c>
      <c r="AT177" s="20">
        <f t="shared" si="278"/>
        <v>1.1240253448917041</v>
      </c>
      <c r="AU177" s="20">
        <f t="shared" si="279"/>
        <v>62.428733318092959</v>
      </c>
      <c r="AV177" s="21">
        <f t="shared" si="280"/>
        <v>4.1619155545395303</v>
      </c>
      <c r="AW177" s="20">
        <f t="shared" si="281"/>
        <v>1.0895869442502066</v>
      </c>
      <c r="AX177" s="20">
        <f t="shared" si="282"/>
        <v>21.018451472480358</v>
      </c>
      <c r="AY177" s="20" t="str">
        <f t="shared" si="283"/>
        <v>POSITIF</v>
      </c>
      <c r="AZ177" s="20">
        <f t="shared" si="284"/>
        <v>21</v>
      </c>
      <c r="BA177" s="20">
        <f t="shared" si="285"/>
        <v>1</v>
      </c>
      <c r="BB177" s="20">
        <f t="shared" si="286"/>
        <v>6</v>
      </c>
      <c r="BC177" s="20">
        <f t="shared" si="287"/>
        <v>0.36684118186543258</v>
      </c>
      <c r="BD177" s="20">
        <f t="shared" si="288"/>
        <v>1.9282407695907637</v>
      </c>
      <c r="BE177" s="20">
        <f t="shared" si="289"/>
        <v>0.12222152900771403</v>
      </c>
      <c r="BF177" s="20">
        <f t="shared" si="290"/>
        <v>1.9428132568574878</v>
      </c>
      <c r="BG177" s="20">
        <f t="shared" si="291"/>
        <v>110.83264686218573</v>
      </c>
      <c r="BH177" s="20">
        <f t="shared" si="292"/>
        <v>4.1619155545395303</v>
      </c>
      <c r="BI177" s="20">
        <f t="shared" si="293"/>
        <v>290.8326468621857</v>
      </c>
      <c r="BJ177" s="20">
        <f t="shared" si="294"/>
        <v>290</v>
      </c>
      <c r="BK177" s="20">
        <f t="shared" si="295"/>
        <v>49</v>
      </c>
      <c r="BL177" s="20">
        <f t="shared" si="296"/>
        <v>57</v>
      </c>
      <c r="BM177" s="20">
        <f t="shared" si="297"/>
        <v>6.3801926884710687</v>
      </c>
      <c r="BN177" s="20" t="str">
        <f t="shared" si="298"/>
        <v>POSITIF</v>
      </c>
      <c r="BO177" s="20">
        <f t="shared" si="299"/>
        <v>6</v>
      </c>
      <c r="BP177" s="20">
        <f t="shared" si="300"/>
        <v>22</v>
      </c>
      <c r="BQ177" s="20">
        <f t="shared" si="301"/>
        <v>48</v>
      </c>
      <c r="BR177" s="20"/>
    </row>
    <row r="178" spans="1:70">
      <c r="A178">
        <f t="shared" ref="A178" si="340">A176</f>
        <v>7.0027777777777782</v>
      </c>
      <c r="B178">
        <f t="shared" si="318"/>
        <v>111.315</v>
      </c>
      <c r="C178">
        <f>INT(G3/15)</f>
        <v>7</v>
      </c>
      <c r="D178">
        <f>L3</f>
        <v>2017</v>
      </c>
      <c r="E178">
        <f>L2</f>
        <v>5</v>
      </c>
      <c r="F178">
        <f>L4</f>
        <v>25</v>
      </c>
      <c r="H178" s="20">
        <v>17</v>
      </c>
      <c r="I178" s="20">
        <v>30</v>
      </c>
      <c r="J178" s="20">
        <f t="shared" si="337"/>
        <v>17.5</v>
      </c>
      <c r="K178" s="20"/>
      <c r="L178" s="20">
        <f t="shared" si="249"/>
        <v>20</v>
      </c>
      <c r="M178" s="20">
        <f t="shared" si="250"/>
        <v>-13</v>
      </c>
      <c r="N178" s="20">
        <f t="shared" si="251"/>
        <v>2457898.9375</v>
      </c>
      <c r="O178" s="20">
        <f t="shared" si="236"/>
        <v>8.1271790906283143E-4</v>
      </c>
      <c r="P178" s="20">
        <f t="shared" si="338"/>
        <v>2457898.9383127177</v>
      </c>
      <c r="Q178" s="20">
        <f t="shared" si="339"/>
        <v>0.17396135010863006</v>
      </c>
      <c r="R178" s="20">
        <f t="shared" si="252"/>
        <v>63.208589357996971</v>
      </c>
      <c r="S178" s="20">
        <f t="shared" si="253"/>
        <v>139.97249281648419</v>
      </c>
      <c r="T178" s="20">
        <f t="shared" si="254"/>
        <v>1.2115067140352107</v>
      </c>
      <c r="U178" s="20">
        <f t="shared" si="255"/>
        <v>1.1031979998380959</v>
      </c>
      <c r="V178" s="20">
        <f t="shared" si="256"/>
        <v>2.4429808618717601</v>
      </c>
      <c r="W178" s="20">
        <f t="shared" si="257"/>
        <v>1.6701293623295439E-2</v>
      </c>
      <c r="X178" s="20">
        <f t="shared" si="258"/>
        <v>64.42009607203218</v>
      </c>
      <c r="Y178" s="20">
        <f t="shared" si="259"/>
        <v>141.1839995305194</v>
      </c>
      <c r="Z178" s="20">
        <f t="shared" si="260"/>
        <v>2.464125642941692</v>
      </c>
      <c r="AA178" s="20">
        <f t="shared" si="261"/>
        <v>148.57956491634368</v>
      </c>
      <c r="AB178" s="20">
        <f t="shared" si="262"/>
        <v>2.5932026089708504</v>
      </c>
      <c r="AC178" s="20">
        <f t="shared" si="263"/>
        <v>23.437028887029758</v>
      </c>
      <c r="AD178" s="20">
        <f t="shared" si="264"/>
        <v>-2.2748176584477722E-3</v>
      </c>
      <c r="AE178" s="20">
        <f t="shared" si="265"/>
        <v>23.434754069371309</v>
      </c>
      <c r="AF178" s="20">
        <f t="shared" si="266"/>
        <v>2457898.5</v>
      </c>
      <c r="AG178" s="20">
        <f t="shared" si="267"/>
        <v>0.17394934976043805</v>
      </c>
      <c r="AH178" s="20">
        <f t="shared" si="268"/>
        <v>16.184744787525631</v>
      </c>
      <c r="AI178" s="20">
        <f t="shared" si="269"/>
        <v>2.7134928357006309</v>
      </c>
      <c r="AJ178" s="20">
        <f t="shared" si="270"/>
        <v>0.40901361790566898</v>
      </c>
      <c r="AK178" s="20">
        <f t="shared" si="271"/>
        <v>10.13449283570063</v>
      </c>
      <c r="AL178" s="20">
        <f t="shared" si="303"/>
        <v>89.578123196528679</v>
      </c>
      <c r="AM178" s="20">
        <f t="shared" si="272"/>
        <v>1.563433187536533</v>
      </c>
      <c r="AN178" s="20">
        <f t="shared" si="273"/>
        <v>1.0129030210825172</v>
      </c>
      <c r="AO178" s="20" t="s">
        <v>137</v>
      </c>
      <c r="AP178" s="20">
        <f t="shared" si="274"/>
        <v>64.411914190989378</v>
      </c>
      <c r="AQ178" s="20">
        <f t="shared" si="275"/>
        <v>64</v>
      </c>
      <c r="AR178" s="20">
        <f t="shared" si="276"/>
        <v>24</v>
      </c>
      <c r="AS178" s="20">
        <f t="shared" si="277"/>
        <v>42</v>
      </c>
      <c r="AT178" s="20">
        <f t="shared" si="278"/>
        <v>1.1241999801448244</v>
      </c>
      <c r="AU178" s="20">
        <f t="shared" si="279"/>
        <v>62.439269338980779</v>
      </c>
      <c r="AV178" s="21">
        <f t="shared" si="280"/>
        <v>4.1626179559320517</v>
      </c>
      <c r="AW178" s="20">
        <f t="shared" si="281"/>
        <v>1.0897708325047579</v>
      </c>
      <c r="AX178" s="20">
        <f t="shared" si="282"/>
        <v>21.020292976452346</v>
      </c>
      <c r="AY178" s="20" t="str">
        <f t="shared" si="283"/>
        <v>POSITIF</v>
      </c>
      <c r="AZ178" s="20">
        <f t="shared" si="284"/>
        <v>21</v>
      </c>
      <c r="BA178" s="20">
        <f t="shared" si="285"/>
        <v>1</v>
      </c>
      <c r="BB178" s="20">
        <f t="shared" si="286"/>
        <v>13</v>
      </c>
      <c r="BC178" s="20">
        <f t="shared" si="287"/>
        <v>0.36687332217293234</v>
      </c>
      <c r="BD178" s="20">
        <f t="shared" si="288"/>
        <v>1.9343946064453028</v>
      </c>
      <c r="BE178" s="20">
        <f t="shared" si="289"/>
        <v>0.12222152900771403</v>
      </c>
      <c r="BF178" s="20">
        <f t="shared" si="290"/>
        <v>1.9428132568574878</v>
      </c>
      <c r="BG178" s="20">
        <f t="shared" si="291"/>
        <v>111.26469292018801</v>
      </c>
      <c r="BH178" s="20">
        <f t="shared" si="292"/>
        <v>4.1626179559320517</v>
      </c>
      <c r="BI178" s="20">
        <f t="shared" si="293"/>
        <v>291.264692920188</v>
      </c>
      <c r="BJ178" s="20">
        <f t="shared" si="294"/>
        <v>291</v>
      </c>
      <c r="BK178" s="20">
        <f t="shared" si="295"/>
        <v>15</v>
      </c>
      <c r="BL178" s="20">
        <f t="shared" si="296"/>
        <v>52</v>
      </c>
      <c r="BM178" s="20">
        <f t="shared" si="297"/>
        <v>2.897733637015353</v>
      </c>
      <c r="BN178" s="20" t="str">
        <f t="shared" si="298"/>
        <v>POSITIF</v>
      </c>
      <c r="BO178" s="20">
        <f t="shared" si="299"/>
        <v>2</v>
      </c>
      <c r="BP178" s="20">
        <f t="shared" si="300"/>
        <v>53</v>
      </c>
      <c r="BQ178" s="20">
        <f t="shared" si="301"/>
        <v>51</v>
      </c>
      <c r="BR178" s="20"/>
    </row>
    <row r="179" spans="1:70">
      <c r="A179">
        <f t="shared" ref="A179" si="341">A177</f>
        <v>7.0027777777777782</v>
      </c>
      <c r="B179">
        <f t="shared" si="318"/>
        <v>111.315</v>
      </c>
      <c r="C179">
        <f>INT(G3/15)</f>
        <v>7</v>
      </c>
      <c r="D179">
        <f>L3</f>
        <v>2017</v>
      </c>
      <c r="E179">
        <f>L2</f>
        <v>5</v>
      </c>
      <c r="F179">
        <f>L4</f>
        <v>25</v>
      </c>
      <c r="H179" s="20">
        <v>17</v>
      </c>
      <c r="I179" s="20">
        <v>45</v>
      </c>
      <c r="J179" s="20">
        <f t="shared" si="337"/>
        <v>17.75</v>
      </c>
      <c r="K179" s="20"/>
      <c r="L179" s="20">
        <f t="shared" si="249"/>
        <v>20</v>
      </c>
      <c r="M179" s="20">
        <f t="shared" si="250"/>
        <v>-13</v>
      </c>
      <c r="N179" s="20">
        <f t="shared" si="251"/>
        <v>2457898.947916667</v>
      </c>
      <c r="O179" s="20">
        <f t="shared" si="236"/>
        <v>8.1271790906283143E-4</v>
      </c>
      <c r="P179" s="20">
        <f t="shared" si="338"/>
        <v>2457898.9487293847</v>
      </c>
      <c r="Q179" s="20">
        <f t="shared" si="339"/>
        <v>0.17396163530142889</v>
      </c>
      <c r="R179" s="20">
        <f t="shared" si="252"/>
        <v>63.218856518295979</v>
      </c>
      <c r="S179" s="20">
        <f t="shared" si="253"/>
        <v>139.98275948639457</v>
      </c>
      <c r="T179" s="20">
        <f t="shared" si="254"/>
        <v>1.2112454193340512</v>
      </c>
      <c r="U179" s="20">
        <f t="shared" si="255"/>
        <v>1.1033771955901437</v>
      </c>
      <c r="V179" s="20">
        <f t="shared" si="256"/>
        <v>2.4431600490649119</v>
      </c>
      <c r="W179" s="20">
        <f t="shared" si="257"/>
        <v>1.6701293611317339E-2</v>
      </c>
      <c r="X179" s="20">
        <f t="shared" si="258"/>
        <v>64.430101937630027</v>
      </c>
      <c r="Y179" s="20">
        <f t="shared" si="259"/>
        <v>141.19400490572863</v>
      </c>
      <c r="Z179" s="20">
        <f t="shared" si="260"/>
        <v>2.4643002696819907</v>
      </c>
      <c r="AA179" s="20">
        <f t="shared" si="261"/>
        <v>148.57901331461036</v>
      </c>
      <c r="AB179" s="20">
        <f t="shared" si="262"/>
        <v>2.5931929817044446</v>
      </c>
      <c r="AC179" s="20">
        <f t="shared" si="263"/>
        <v>23.437028883321062</v>
      </c>
      <c r="AD179" s="20">
        <f t="shared" si="264"/>
        <v>-2.2748504902717365E-3</v>
      </c>
      <c r="AE179" s="20">
        <f t="shared" si="265"/>
        <v>23.434754032830792</v>
      </c>
      <c r="AF179" s="20">
        <f t="shared" si="266"/>
        <v>2457898.5</v>
      </c>
      <c r="AG179" s="20">
        <f t="shared" si="267"/>
        <v>0.17394934976043805</v>
      </c>
      <c r="AH179" s="20">
        <f t="shared" si="268"/>
        <v>16.184744787525631</v>
      </c>
      <c r="AI179" s="20">
        <f t="shared" si="269"/>
        <v>2.9641773130381281</v>
      </c>
      <c r="AJ179" s="20">
        <f t="shared" si="270"/>
        <v>0.40901361726791663</v>
      </c>
      <c r="AK179" s="20">
        <f t="shared" si="271"/>
        <v>10.385177313038128</v>
      </c>
      <c r="AL179" s="20">
        <f t="shared" si="303"/>
        <v>93.327854114068018</v>
      </c>
      <c r="AM179" s="20">
        <f t="shared" si="272"/>
        <v>1.6288783381114225</v>
      </c>
      <c r="AN179" s="20">
        <f t="shared" si="273"/>
        <v>1.0129048969954535</v>
      </c>
      <c r="AO179" s="20" t="s">
        <v>137</v>
      </c>
      <c r="AP179" s="20">
        <f t="shared" si="274"/>
        <v>64.421920017316907</v>
      </c>
      <c r="AQ179" s="20">
        <f t="shared" si="275"/>
        <v>64</v>
      </c>
      <c r="AR179" s="20">
        <f t="shared" si="276"/>
        <v>25</v>
      </c>
      <c r="AS179" s="20">
        <f t="shared" si="277"/>
        <v>18</v>
      </c>
      <c r="AT179" s="20">
        <f t="shared" si="278"/>
        <v>1.1243746147586224</v>
      </c>
      <c r="AU179" s="20">
        <f t="shared" si="279"/>
        <v>62.449805581503895</v>
      </c>
      <c r="AV179" s="21">
        <f t="shared" si="280"/>
        <v>4.1633203721002596</v>
      </c>
      <c r="AW179" s="20">
        <f t="shared" si="281"/>
        <v>1.0899547246275749</v>
      </c>
      <c r="AX179" s="20">
        <f t="shared" si="282"/>
        <v>21.022133824962168</v>
      </c>
      <c r="AY179" s="20" t="str">
        <f t="shared" si="283"/>
        <v>POSITIF</v>
      </c>
      <c r="AZ179" s="20">
        <f t="shared" si="284"/>
        <v>21</v>
      </c>
      <c r="BA179" s="20">
        <f t="shared" si="285"/>
        <v>1</v>
      </c>
      <c r="BB179" s="20">
        <f t="shared" si="286"/>
        <v>19</v>
      </c>
      <c r="BC179" s="20">
        <f t="shared" si="287"/>
        <v>0.36690545104045913</v>
      </c>
      <c r="BD179" s="20">
        <f t="shared" si="288"/>
        <v>1.9419352326777051</v>
      </c>
      <c r="BE179" s="20">
        <f t="shared" si="289"/>
        <v>0.12222152900771403</v>
      </c>
      <c r="BF179" s="20">
        <f t="shared" si="290"/>
        <v>1.9428132568574878</v>
      </c>
      <c r="BG179" s="20">
        <f t="shared" si="291"/>
        <v>111.7788511093201</v>
      </c>
      <c r="BH179" s="20">
        <f t="shared" si="292"/>
        <v>4.1633203721002596</v>
      </c>
      <c r="BI179" s="20">
        <f t="shared" si="293"/>
        <v>291.7788511093201</v>
      </c>
      <c r="BJ179" s="20">
        <f t="shared" si="294"/>
        <v>291</v>
      </c>
      <c r="BK179" s="20">
        <f t="shared" si="295"/>
        <v>46</v>
      </c>
      <c r="BL179" s="20">
        <f t="shared" si="296"/>
        <v>43</v>
      </c>
      <c r="BM179" s="20">
        <f t="shared" si="297"/>
        <v>-0.57561546288694443</v>
      </c>
      <c r="BN179" s="20" t="str">
        <f t="shared" si="298"/>
        <v>NEGATIF</v>
      </c>
      <c r="BO179" s="20">
        <f t="shared" si="299"/>
        <v>0</v>
      </c>
      <c r="BP179" s="20">
        <f t="shared" si="300"/>
        <v>34</v>
      </c>
      <c r="BQ179" s="20">
        <f t="shared" si="301"/>
        <v>32</v>
      </c>
      <c r="BR179" s="20"/>
    </row>
    <row r="180" spans="1:70">
      <c r="A180">
        <f t="shared" ref="A180" si="342">A178</f>
        <v>7.0027777777777782</v>
      </c>
      <c r="B180">
        <f t="shared" si="318"/>
        <v>111.315</v>
      </c>
      <c r="C180">
        <f>INT(G3/15)</f>
        <v>7</v>
      </c>
      <c r="D180">
        <f>L3</f>
        <v>2017</v>
      </c>
      <c r="E180">
        <f>L2</f>
        <v>5</v>
      </c>
      <c r="F180">
        <f>L4</f>
        <v>25</v>
      </c>
      <c r="H180" s="20">
        <v>18</v>
      </c>
      <c r="I180" s="20">
        <v>0</v>
      </c>
      <c r="J180" s="20">
        <f t="shared" si="337"/>
        <v>18</v>
      </c>
      <c r="K180" s="20"/>
      <c r="L180" s="20">
        <f t="shared" si="249"/>
        <v>20</v>
      </c>
      <c r="M180" s="20">
        <f t="shared" si="250"/>
        <v>-13</v>
      </c>
      <c r="N180" s="20">
        <f t="shared" si="251"/>
        <v>2457898.9583333335</v>
      </c>
      <c r="O180" s="20">
        <f t="shared" si="236"/>
        <v>8.1271790906283143E-4</v>
      </c>
      <c r="P180" s="20">
        <f t="shared" si="338"/>
        <v>2457898.9591460512</v>
      </c>
      <c r="Q180" s="20">
        <f t="shared" si="339"/>
        <v>0.17396192049421497</v>
      </c>
      <c r="R180" s="20">
        <f t="shared" si="252"/>
        <v>63.229123678135693</v>
      </c>
      <c r="S180" s="20">
        <f t="shared" si="253"/>
        <v>139.99302615584566</v>
      </c>
      <c r="T180" s="20">
        <f t="shared" si="254"/>
        <v>1.2109840875754598</v>
      </c>
      <c r="U180" s="20">
        <f t="shared" si="255"/>
        <v>1.1035563913341753</v>
      </c>
      <c r="V180" s="20">
        <f t="shared" si="256"/>
        <v>2.443339236250047</v>
      </c>
      <c r="W180" s="20">
        <f t="shared" si="257"/>
        <v>1.6701293599339244E-2</v>
      </c>
      <c r="X180" s="20">
        <f t="shared" si="258"/>
        <v>64.440107765711147</v>
      </c>
      <c r="Y180" s="20">
        <f t="shared" si="259"/>
        <v>141.20401024342112</v>
      </c>
      <c r="Z180" s="20">
        <f t="shared" si="260"/>
        <v>2.4644748957674985</v>
      </c>
      <c r="AA180" s="20">
        <f t="shared" si="261"/>
        <v>148.57846171290171</v>
      </c>
      <c r="AB180" s="20">
        <f t="shared" si="262"/>
        <v>2.5931833544384686</v>
      </c>
      <c r="AC180" s="20">
        <f t="shared" si="263"/>
        <v>23.437028879612367</v>
      </c>
      <c r="AD180" s="20">
        <f t="shared" si="264"/>
        <v>-2.2748833098129488E-3</v>
      </c>
      <c r="AE180" s="20">
        <f t="shared" si="265"/>
        <v>23.434753996302554</v>
      </c>
      <c r="AF180" s="20">
        <f t="shared" si="266"/>
        <v>2457898.5</v>
      </c>
      <c r="AG180" s="20">
        <f t="shared" si="267"/>
        <v>0.17394934976043805</v>
      </c>
      <c r="AH180" s="20">
        <f t="shared" si="268"/>
        <v>16.184744787525631</v>
      </c>
      <c r="AI180" s="20">
        <f t="shared" si="269"/>
        <v>3.2148617903756289</v>
      </c>
      <c r="AJ180" s="20">
        <f t="shared" si="270"/>
        <v>0.40901361663037861</v>
      </c>
      <c r="AK180" s="20">
        <f t="shared" si="271"/>
        <v>10.635861790375628</v>
      </c>
      <c r="AL180" s="20">
        <f t="shared" si="303"/>
        <v>97.077584810968318</v>
      </c>
      <c r="AM180" s="20">
        <f t="shared" si="272"/>
        <v>1.6943234848354343</v>
      </c>
      <c r="AN180" s="20">
        <f t="shared" si="273"/>
        <v>1.0129067725009979</v>
      </c>
      <c r="AO180" s="20" t="s">
        <v>137</v>
      </c>
      <c r="AP180" s="20">
        <f t="shared" si="274"/>
        <v>64.43192580612795</v>
      </c>
      <c r="AQ180" s="20">
        <f t="shared" si="275"/>
        <v>64</v>
      </c>
      <c r="AR180" s="20">
        <f t="shared" si="276"/>
        <v>25</v>
      </c>
      <c r="AS180" s="20">
        <f t="shared" si="277"/>
        <v>54</v>
      </c>
      <c r="AT180" s="20">
        <f t="shared" si="278"/>
        <v>1.1245492487176343</v>
      </c>
      <c r="AU180" s="20">
        <f t="shared" si="279"/>
        <v>62.460342044666106</v>
      </c>
      <c r="AV180" s="21">
        <f t="shared" si="280"/>
        <v>4.1640228029777404</v>
      </c>
      <c r="AW180" s="20">
        <f t="shared" si="281"/>
        <v>1.0901386206012706</v>
      </c>
      <c r="AX180" s="20">
        <f t="shared" si="282"/>
        <v>21.023974017775757</v>
      </c>
      <c r="AY180" s="20" t="str">
        <f t="shared" si="283"/>
        <v>POSITIF</v>
      </c>
      <c r="AZ180" s="20">
        <f t="shared" si="284"/>
        <v>21</v>
      </c>
      <c r="BA180" s="20">
        <f t="shared" si="285"/>
        <v>1</v>
      </c>
      <c r="BB180" s="20">
        <f t="shared" si="286"/>
        <v>26</v>
      </c>
      <c r="BC180" s="20">
        <f t="shared" si="287"/>
        <v>0.36693756846392783</v>
      </c>
      <c r="BD180" s="20">
        <f t="shared" si="288"/>
        <v>1.9509089859541517</v>
      </c>
      <c r="BE180" s="20">
        <f t="shared" si="289"/>
        <v>0.12222152900771403</v>
      </c>
      <c r="BF180" s="20">
        <f t="shared" si="290"/>
        <v>1.9428132568574878</v>
      </c>
      <c r="BG180" s="20">
        <f t="shared" si="291"/>
        <v>112.37920770386903</v>
      </c>
      <c r="BH180" s="20">
        <f t="shared" si="292"/>
        <v>4.1640228029777404</v>
      </c>
      <c r="BI180" s="20">
        <f t="shared" si="293"/>
        <v>292.37920770386904</v>
      </c>
      <c r="BJ180" s="20">
        <f t="shared" si="294"/>
        <v>292</v>
      </c>
      <c r="BK180" s="20">
        <f t="shared" si="295"/>
        <v>22</v>
      </c>
      <c r="BL180" s="20">
        <f t="shared" si="296"/>
        <v>45</v>
      </c>
      <c r="BM180" s="20">
        <f t="shared" si="297"/>
        <v>-4.0377723354493904</v>
      </c>
      <c r="BN180" s="20" t="str">
        <f t="shared" si="298"/>
        <v>NEGATIF</v>
      </c>
      <c r="BO180" s="20">
        <f t="shared" si="299"/>
        <v>4</v>
      </c>
      <c r="BP180" s="20">
        <f t="shared" si="300"/>
        <v>2</v>
      </c>
      <c r="BQ180" s="20">
        <f t="shared" si="301"/>
        <v>15</v>
      </c>
      <c r="BR180" s="20"/>
    </row>
    <row r="181" spans="1:70">
      <c r="A181">
        <f t="shared" ref="A181" si="343">A179</f>
        <v>7.0027777777777782</v>
      </c>
      <c r="B181">
        <f t="shared" si="318"/>
        <v>111.315</v>
      </c>
      <c r="C181">
        <f>INT(G3/15)</f>
        <v>7</v>
      </c>
      <c r="D181">
        <f>L3</f>
        <v>2017</v>
      </c>
      <c r="E181">
        <f>L2</f>
        <v>5</v>
      </c>
      <c r="F181">
        <f>L4</f>
        <v>25</v>
      </c>
      <c r="H181" s="20">
        <v>18</v>
      </c>
      <c r="I181" s="20">
        <v>15</v>
      </c>
      <c r="J181" s="20">
        <f t="shared" si="337"/>
        <v>18.25</v>
      </c>
      <c r="K181" s="20"/>
      <c r="L181" s="20">
        <f t="shared" si="249"/>
        <v>20</v>
      </c>
      <c r="M181" s="20">
        <f t="shared" si="250"/>
        <v>-13</v>
      </c>
      <c r="N181" s="20">
        <f t="shared" si="251"/>
        <v>2457898.96875</v>
      </c>
      <c r="O181" s="20">
        <f t="shared" si="236"/>
        <v>8.1271790906283143E-4</v>
      </c>
      <c r="P181" s="20">
        <f t="shared" si="338"/>
        <v>2457898.9695627177</v>
      </c>
      <c r="Q181" s="20">
        <f t="shared" si="339"/>
        <v>0.17396220568700105</v>
      </c>
      <c r="R181" s="20">
        <f t="shared" si="252"/>
        <v>63.239390837976316</v>
      </c>
      <c r="S181" s="20">
        <f t="shared" si="253"/>
        <v>140.00329282529674</v>
      </c>
      <c r="T181" s="20">
        <f t="shared" si="254"/>
        <v>1.2107227187559986</v>
      </c>
      <c r="U181" s="20">
        <f t="shared" si="255"/>
        <v>1.1037355870782226</v>
      </c>
      <c r="V181" s="20">
        <f t="shared" si="256"/>
        <v>2.4435184234351826</v>
      </c>
      <c r="W181" s="20">
        <f t="shared" si="257"/>
        <v>1.6701293587361145E-2</v>
      </c>
      <c r="X181" s="20">
        <f t="shared" si="258"/>
        <v>64.450113556732319</v>
      </c>
      <c r="Y181" s="20">
        <f t="shared" si="259"/>
        <v>141.21401554405273</v>
      </c>
      <c r="Z181" s="20">
        <f t="shared" si="260"/>
        <v>2.4646495212061716</v>
      </c>
      <c r="AA181" s="20">
        <f t="shared" si="261"/>
        <v>148.57791011119306</v>
      </c>
      <c r="AB181" s="20">
        <f t="shared" si="262"/>
        <v>2.5931737271724931</v>
      </c>
      <c r="AC181" s="20">
        <f t="shared" si="263"/>
        <v>23.437028875903671</v>
      </c>
      <c r="AD181" s="20">
        <f t="shared" si="264"/>
        <v>-2.2749161170670228E-3</v>
      </c>
      <c r="AE181" s="20">
        <f t="shared" si="265"/>
        <v>23.434753959786605</v>
      </c>
      <c r="AF181" s="20">
        <f t="shared" si="266"/>
        <v>2457898.5</v>
      </c>
      <c r="AG181" s="20">
        <f t="shared" si="267"/>
        <v>0.17394934976043805</v>
      </c>
      <c r="AH181" s="20">
        <f t="shared" si="268"/>
        <v>16.184744787525631</v>
      </c>
      <c r="AI181" s="20">
        <f t="shared" si="269"/>
        <v>3.4655462677131297</v>
      </c>
      <c r="AJ181" s="20">
        <f t="shared" si="270"/>
        <v>0.40901361599305508</v>
      </c>
      <c r="AK181" s="20">
        <f t="shared" si="271"/>
        <v>10.886546267713129</v>
      </c>
      <c r="AL181" s="20">
        <f t="shared" si="303"/>
        <v>100.82731528681178</v>
      </c>
      <c r="AM181" s="20">
        <f t="shared" si="272"/>
        <v>1.7597686277012763</v>
      </c>
      <c r="AN181" s="20">
        <f t="shared" si="273"/>
        <v>1.0129086475991784</v>
      </c>
      <c r="AO181" s="20" t="s">
        <v>137</v>
      </c>
      <c r="AP181" s="20">
        <f t="shared" si="274"/>
        <v>64.441931557879258</v>
      </c>
      <c r="AQ181" s="20">
        <f t="shared" si="275"/>
        <v>64</v>
      </c>
      <c r="AR181" s="20">
        <f t="shared" si="276"/>
        <v>26</v>
      </c>
      <c r="AS181" s="20">
        <f t="shared" si="277"/>
        <v>30</v>
      </c>
      <c r="AT181" s="20">
        <f t="shared" si="278"/>
        <v>1.1247238820298318</v>
      </c>
      <c r="AU181" s="20">
        <f t="shared" si="279"/>
        <v>62.470878728885154</v>
      </c>
      <c r="AV181" s="21">
        <f t="shared" si="280"/>
        <v>4.1647252485923438</v>
      </c>
      <c r="AW181" s="20">
        <f t="shared" si="281"/>
        <v>1.0903225204331359</v>
      </c>
      <c r="AX181" s="20">
        <f t="shared" si="282"/>
        <v>21.025813554906136</v>
      </c>
      <c r="AY181" s="20" t="str">
        <f t="shared" si="283"/>
        <v>POSITIF</v>
      </c>
      <c r="AZ181" s="20">
        <f t="shared" si="284"/>
        <v>21</v>
      </c>
      <c r="BA181" s="20">
        <f t="shared" si="285"/>
        <v>1</v>
      </c>
      <c r="BB181" s="20">
        <f t="shared" si="286"/>
        <v>32</v>
      </c>
      <c r="BC181" s="20">
        <f t="shared" si="287"/>
        <v>0.3669696744435656</v>
      </c>
      <c r="BD181" s="20">
        <f t="shared" si="288"/>
        <v>1.9613871852150913</v>
      </c>
      <c r="BE181" s="20">
        <f t="shared" si="289"/>
        <v>0.12222152900771403</v>
      </c>
      <c r="BF181" s="20">
        <f t="shared" si="290"/>
        <v>1.9428132568574878</v>
      </c>
      <c r="BG181" s="20">
        <f t="shared" si="291"/>
        <v>113.07137429109855</v>
      </c>
      <c r="BH181" s="20">
        <f t="shared" si="292"/>
        <v>4.1647252485923438</v>
      </c>
      <c r="BI181" s="20">
        <f t="shared" si="293"/>
        <v>293.07137429109855</v>
      </c>
      <c r="BJ181" s="20">
        <f t="shared" si="294"/>
        <v>293</v>
      </c>
      <c r="BK181" s="20">
        <f t="shared" si="295"/>
        <v>4</v>
      </c>
      <c r="BL181" s="20">
        <f t="shared" si="296"/>
        <v>16</v>
      </c>
      <c r="BM181" s="20">
        <f t="shared" si="297"/>
        <v>-7.4864520892199176</v>
      </c>
      <c r="BN181" s="20" t="str">
        <f t="shared" si="298"/>
        <v>NEGATIF</v>
      </c>
      <c r="BO181" s="20">
        <f t="shared" si="299"/>
        <v>7</v>
      </c>
      <c r="BP181" s="20">
        <f t="shared" si="300"/>
        <v>29</v>
      </c>
      <c r="BQ181" s="20">
        <f t="shared" si="301"/>
        <v>11</v>
      </c>
      <c r="BR181" s="20"/>
    </row>
    <row r="182" spans="1:70">
      <c r="A182">
        <f t="shared" ref="A182" si="344">A180</f>
        <v>7.0027777777777782</v>
      </c>
      <c r="B182">
        <f t="shared" si="318"/>
        <v>111.315</v>
      </c>
      <c r="C182">
        <f>INT(G3/15)</f>
        <v>7</v>
      </c>
      <c r="D182">
        <f>L3</f>
        <v>2017</v>
      </c>
      <c r="E182">
        <f>L2</f>
        <v>5</v>
      </c>
      <c r="F182">
        <f>L4</f>
        <v>25</v>
      </c>
      <c r="H182" s="20">
        <v>18</v>
      </c>
      <c r="I182" s="20">
        <v>30</v>
      </c>
      <c r="J182" s="20">
        <f t="shared" si="337"/>
        <v>18.5</v>
      </c>
      <c r="K182" s="20"/>
      <c r="L182" s="20">
        <f t="shared" si="249"/>
        <v>20</v>
      </c>
      <c r="M182" s="20">
        <f t="shared" si="250"/>
        <v>-13</v>
      </c>
      <c r="N182" s="20">
        <f t="shared" si="251"/>
        <v>2457898.979166667</v>
      </c>
      <c r="O182" s="20">
        <f t="shared" si="236"/>
        <v>8.1271790906283143E-4</v>
      </c>
      <c r="P182" s="20">
        <f t="shared" si="338"/>
        <v>2457898.9799793847</v>
      </c>
      <c r="Q182" s="20">
        <f t="shared" si="339"/>
        <v>0.17396249087979987</v>
      </c>
      <c r="R182" s="20">
        <f t="shared" si="252"/>
        <v>63.249657998275325</v>
      </c>
      <c r="S182" s="20">
        <f t="shared" si="253"/>
        <v>140.01355949520712</v>
      </c>
      <c r="T182" s="20">
        <f t="shared" si="254"/>
        <v>1.2104613128722252</v>
      </c>
      <c r="U182" s="20">
        <f t="shared" si="255"/>
        <v>1.1039147828302704</v>
      </c>
      <c r="V182" s="20">
        <f t="shared" si="256"/>
        <v>2.4436976106283339</v>
      </c>
      <c r="W182" s="20">
        <f t="shared" si="257"/>
        <v>1.6701293575383049E-2</v>
      </c>
      <c r="X182" s="20">
        <f t="shared" si="258"/>
        <v>64.460119311147551</v>
      </c>
      <c r="Y182" s="20">
        <f t="shared" si="259"/>
        <v>141.22402080807933</v>
      </c>
      <c r="Z182" s="20">
        <f t="shared" si="260"/>
        <v>2.4648241460059674</v>
      </c>
      <c r="AA182" s="20">
        <f t="shared" si="261"/>
        <v>148.5773585094598</v>
      </c>
      <c r="AB182" s="20">
        <f t="shared" si="262"/>
        <v>2.5931640999060881</v>
      </c>
      <c r="AC182" s="20">
        <f t="shared" si="263"/>
        <v>23.437028872194976</v>
      </c>
      <c r="AD182" s="20">
        <f t="shared" si="264"/>
        <v>-2.2749489120295575E-3</v>
      </c>
      <c r="AE182" s="20">
        <f t="shared" si="265"/>
        <v>23.434753923282948</v>
      </c>
      <c r="AF182" s="20">
        <f t="shared" si="266"/>
        <v>2457898.5</v>
      </c>
      <c r="AG182" s="20">
        <f t="shared" si="267"/>
        <v>0.17394934976043805</v>
      </c>
      <c r="AH182" s="20">
        <f t="shared" si="268"/>
        <v>16.184744787525631</v>
      </c>
      <c r="AI182" s="20">
        <f t="shared" si="269"/>
        <v>3.7162307450506304</v>
      </c>
      <c r="AJ182" s="20">
        <f t="shared" si="270"/>
        <v>0.40901361535594605</v>
      </c>
      <c r="AK182" s="20">
        <f t="shared" si="271"/>
        <v>11.13723074505063</v>
      </c>
      <c r="AL182" s="20">
        <f t="shared" si="303"/>
        <v>104.57704554118354</v>
      </c>
      <c r="AM182" s="20">
        <f t="shared" si="272"/>
        <v>1.8252137667017081</v>
      </c>
      <c r="AN182" s="20">
        <f t="shared" si="273"/>
        <v>1.0129105222900239</v>
      </c>
      <c r="AO182" s="20" t="s">
        <v>137</v>
      </c>
      <c r="AP182" s="20">
        <f t="shared" si="274"/>
        <v>64.451937273024868</v>
      </c>
      <c r="AQ182" s="20">
        <f t="shared" si="275"/>
        <v>64</v>
      </c>
      <c r="AR182" s="20">
        <f t="shared" si="276"/>
        <v>27</v>
      </c>
      <c r="AS182" s="20">
        <f t="shared" si="277"/>
        <v>6</v>
      </c>
      <c r="AT182" s="20">
        <f t="shared" si="278"/>
        <v>1.1248985147031394</v>
      </c>
      <c r="AU182" s="20">
        <f t="shared" si="279"/>
        <v>62.481415634575903</v>
      </c>
      <c r="AV182" s="21">
        <f t="shared" si="280"/>
        <v>4.1654277089717269</v>
      </c>
      <c r="AW182" s="20">
        <f t="shared" si="281"/>
        <v>1.0905064241304117</v>
      </c>
      <c r="AX182" s="20">
        <f t="shared" si="282"/>
        <v>21.027652436365713</v>
      </c>
      <c r="AY182" s="20" t="str">
        <f t="shared" si="283"/>
        <v>POSITIF</v>
      </c>
      <c r="AZ182" s="20">
        <f t="shared" si="284"/>
        <v>21</v>
      </c>
      <c r="BA182" s="20">
        <f t="shared" si="285"/>
        <v>1</v>
      </c>
      <c r="BB182" s="20">
        <f t="shared" si="286"/>
        <v>39</v>
      </c>
      <c r="BC182" s="20">
        <f t="shared" si="287"/>
        <v>0.36700176897958914</v>
      </c>
      <c r="BD182" s="20">
        <f t="shared" si="288"/>
        <v>1.973467771134539</v>
      </c>
      <c r="BE182" s="20">
        <f t="shared" si="289"/>
        <v>0.12222152900771403</v>
      </c>
      <c r="BF182" s="20">
        <f t="shared" si="290"/>
        <v>1.9428132568574878</v>
      </c>
      <c r="BG182" s="20">
        <f t="shared" si="291"/>
        <v>113.86263731537404</v>
      </c>
      <c r="BH182" s="20">
        <f t="shared" si="292"/>
        <v>4.1654277089717269</v>
      </c>
      <c r="BI182" s="20">
        <f t="shared" si="293"/>
        <v>293.86263731537406</v>
      </c>
      <c r="BJ182" s="20">
        <f t="shared" si="294"/>
        <v>293</v>
      </c>
      <c r="BK182" s="20">
        <f t="shared" si="295"/>
        <v>51</v>
      </c>
      <c r="BL182" s="20">
        <f t="shared" si="296"/>
        <v>45</v>
      </c>
      <c r="BM182" s="20">
        <f t="shared" si="297"/>
        <v>-10.91910154490872</v>
      </c>
      <c r="BN182" s="20" t="str">
        <f t="shared" si="298"/>
        <v>NEGATIF</v>
      </c>
      <c r="BO182" s="20">
        <f t="shared" si="299"/>
        <v>10</v>
      </c>
      <c r="BP182" s="20">
        <f t="shared" si="300"/>
        <v>55</v>
      </c>
      <c r="BQ182" s="20">
        <f t="shared" si="301"/>
        <v>8</v>
      </c>
      <c r="BR182" s="20"/>
    </row>
    <row r="183" spans="1:70">
      <c r="A183">
        <f t="shared" ref="A183" si="345">A181</f>
        <v>7.0027777777777782</v>
      </c>
      <c r="B183">
        <f t="shared" si="318"/>
        <v>111.315</v>
      </c>
      <c r="C183">
        <f>INT(G3/15)</f>
        <v>7</v>
      </c>
      <c r="D183">
        <f>L3</f>
        <v>2017</v>
      </c>
      <c r="E183">
        <f>L2</f>
        <v>5</v>
      </c>
      <c r="F183">
        <f>L4</f>
        <v>25</v>
      </c>
      <c r="H183">
        <v>18</v>
      </c>
      <c r="I183">
        <v>45</v>
      </c>
      <c r="J183">
        <f t="shared" si="337"/>
        <v>18.75</v>
      </c>
      <c r="L183">
        <f t="shared" si="249"/>
        <v>20</v>
      </c>
      <c r="M183">
        <f t="shared" si="250"/>
        <v>-13</v>
      </c>
      <c r="N183">
        <f t="shared" si="251"/>
        <v>2457898.9895833335</v>
      </c>
      <c r="O183">
        <f t="shared" si="236"/>
        <v>8.1271790906283143E-4</v>
      </c>
      <c r="P183">
        <f t="shared" si="338"/>
        <v>2457898.9903960512</v>
      </c>
      <c r="Q183">
        <f t="shared" si="339"/>
        <v>0.17396277607258595</v>
      </c>
      <c r="R183">
        <f t="shared" si="252"/>
        <v>63.259925158115948</v>
      </c>
      <c r="S183">
        <f t="shared" si="253"/>
        <v>140.0238261646582</v>
      </c>
      <c r="T183">
        <f t="shared" si="254"/>
        <v>1.2101998699557801</v>
      </c>
      <c r="U183">
        <f t="shared" si="255"/>
        <v>1.1040939785743178</v>
      </c>
      <c r="V183">
        <f t="shared" si="256"/>
        <v>2.4438767978134694</v>
      </c>
      <c r="W183">
        <f t="shared" si="257"/>
        <v>1.6701293563404954E-2</v>
      </c>
      <c r="X183">
        <f t="shared" si="258"/>
        <v>64.470125028071735</v>
      </c>
      <c r="Y183">
        <f t="shared" si="259"/>
        <v>141.23402603461398</v>
      </c>
      <c r="Z183">
        <f t="shared" si="260"/>
        <v>2.4649987701514049</v>
      </c>
      <c r="AA183">
        <f t="shared" si="261"/>
        <v>148.57680690775115</v>
      </c>
      <c r="AB183">
        <f t="shared" si="262"/>
        <v>2.5931544726401126</v>
      </c>
      <c r="AC183">
        <f t="shared" si="263"/>
        <v>23.43702886848628</v>
      </c>
      <c r="AD183">
        <f t="shared" si="264"/>
        <v>-2.2749816946917656E-3</v>
      </c>
      <c r="AE183">
        <f t="shared" si="265"/>
        <v>23.434753886791587</v>
      </c>
      <c r="AF183">
        <f t="shared" si="266"/>
        <v>2457898.5</v>
      </c>
      <c r="AG183">
        <f t="shared" si="267"/>
        <v>0.17394934976043805</v>
      </c>
      <c r="AH183">
        <f t="shared" si="268"/>
        <v>16.184744787525631</v>
      </c>
      <c r="AI183">
        <f t="shared" si="269"/>
        <v>3.9669152223881312</v>
      </c>
      <c r="AJ183">
        <f t="shared" si="270"/>
        <v>0.40901361471905168</v>
      </c>
      <c r="AK183">
        <f t="shared" si="271"/>
        <v>11.387915222388131</v>
      </c>
      <c r="AL183">
        <f t="shared" si="303"/>
        <v>108.32677557507903</v>
      </c>
      <c r="AM183">
        <f t="shared" si="272"/>
        <v>1.8906589018541029</v>
      </c>
      <c r="AN183">
        <f t="shared" si="273"/>
        <v>1.0129123965733107</v>
      </c>
      <c r="AO183" t="s">
        <v>137</v>
      </c>
      <c r="AP183">
        <f t="shared" si="274"/>
        <v>64.461942950679671</v>
      </c>
      <c r="AQ183">
        <f t="shared" si="275"/>
        <v>64</v>
      </c>
      <c r="AR183">
        <f t="shared" si="276"/>
        <v>27</v>
      </c>
      <c r="AS183">
        <f t="shared" si="277"/>
        <v>42</v>
      </c>
      <c r="AT183">
        <f t="shared" si="278"/>
        <v>1.1250731467221089</v>
      </c>
      <c r="AU183">
        <f t="shared" si="279"/>
        <v>62.491952760742933</v>
      </c>
      <c r="AV183" s="18">
        <f t="shared" si="280"/>
        <v>4.1661301840495293</v>
      </c>
      <c r="AW183">
        <f t="shared" si="281"/>
        <v>1.0906903316757244</v>
      </c>
      <c r="AX183">
        <f t="shared" si="282"/>
        <v>21.029490661920846</v>
      </c>
      <c r="AY183" t="str">
        <f t="shared" si="283"/>
        <v>POSITIF</v>
      </c>
      <c r="AZ183">
        <f t="shared" si="284"/>
        <v>21</v>
      </c>
      <c r="BA183">
        <f t="shared" si="285"/>
        <v>1</v>
      </c>
      <c r="BB183">
        <f t="shared" si="286"/>
        <v>46</v>
      </c>
      <c r="BC183">
        <f t="shared" si="287"/>
        <v>0.3670338520679205</v>
      </c>
      <c r="BD183">
        <f t="shared" si="288"/>
        <v>1.9872779161574341</v>
      </c>
      <c r="BE183">
        <f t="shared" si="289"/>
        <v>0.12222152900771403</v>
      </c>
      <c r="BF183">
        <f t="shared" si="290"/>
        <v>1.9428132568574878</v>
      </c>
      <c r="BG183">
        <f t="shared" si="291"/>
        <v>114.76216810074273</v>
      </c>
      <c r="BH183">
        <f t="shared" si="292"/>
        <v>4.1661301840495293</v>
      </c>
      <c r="BI183">
        <f t="shared" si="293"/>
        <v>294.76216810074271</v>
      </c>
      <c r="BJ183">
        <f t="shared" si="294"/>
        <v>294</v>
      </c>
      <c r="BK183">
        <f t="shared" si="295"/>
        <v>45</v>
      </c>
      <c r="BL183">
        <f t="shared" si="296"/>
        <v>43</v>
      </c>
      <c r="BM183">
        <f t="shared" si="297"/>
        <v>-14.332822281101574</v>
      </c>
      <c r="BN183" t="str">
        <f t="shared" si="298"/>
        <v>NEGATIF</v>
      </c>
      <c r="BO183">
        <f t="shared" si="299"/>
        <v>14</v>
      </c>
      <c r="BP183">
        <f t="shared" si="300"/>
        <v>19</v>
      </c>
      <c r="BQ183">
        <f t="shared" si="301"/>
        <v>58</v>
      </c>
    </row>
    <row r="184" spans="1:70">
      <c r="A184">
        <f t="shared" ref="A184" si="346">A182</f>
        <v>7.0027777777777782</v>
      </c>
      <c r="B184">
        <f t="shared" si="318"/>
        <v>111.315</v>
      </c>
      <c r="C184">
        <f>INT(G3/15)</f>
        <v>7</v>
      </c>
      <c r="D184">
        <f>L3</f>
        <v>2017</v>
      </c>
      <c r="E184">
        <f>L2</f>
        <v>5</v>
      </c>
      <c r="F184">
        <f>L4</f>
        <v>25</v>
      </c>
      <c r="H184">
        <v>19</v>
      </c>
      <c r="I184">
        <v>0</v>
      </c>
      <c r="J184">
        <f t="shared" si="337"/>
        <v>19</v>
      </c>
      <c r="L184">
        <f t="shared" si="249"/>
        <v>20</v>
      </c>
      <c r="M184">
        <f t="shared" si="250"/>
        <v>-13</v>
      </c>
      <c r="N184">
        <f t="shared" si="251"/>
        <v>2457899</v>
      </c>
      <c r="O184">
        <f t="shared" si="236"/>
        <v>8.1271790906283143E-4</v>
      </c>
      <c r="P184">
        <f t="shared" si="338"/>
        <v>2457899.0008127177</v>
      </c>
      <c r="Q184">
        <f t="shared" si="339"/>
        <v>0.17396306126537203</v>
      </c>
      <c r="R184">
        <f t="shared" si="252"/>
        <v>63.270192317955662</v>
      </c>
      <c r="S184">
        <f t="shared" si="253"/>
        <v>140.03409283410929</v>
      </c>
      <c r="T184">
        <f t="shared" si="254"/>
        <v>1.2099383900032259</v>
      </c>
      <c r="U184">
        <f t="shared" si="255"/>
        <v>1.1042731743183494</v>
      </c>
      <c r="V184">
        <f t="shared" si="256"/>
        <v>2.4440559849986045</v>
      </c>
      <c r="W184">
        <f t="shared" si="257"/>
        <v>1.6701293551426855E-2</v>
      </c>
      <c r="X184">
        <f t="shared" si="258"/>
        <v>64.480130707958892</v>
      </c>
      <c r="Y184">
        <f t="shared" si="259"/>
        <v>141.24403122411252</v>
      </c>
      <c r="Z184">
        <f t="shared" si="260"/>
        <v>2.4651733936504403</v>
      </c>
      <c r="AA184">
        <f t="shared" si="261"/>
        <v>148.5762553060425</v>
      </c>
      <c r="AB184">
        <f t="shared" si="262"/>
        <v>2.593144845374137</v>
      </c>
      <c r="AC184">
        <f t="shared" si="263"/>
        <v>23.437028864777584</v>
      </c>
      <c r="AD184">
        <f t="shared" si="264"/>
        <v>-2.2750144650492501E-3</v>
      </c>
      <c r="AE184">
        <f t="shared" si="265"/>
        <v>23.434753850312536</v>
      </c>
      <c r="AF184">
        <f t="shared" si="266"/>
        <v>2457898.5</v>
      </c>
      <c r="AG184">
        <f t="shared" si="267"/>
        <v>0.17394934976043805</v>
      </c>
      <c r="AH184">
        <f t="shared" si="268"/>
        <v>16.184744787525631</v>
      </c>
      <c r="AI184">
        <f t="shared" si="269"/>
        <v>4.217599699725632</v>
      </c>
      <c r="AJ184">
        <f t="shared" si="270"/>
        <v>0.40901361408237213</v>
      </c>
      <c r="AK184">
        <f t="shared" si="271"/>
        <v>11.638599699725631</v>
      </c>
      <c r="AL184">
        <f t="shared" si="303"/>
        <v>112.07650538808349</v>
      </c>
      <c r="AM184">
        <f t="shared" si="272"/>
        <v>1.9561040331512221</v>
      </c>
      <c r="AN184">
        <f t="shared" si="273"/>
        <v>1.0129142704490668</v>
      </c>
      <c r="AO184" t="s">
        <v>137</v>
      </c>
      <c r="AP184">
        <f t="shared" si="274"/>
        <v>64.471948591297661</v>
      </c>
      <c r="AQ184">
        <f t="shared" si="275"/>
        <v>64</v>
      </c>
      <c r="AR184">
        <f t="shared" si="276"/>
        <v>28</v>
      </c>
      <c r="AS184">
        <f t="shared" si="277"/>
        <v>19</v>
      </c>
      <c r="AT184">
        <f t="shared" si="278"/>
        <v>1.1252477780946641</v>
      </c>
      <c r="AU184">
        <f t="shared" si="279"/>
        <v>62.502490107800988</v>
      </c>
      <c r="AV184" s="18">
        <f t="shared" si="280"/>
        <v>4.1668326738533992</v>
      </c>
      <c r="AW184">
        <f t="shared" si="281"/>
        <v>1.0908742430763128</v>
      </c>
      <c r="AX184">
        <f t="shared" si="282"/>
        <v>21.031328231584027</v>
      </c>
      <c r="AY184" t="str">
        <f t="shared" si="283"/>
        <v>POSITIF</v>
      </c>
      <c r="AZ184">
        <f t="shared" si="284"/>
        <v>21</v>
      </c>
      <c r="BA184">
        <f t="shared" si="285"/>
        <v>1</v>
      </c>
      <c r="BB184">
        <f t="shared" si="286"/>
        <v>52</v>
      </c>
      <c r="BC184">
        <f t="shared" si="287"/>
        <v>0.36706592370877777</v>
      </c>
      <c r="BD184">
        <f t="shared" si="288"/>
        <v>2.0029776900851681</v>
      </c>
      <c r="BE184">
        <f t="shared" si="289"/>
        <v>0.12222152900771403</v>
      </c>
      <c r="BF184">
        <f t="shared" si="290"/>
        <v>1.9428132568574878</v>
      </c>
      <c r="BG184">
        <f t="shared" si="291"/>
        <v>115.78130074146111</v>
      </c>
      <c r="BH184">
        <f t="shared" si="292"/>
        <v>4.1668326738533992</v>
      </c>
      <c r="BI184">
        <f t="shared" si="293"/>
        <v>295.78130074146111</v>
      </c>
      <c r="BJ184">
        <f t="shared" si="294"/>
        <v>295</v>
      </c>
      <c r="BK184">
        <f t="shared" si="295"/>
        <v>46</v>
      </c>
      <c r="BL184">
        <f t="shared" si="296"/>
        <v>52</v>
      </c>
      <c r="BM184">
        <f t="shared" si="297"/>
        <v>-17.724278129528319</v>
      </c>
      <c r="BN184" t="str">
        <f t="shared" si="298"/>
        <v>NEGATIF</v>
      </c>
      <c r="BO184">
        <f t="shared" si="299"/>
        <v>17</v>
      </c>
      <c r="BP184">
        <f t="shared" si="300"/>
        <v>43</v>
      </c>
      <c r="BQ184">
        <f t="shared" si="301"/>
        <v>27</v>
      </c>
    </row>
    <row r="185" spans="1:70">
      <c r="A185">
        <f t="shared" ref="A185" si="347">A183</f>
        <v>7.0027777777777782</v>
      </c>
      <c r="B185">
        <f t="shared" si="318"/>
        <v>111.315</v>
      </c>
      <c r="C185">
        <f>INT(G3/15)</f>
        <v>7</v>
      </c>
      <c r="D185">
        <f>L3</f>
        <v>2017</v>
      </c>
      <c r="E185">
        <f>L2</f>
        <v>5</v>
      </c>
      <c r="F185">
        <f>L4</f>
        <v>25</v>
      </c>
      <c r="H185">
        <v>19</v>
      </c>
      <c r="I185">
        <v>15</v>
      </c>
      <c r="J185">
        <f t="shared" si="337"/>
        <v>19.25</v>
      </c>
      <c r="L185">
        <f t="shared" si="249"/>
        <v>20</v>
      </c>
      <c r="M185">
        <f t="shared" si="250"/>
        <v>-13</v>
      </c>
      <c r="N185">
        <f t="shared" si="251"/>
        <v>2457899.010416667</v>
      </c>
      <c r="O185">
        <f t="shared" si="236"/>
        <v>8.1271790906283143E-4</v>
      </c>
      <c r="P185">
        <f t="shared" si="338"/>
        <v>2457899.0112293847</v>
      </c>
      <c r="Q185">
        <f t="shared" si="339"/>
        <v>0.17396334645817085</v>
      </c>
      <c r="R185">
        <f t="shared" si="252"/>
        <v>63.28045947825467</v>
      </c>
      <c r="S185">
        <f t="shared" si="253"/>
        <v>140.04435950401967</v>
      </c>
      <c r="T185">
        <f t="shared" si="254"/>
        <v>1.2096768730111149</v>
      </c>
      <c r="U185">
        <f t="shared" si="255"/>
        <v>1.104452370070397</v>
      </c>
      <c r="V185">
        <f t="shared" si="256"/>
        <v>2.4442351721917563</v>
      </c>
      <c r="W185">
        <f t="shared" si="257"/>
        <v>1.6701293539448759E-2</v>
      </c>
      <c r="X185">
        <f t="shared" si="258"/>
        <v>64.490136351265789</v>
      </c>
      <c r="Y185">
        <f t="shared" si="259"/>
        <v>141.25403637703079</v>
      </c>
      <c r="Z185">
        <f t="shared" si="260"/>
        <v>2.4653480165110295</v>
      </c>
      <c r="AA185">
        <f t="shared" si="261"/>
        <v>148.57570370430918</v>
      </c>
      <c r="AB185">
        <f t="shared" si="262"/>
        <v>2.5931352181077307</v>
      </c>
      <c r="AC185">
        <f t="shared" si="263"/>
        <v>23.437028861068889</v>
      </c>
      <c r="AD185">
        <f t="shared" si="264"/>
        <v>-2.2750472230976247E-3</v>
      </c>
      <c r="AE185">
        <f t="shared" si="265"/>
        <v>23.434753813845791</v>
      </c>
      <c r="AF185">
        <f t="shared" si="266"/>
        <v>2457898.5</v>
      </c>
      <c r="AG185">
        <f t="shared" si="267"/>
        <v>0.17394934976043805</v>
      </c>
      <c r="AH185">
        <f t="shared" si="268"/>
        <v>16.184744787525631</v>
      </c>
      <c r="AI185">
        <f t="shared" si="269"/>
        <v>4.4682841770631327</v>
      </c>
      <c r="AJ185">
        <f t="shared" si="270"/>
        <v>0.40901361344590736</v>
      </c>
      <c r="AK185">
        <f t="shared" si="271"/>
        <v>11.889284177063132</v>
      </c>
      <c r="AL185">
        <f t="shared" si="303"/>
        <v>115.82623497977924</v>
      </c>
      <c r="AM185">
        <f t="shared" si="272"/>
        <v>2.0215491605857756</v>
      </c>
      <c r="AN185">
        <f t="shared" si="273"/>
        <v>1.0129161439173207</v>
      </c>
      <c r="AO185" t="s">
        <v>137</v>
      </c>
      <c r="AP185">
        <f t="shared" si="274"/>
        <v>64.481954195335632</v>
      </c>
      <c r="AQ185">
        <f t="shared" si="275"/>
        <v>64</v>
      </c>
      <c r="AR185">
        <f t="shared" si="276"/>
        <v>28</v>
      </c>
      <c r="AS185">
        <f t="shared" si="277"/>
        <v>55</v>
      </c>
      <c r="AT185">
        <f t="shared" si="278"/>
        <v>1.1254224088287776</v>
      </c>
      <c r="AU185">
        <f t="shared" si="279"/>
        <v>62.513027676167745</v>
      </c>
      <c r="AV185" s="18">
        <f t="shared" si="280"/>
        <v>4.1675351784111827</v>
      </c>
      <c r="AW185">
        <f t="shared" si="281"/>
        <v>1.0910581583394667</v>
      </c>
      <c r="AX185">
        <f t="shared" si="282"/>
        <v>21.033165145368145</v>
      </c>
      <c r="AY185" t="str">
        <f t="shared" si="283"/>
        <v>POSITIF</v>
      </c>
      <c r="AZ185">
        <f t="shared" si="284"/>
        <v>21</v>
      </c>
      <c r="BA185">
        <f t="shared" si="285"/>
        <v>1</v>
      </c>
      <c r="BB185">
        <f t="shared" si="286"/>
        <v>59</v>
      </c>
      <c r="BC185">
        <f t="shared" si="287"/>
        <v>0.36709798390238585</v>
      </c>
      <c r="BD185">
        <f t="shared" si="288"/>
        <v>2.0207649101802483</v>
      </c>
      <c r="BE185">
        <f t="shared" si="289"/>
        <v>0.12222152900771403</v>
      </c>
      <c r="BF185">
        <f t="shared" si="290"/>
        <v>1.9428132568574878</v>
      </c>
      <c r="BG185">
        <f t="shared" si="291"/>
        <v>116.93388728247334</v>
      </c>
      <c r="BH185">
        <f t="shared" si="292"/>
        <v>4.1675351784111827</v>
      </c>
      <c r="BI185">
        <f t="shared" si="293"/>
        <v>296.93388728247334</v>
      </c>
      <c r="BJ185">
        <f t="shared" si="294"/>
        <v>296</v>
      </c>
      <c r="BK185">
        <f t="shared" si="295"/>
        <v>56</v>
      </c>
      <c r="BL185">
        <f t="shared" si="296"/>
        <v>1</v>
      </c>
      <c r="BM185">
        <f t="shared" si="297"/>
        <v>-21.089581838265588</v>
      </c>
      <c r="BN185" t="str">
        <f t="shared" si="298"/>
        <v>NEGATIF</v>
      </c>
      <c r="BO185">
        <f t="shared" si="299"/>
        <v>21</v>
      </c>
      <c r="BP185">
        <f t="shared" si="300"/>
        <v>5</v>
      </c>
      <c r="BQ185">
        <f t="shared" si="301"/>
        <v>22</v>
      </c>
    </row>
    <row r="186" spans="1:70">
      <c r="A186">
        <f t="shared" ref="A186" si="348">A184</f>
        <v>7.0027777777777782</v>
      </c>
      <c r="B186">
        <f t="shared" si="318"/>
        <v>111.315</v>
      </c>
      <c r="C186">
        <f>INT(G3/15)</f>
        <v>7</v>
      </c>
      <c r="D186">
        <f>L3</f>
        <v>2017</v>
      </c>
      <c r="E186">
        <f>L2</f>
        <v>5</v>
      </c>
      <c r="F186">
        <f>L4</f>
        <v>25</v>
      </c>
      <c r="H186">
        <v>19</v>
      </c>
      <c r="I186">
        <v>30</v>
      </c>
      <c r="J186">
        <f t="shared" si="337"/>
        <v>19.5</v>
      </c>
      <c r="L186">
        <f t="shared" si="249"/>
        <v>20</v>
      </c>
      <c r="M186">
        <f t="shared" si="250"/>
        <v>-13</v>
      </c>
      <c r="N186">
        <f t="shared" si="251"/>
        <v>2457899.0208333335</v>
      </c>
      <c r="O186">
        <f t="shared" si="236"/>
        <v>8.1271790906283143E-4</v>
      </c>
      <c r="P186">
        <f t="shared" si="338"/>
        <v>2457899.0216460512</v>
      </c>
      <c r="Q186">
        <f t="shared" si="339"/>
        <v>0.17396363165095693</v>
      </c>
      <c r="R186">
        <f t="shared" si="252"/>
        <v>63.290726638095293</v>
      </c>
      <c r="S186">
        <f t="shared" si="253"/>
        <v>140.05462617347075</v>
      </c>
      <c r="T186">
        <f t="shared" si="254"/>
        <v>1.2094153190111039</v>
      </c>
      <c r="U186">
        <f t="shared" si="255"/>
        <v>1.1046315658144445</v>
      </c>
      <c r="V186">
        <f t="shared" si="256"/>
        <v>2.4444143593768914</v>
      </c>
      <c r="W186">
        <f t="shared" si="257"/>
        <v>1.670129352747066E-2</v>
      </c>
      <c r="X186">
        <f t="shared" si="258"/>
        <v>64.500141957106393</v>
      </c>
      <c r="Y186">
        <f t="shared" si="259"/>
        <v>141.26404149248185</v>
      </c>
      <c r="Z186">
        <f t="shared" si="260"/>
        <v>2.4655226387176929</v>
      </c>
      <c r="AA186">
        <f t="shared" si="261"/>
        <v>148.57515210260053</v>
      </c>
      <c r="AB186">
        <f t="shared" si="262"/>
        <v>2.5931255908417552</v>
      </c>
      <c r="AC186">
        <f t="shared" si="263"/>
        <v>23.437028857360193</v>
      </c>
      <c r="AD186">
        <f t="shared" si="264"/>
        <v>-2.275079968828109E-3</v>
      </c>
      <c r="AE186">
        <f t="shared" si="265"/>
        <v>23.434753777391364</v>
      </c>
      <c r="AF186">
        <f t="shared" si="266"/>
        <v>2457898.5</v>
      </c>
      <c r="AG186">
        <f t="shared" si="267"/>
        <v>0.17394934976043805</v>
      </c>
      <c r="AH186">
        <f t="shared" si="268"/>
        <v>16.184744787525631</v>
      </c>
      <c r="AI186">
        <f t="shared" si="269"/>
        <v>4.71896865440063</v>
      </c>
      <c r="AJ186">
        <f t="shared" si="270"/>
        <v>0.40901361280965759</v>
      </c>
      <c r="AK186">
        <f t="shared" si="271"/>
        <v>12.139968654400629</v>
      </c>
      <c r="AL186">
        <f t="shared" si="303"/>
        <v>119.57596435116281</v>
      </c>
      <c r="AM186">
        <f t="shared" si="272"/>
        <v>2.0869942841751561</v>
      </c>
      <c r="AN186">
        <f t="shared" si="273"/>
        <v>1.0129180169778487</v>
      </c>
      <c r="AO186" t="s">
        <v>137</v>
      </c>
      <c r="AP186">
        <f t="shared" si="274"/>
        <v>64.491959761907538</v>
      </c>
      <c r="AQ186">
        <f t="shared" si="275"/>
        <v>64</v>
      </c>
      <c r="AR186">
        <f t="shared" si="276"/>
        <v>29</v>
      </c>
      <c r="AS186">
        <f t="shared" si="277"/>
        <v>31</v>
      </c>
      <c r="AT186">
        <f t="shared" si="278"/>
        <v>1.1255970389089849</v>
      </c>
      <c r="AU186">
        <f t="shared" si="279"/>
        <v>62.523565464846634</v>
      </c>
      <c r="AV186" s="18">
        <f t="shared" si="280"/>
        <v>4.1682376976564424</v>
      </c>
      <c r="AW186">
        <f t="shared" si="281"/>
        <v>1.0912420774477927</v>
      </c>
      <c r="AX186">
        <f t="shared" si="282"/>
        <v>21.035001403039619</v>
      </c>
      <c r="AY186" t="str">
        <f t="shared" si="283"/>
        <v>POSITIF</v>
      </c>
      <c r="AZ186">
        <f t="shared" si="284"/>
        <v>21</v>
      </c>
      <c r="BA186">
        <f t="shared" si="285"/>
        <v>2</v>
      </c>
      <c r="BB186">
        <f t="shared" si="286"/>
        <v>6</v>
      </c>
      <c r="BC186">
        <f t="shared" si="287"/>
        <v>0.36713003264466809</v>
      </c>
      <c r="BD186">
        <f t="shared" si="288"/>
        <v>2.0408813402350843</v>
      </c>
      <c r="BE186">
        <f t="shared" si="289"/>
        <v>0.12222152900771403</v>
      </c>
      <c r="BF186">
        <f t="shared" si="290"/>
        <v>1.9428132568574878</v>
      </c>
      <c r="BG186">
        <f t="shared" si="291"/>
        <v>118.23674072968724</v>
      </c>
      <c r="BH186">
        <f t="shared" si="292"/>
        <v>4.1682376976564424</v>
      </c>
      <c r="BI186">
        <f t="shared" si="293"/>
        <v>298.23674072968726</v>
      </c>
      <c r="BJ186">
        <f t="shared" si="294"/>
        <v>298</v>
      </c>
      <c r="BK186">
        <f t="shared" si="295"/>
        <v>14</v>
      </c>
      <c r="BL186">
        <f t="shared" si="296"/>
        <v>12</v>
      </c>
      <c r="BM186">
        <f t="shared" si="297"/>
        <v>-24.424154206202264</v>
      </c>
      <c r="BN186" t="str">
        <f t="shared" si="298"/>
        <v>NEGATIF</v>
      </c>
      <c r="BO186">
        <f t="shared" si="299"/>
        <v>24</v>
      </c>
      <c r="BP186">
        <f t="shared" si="300"/>
        <v>25</v>
      </c>
      <c r="BQ186">
        <f t="shared" si="301"/>
        <v>26</v>
      </c>
    </row>
    <row r="187" spans="1:70">
      <c r="A187">
        <f t="shared" ref="A187" si="349">A185</f>
        <v>7.0027777777777782</v>
      </c>
      <c r="B187">
        <f t="shared" si="318"/>
        <v>111.315</v>
      </c>
      <c r="C187">
        <f>INT(G3/15)</f>
        <v>7</v>
      </c>
      <c r="D187">
        <f>L3</f>
        <v>2017</v>
      </c>
      <c r="E187">
        <f>L2</f>
        <v>5</v>
      </c>
      <c r="F187">
        <f>L4</f>
        <v>25</v>
      </c>
      <c r="H187">
        <v>19</v>
      </c>
      <c r="I187">
        <v>45</v>
      </c>
      <c r="J187">
        <f t="shared" si="337"/>
        <v>19.75</v>
      </c>
      <c r="L187">
        <f t="shared" si="249"/>
        <v>20</v>
      </c>
      <c r="M187">
        <f t="shared" si="250"/>
        <v>-13</v>
      </c>
      <c r="N187">
        <f t="shared" si="251"/>
        <v>2457899.03125</v>
      </c>
      <c r="O187">
        <f t="shared" si="236"/>
        <v>8.1271790906283143E-4</v>
      </c>
      <c r="P187">
        <f t="shared" si="338"/>
        <v>2457899.0320627177</v>
      </c>
      <c r="Q187">
        <f t="shared" si="339"/>
        <v>0.17396391684374302</v>
      </c>
      <c r="R187">
        <f t="shared" si="252"/>
        <v>63.300993797935917</v>
      </c>
      <c r="S187">
        <f t="shared" si="253"/>
        <v>140.06489284292184</v>
      </c>
      <c r="T187">
        <f t="shared" si="254"/>
        <v>1.2091537279997502</v>
      </c>
      <c r="U187">
        <f t="shared" si="255"/>
        <v>1.1048107615584919</v>
      </c>
      <c r="V187">
        <f t="shared" si="256"/>
        <v>2.444593546562027</v>
      </c>
      <c r="W187">
        <f t="shared" si="257"/>
        <v>1.6701293515492564E-2</v>
      </c>
      <c r="X187">
        <f t="shared" si="258"/>
        <v>64.510147525935665</v>
      </c>
      <c r="Y187">
        <f t="shared" si="259"/>
        <v>141.2740465709216</v>
      </c>
      <c r="Z187">
        <f t="shared" si="260"/>
        <v>2.4656972602783869</v>
      </c>
      <c r="AA187">
        <f t="shared" si="261"/>
        <v>148.57460050089188</v>
      </c>
      <c r="AB187">
        <f t="shared" si="262"/>
        <v>2.5931159635757797</v>
      </c>
      <c r="AC187">
        <f t="shared" si="263"/>
        <v>23.437028853651498</v>
      </c>
      <c r="AD187">
        <f t="shared" si="264"/>
        <v>-2.2751127022363118E-3</v>
      </c>
      <c r="AE187">
        <f t="shared" si="265"/>
        <v>23.434753740949262</v>
      </c>
      <c r="AF187">
        <f t="shared" si="266"/>
        <v>2457898.5</v>
      </c>
      <c r="AG187">
        <f t="shared" si="267"/>
        <v>0.17394934976043805</v>
      </c>
      <c r="AH187">
        <f t="shared" si="268"/>
        <v>16.184744787525631</v>
      </c>
      <c r="AI187">
        <f t="shared" si="269"/>
        <v>4.9696531317381307</v>
      </c>
      <c r="AJ187">
        <f t="shared" si="270"/>
        <v>0.40901361217362292</v>
      </c>
      <c r="AK187">
        <f t="shared" si="271"/>
        <v>12.39065313173813</v>
      </c>
      <c r="AL187">
        <f t="shared" si="303"/>
        <v>123.32569350181865</v>
      </c>
      <c r="AM187">
        <f t="shared" si="272"/>
        <v>2.1524394039121111</v>
      </c>
      <c r="AN187">
        <f t="shared" si="273"/>
        <v>1.0129198896306795</v>
      </c>
      <c r="AO187" t="s">
        <v>137</v>
      </c>
      <c r="AP187">
        <f t="shared" si="274"/>
        <v>64.501965291468338</v>
      </c>
      <c r="AQ187">
        <f t="shared" si="275"/>
        <v>64</v>
      </c>
      <c r="AR187">
        <f t="shared" si="276"/>
        <v>30</v>
      </c>
      <c r="AS187">
        <f t="shared" si="277"/>
        <v>7</v>
      </c>
      <c r="AT187">
        <f t="shared" si="278"/>
        <v>1.1257716683432264</v>
      </c>
      <c r="AU187">
        <f t="shared" si="279"/>
        <v>62.534103474253307</v>
      </c>
      <c r="AV187" s="18">
        <f t="shared" si="280"/>
        <v>4.1689402316168875</v>
      </c>
      <c r="AW187">
        <f t="shared" si="281"/>
        <v>1.0914260004085452</v>
      </c>
      <c r="AX187">
        <f t="shared" si="282"/>
        <v>21.03683700461108</v>
      </c>
      <c r="AY187" t="str">
        <f t="shared" si="283"/>
        <v>POSITIF</v>
      </c>
      <c r="AZ187">
        <f t="shared" si="284"/>
        <v>21</v>
      </c>
      <c r="BA187">
        <f t="shared" si="285"/>
        <v>2</v>
      </c>
      <c r="BB187">
        <f t="shared" si="286"/>
        <v>12</v>
      </c>
      <c r="BC187">
        <f t="shared" si="287"/>
        <v>0.36716206993584488</v>
      </c>
      <c r="BD187">
        <f t="shared" si="288"/>
        <v>2.0636204225599251</v>
      </c>
      <c r="BE187">
        <f t="shared" si="289"/>
        <v>0.12222152900771403</v>
      </c>
      <c r="BF187">
        <f t="shared" si="290"/>
        <v>1.9428132568574878</v>
      </c>
      <c r="BG187">
        <f t="shared" si="291"/>
        <v>119.71017558127335</v>
      </c>
      <c r="BH187">
        <f t="shared" si="292"/>
        <v>4.1689402316168875</v>
      </c>
      <c r="BI187">
        <f t="shared" si="293"/>
        <v>299.71017558127335</v>
      </c>
      <c r="BJ187">
        <f t="shared" si="294"/>
        <v>299</v>
      </c>
      <c r="BK187">
        <f t="shared" si="295"/>
        <v>42</v>
      </c>
      <c r="BL187">
        <f t="shared" si="296"/>
        <v>36</v>
      </c>
      <c r="BM187">
        <f t="shared" si="297"/>
        <v>-27.72254714431126</v>
      </c>
      <c r="BN187" t="str">
        <f t="shared" si="298"/>
        <v>NEGATIF</v>
      </c>
      <c r="BO187">
        <f t="shared" si="299"/>
        <v>27</v>
      </c>
      <c r="BP187">
        <f t="shared" si="300"/>
        <v>43</v>
      </c>
      <c r="BQ187">
        <f t="shared" si="301"/>
        <v>21</v>
      </c>
    </row>
    <row r="188" spans="1:70">
      <c r="A188">
        <f t="shared" ref="A188" si="350">A186</f>
        <v>7.0027777777777782</v>
      </c>
      <c r="B188">
        <f t="shared" si="318"/>
        <v>111.315</v>
      </c>
      <c r="C188">
        <f>INT(G3/15)</f>
        <v>7</v>
      </c>
      <c r="D188">
        <f>L3</f>
        <v>2017</v>
      </c>
      <c r="E188">
        <f>L2</f>
        <v>5</v>
      </c>
      <c r="F188">
        <f>L4</f>
        <v>25</v>
      </c>
      <c r="H188">
        <v>20</v>
      </c>
      <c r="I188">
        <v>0</v>
      </c>
      <c r="J188">
        <f t="shared" si="337"/>
        <v>20</v>
      </c>
      <c r="L188">
        <f t="shared" si="249"/>
        <v>20</v>
      </c>
      <c r="M188">
        <f t="shared" si="250"/>
        <v>-13</v>
      </c>
      <c r="N188">
        <f t="shared" si="251"/>
        <v>2457899.041666667</v>
      </c>
      <c r="O188">
        <f t="shared" si="236"/>
        <v>8.1271790906283143E-4</v>
      </c>
      <c r="P188">
        <f t="shared" si="338"/>
        <v>2457899.0424793847</v>
      </c>
      <c r="Q188">
        <f t="shared" si="339"/>
        <v>0.17396420203654184</v>
      </c>
      <c r="R188">
        <f t="shared" si="252"/>
        <v>63.311260958234925</v>
      </c>
      <c r="S188">
        <f t="shared" si="253"/>
        <v>140.07515951283222</v>
      </c>
      <c r="T188">
        <f t="shared" si="254"/>
        <v>1.2088920999736072</v>
      </c>
      <c r="U188">
        <f t="shared" si="255"/>
        <v>1.1049899573105395</v>
      </c>
      <c r="V188">
        <f t="shared" si="256"/>
        <v>2.4447727337551783</v>
      </c>
      <c r="W188">
        <f t="shared" si="257"/>
        <v>1.6701293503514465E-2</v>
      </c>
      <c r="X188">
        <f t="shared" si="258"/>
        <v>64.520153058208535</v>
      </c>
      <c r="Y188">
        <f t="shared" si="259"/>
        <v>141.28405161280583</v>
      </c>
      <c r="Z188">
        <f t="shared" si="260"/>
        <v>2.4658718812010663</v>
      </c>
      <c r="AA188">
        <f t="shared" si="261"/>
        <v>148.57404889915861</v>
      </c>
      <c r="AB188">
        <f t="shared" si="262"/>
        <v>2.5931063363093743</v>
      </c>
      <c r="AC188">
        <f t="shared" si="263"/>
        <v>23.437028849942802</v>
      </c>
      <c r="AD188">
        <f t="shared" si="264"/>
        <v>-2.2751454233178436E-3</v>
      </c>
      <c r="AE188">
        <f t="shared" si="265"/>
        <v>23.434753704519483</v>
      </c>
      <c r="AF188">
        <f t="shared" si="266"/>
        <v>2457898.5</v>
      </c>
      <c r="AG188">
        <f t="shared" si="267"/>
        <v>0.17394934976043805</v>
      </c>
      <c r="AH188">
        <f t="shared" si="268"/>
        <v>16.184744787525631</v>
      </c>
      <c r="AI188">
        <f t="shared" si="269"/>
        <v>5.2203376090756279</v>
      </c>
      <c r="AJ188">
        <f t="shared" si="270"/>
        <v>0.40901361153780336</v>
      </c>
      <c r="AK188">
        <f t="shared" si="271"/>
        <v>12.641337609075627</v>
      </c>
      <c r="AL188">
        <f t="shared" si="303"/>
        <v>127.07542243133099</v>
      </c>
      <c r="AM188">
        <f t="shared" si="272"/>
        <v>2.2178845197893837</v>
      </c>
      <c r="AN188">
        <f t="shared" si="273"/>
        <v>1.012921761875841</v>
      </c>
      <c r="AO188" t="s">
        <v>137</v>
      </c>
      <c r="AP188">
        <f t="shared" si="274"/>
        <v>64.511970784472979</v>
      </c>
      <c r="AQ188">
        <f t="shared" si="275"/>
        <v>64</v>
      </c>
      <c r="AR188">
        <f t="shared" si="276"/>
        <v>30</v>
      </c>
      <c r="AS188">
        <f t="shared" si="277"/>
        <v>43</v>
      </c>
      <c r="AT188">
        <f t="shared" si="278"/>
        <v>1.1259462971394427</v>
      </c>
      <c r="AU188">
        <f t="shared" si="279"/>
        <v>62.544641704803432</v>
      </c>
      <c r="AV188" s="18">
        <f t="shared" si="280"/>
        <v>4.1696427803202285</v>
      </c>
      <c r="AW188">
        <f t="shared" si="281"/>
        <v>1.0916099272289792</v>
      </c>
      <c r="AX188">
        <f t="shared" si="282"/>
        <v>21.038671950095083</v>
      </c>
      <c r="AY188" t="str">
        <f t="shared" si="283"/>
        <v>POSITIF</v>
      </c>
      <c r="AZ188">
        <f t="shared" si="284"/>
        <v>21</v>
      </c>
      <c r="BA188">
        <f t="shared" si="285"/>
        <v>2</v>
      </c>
      <c r="BB188">
        <f t="shared" si="286"/>
        <v>19</v>
      </c>
      <c r="BC188">
        <f t="shared" si="287"/>
        <v>0.36719409577613532</v>
      </c>
      <c r="BD188">
        <f t="shared" si="288"/>
        <v>2.0893367120337367</v>
      </c>
      <c r="BE188">
        <f t="shared" si="289"/>
        <v>0.12222152900771403</v>
      </c>
      <c r="BF188">
        <f t="shared" si="290"/>
        <v>1.9428132568574878</v>
      </c>
      <c r="BG188">
        <f t="shared" si="291"/>
        <v>121.37865067564589</v>
      </c>
      <c r="BH188">
        <f t="shared" si="292"/>
        <v>4.1696427803202285</v>
      </c>
      <c r="BI188">
        <f t="shared" si="293"/>
        <v>301.37865067564587</v>
      </c>
      <c r="BJ188">
        <f t="shared" si="294"/>
        <v>301</v>
      </c>
      <c r="BK188">
        <f t="shared" si="295"/>
        <v>22</v>
      </c>
      <c r="BL188">
        <f t="shared" si="296"/>
        <v>43</v>
      </c>
      <c r="BM188">
        <f t="shared" si="297"/>
        <v>-30.978219787554206</v>
      </c>
      <c r="BN188" t="str">
        <f t="shared" si="298"/>
        <v>NEGATIF</v>
      </c>
      <c r="BO188">
        <f t="shared" si="299"/>
        <v>30</v>
      </c>
      <c r="BP188">
        <f t="shared" si="300"/>
        <v>58</v>
      </c>
      <c r="BQ188">
        <f t="shared" si="301"/>
        <v>41</v>
      </c>
    </row>
    <row r="189" spans="1:70">
      <c r="A189">
        <f t="shared" ref="A189" si="351">A187</f>
        <v>7.0027777777777782</v>
      </c>
      <c r="B189">
        <f t="shared" si="318"/>
        <v>111.315</v>
      </c>
      <c r="C189">
        <f>INT(G3/15)</f>
        <v>7</v>
      </c>
      <c r="D189">
        <f>L3</f>
        <v>2017</v>
      </c>
      <c r="E189">
        <f>L2</f>
        <v>5</v>
      </c>
      <c r="F189">
        <f>L4</f>
        <v>25</v>
      </c>
      <c r="H189">
        <v>20</v>
      </c>
      <c r="I189">
        <v>15</v>
      </c>
      <c r="J189">
        <f t="shared" si="337"/>
        <v>20.25</v>
      </c>
      <c r="L189">
        <f t="shared" si="249"/>
        <v>20</v>
      </c>
      <c r="M189">
        <f t="shared" si="250"/>
        <v>-13</v>
      </c>
      <c r="N189">
        <f t="shared" si="251"/>
        <v>2457899.0520833335</v>
      </c>
      <c r="O189">
        <f t="shared" si="236"/>
        <v>8.1271790906283143E-4</v>
      </c>
      <c r="P189">
        <f t="shared" si="338"/>
        <v>2457899.0528960512</v>
      </c>
      <c r="Q189">
        <f t="shared" si="339"/>
        <v>0.17396448722932792</v>
      </c>
      <c r="R189">
        <f t="shared" si="252"/>
        <v>63.321528118074639</v>
      </c>
      <c r="S189">
        <f t="shared" si="253"/>
        <v>140.0854261822833</v>
      </c>
      <c r="T189">
        <f t="shared" si="254"/>
        <v>1.208630434964342</v>
      </c>
      <c r="U189">
        <f t="shared" si="255"/>
        <v>1.1051691530545711</v>
      </c>
      <c r="V189">
        <f t="shared" si="256"/>
        <v>2.4449519209403139</v>
      </c>
      <c r="W189">
        <f t="shared" si="257"/>
        <v>1.670129349153637E-2</v>
      </c>
      <c r="X189">
        <f t="shared" si="258"/>
        <v>64.530158553038987</v>
      </c>
      <c r="Y189">
        <f t="shared" si="259"/>
        <v>141.29405661724763</v>
      </c>
      <c r="Z189">
        <f t="shared" si="260"/>
        <v>2.4660465014702528</v>
      </c>
      <c r="AA189">
        <f t="shared" si="261"/>
        <v>148.57349729744996</v>
      </c>
      <c r="AB189">
        <f t="shared" si="262"/>
        <v>2.5930967090433987</v>
      </c>
      <c r="AC189">
        <f t="shared" si="263"/>
        <v>23.437028846234107</v>
      </c>
      <c r="AD189">
        <f t="shared" si="264"/>
        <v>-2.2751781320639289E-3</v>
      </c>
      <c r="AE189">
        <f t="shared" si="265"/>
        <v>23.434753668102044</v>
      </c>
      <c r="AF189">
        <f t="shared" si="266"/>
        <v>2457898.5</v>
      </c>
      <c r="AG189">
        <f t="shared" si="267"/>
        <v>0.17394934976043805</v>
      </c>
      <c r="AH189">
        <f t="shared" si="268"/>
        <v>16.184744787525631</v>
      </c>
      <c r="AI189">
        <f t="shared" si="269"/>
        <v>5.4710220864131287</v>
      </c>
      <c r="AJ189">
        <f t="shared" si="270"/>
        <v>0.40901361090219912</v>
      </c>
      <c r="AK189">
        <f t="shared" si="271"/>
        <v>12.892022086413128</v>
      </c>
      <c r="AL189">
        <f t="shared" si="303"/>
        <v>130.8251511406967</v>
      </c>
      <c r="AM189">
        <f t="shared" si="272"/>
        <v>2.283329631824373</v>
      </c>
      <c r="AN189">
        <f t="shared" si="273"/>
        <v>1.0129236337131102</v>
      </c>
      <c r="AO189" t="s">
        <v>137</v>
      </c>
      <c r="AP189">
        <f t="shared" si="274"/>
        <v>64.521976240035428</v>
      </c>
      <c r="AQ189">
        <f t="shared" si="275"/>
        <v>64</v>
      </c>
      <c r="AR189">
        <f t="shared" si="276"/>
        <v>31</v>
      </c>
      <c r="AS189">
        <f t="shared" si="277"/>
        <v>19</v>
      </c>
      <c r="AT189">
        <f t="shared" si="278"/>
        <v>1.1261209252821693</v>
      </c>
      <c r="AU189">
        <f t="shared" si="279"/>
        <v>62.555180155500231</v>
      </c>
      <c r="AV189" s="18">
        <f t="shared" si="280"/>
        <v>4.1703453437000153</v>
      </c>
      <c r="AW189">
        <f t="shared" si="281"/>
        <v>1.0917938578916975</v>
      </c>
      <c r="AX189">
        <f t="shared" si="282"/>
        <v>21.04050623925826</v>
      </c>
      <c r="AY189" t="str">
        <f t="shared" si="283"/>
        <v>POSITIF</v>
      </c>
      <c r="AZ189">
        <f t="shared" si="284"/>
        <v>21</v>
      </c>
      <c r="BA189">
        <f t="shared" si="285"/>
        <v>2</v>
      </c>
      <c r="BB189">
        <f t="shared" si="286"/>
        <v>25</v>
      </c>
      <c r="BC189">
        <f t="shared" si="287"/>
        <v>0.36722611016146645</v>
      </c>
      <c r="BD189">
        <f t="shared" si="288"/>
        <v>2.1184570959180604</v>
      </c>
      <c r="BE189">
        <f t="shared" si="289"/>
        <v>0.12222152900771403</v>
      </c>
      <c r="BF189">
        <f t="shared" si="290"/>
        <v>1.9428132568574878</v>
      </c>
      <c r="BG189">
        <f t="shared" si="291"/>
        <v>123.27150634247263</v>
      </c>
      <c r="BH189">
        <f t="shared" si="292"/>
        <v>4.1703453437000153</v>
      </c>
      <c r="BI189">
        <f t="shared" si="293"/>
        <v>303.27150634247266</v>
      </c>
      <c r="BJ189">
        <f t="shared" si="294"/>
        <v>303</v>
      </c>
      <c r="BK189">
        <f t="shared" si="295"/>
        <v>16</v>
      </c>
      <c r="BL189">
        <f t="shared" si="296"/>
        <v>17</v>
      </c>
      <c r="BM189">
        <f t="shared" si="297"/>
        <v>-34.183253948679841</v>
      </c>
      <c r="BN189" t="str">
        <f t="shared" si="298"/>
        <v>NEGATIF</v>
      </c>
      <c r="BO189">
        <f t="shared" si="299"/>
        <v>34</v>
      </c>
      <c r="BP189">
        <f t="shared" si="300"/>
        <v>10</v>
      </c>
      <c r="BQ189">
        <f t="shared" si="301"/>
        <v>59</v>
      </c>
    </row>
    <row r="190" spans="1:70">
      <c r="A190">
        <f t="shared" ref="A190" si="352">A188</f>
        <v>7.0027777777777782</v>
      </c>
      <c r="B190">
        <f t="shared" si="318"/>
        <v>111.315</v>
      </c>
      <c r="C190">
        <f>INT(G3/15)</f>
        <v>7</v>
      </c>
      <c r="D190">
        <f>L3</f>
        <v>2017</v>
      </c>
      <c r="E190">
        <f>L2</f>
        <v>5</v>
      </c>
      <c r="F190">
        <f>L4</f>
        <v>25</v>
      </c>
      <c r="H190">
        <v>20</v>
      </c>
      <c r="I190">
        <v>30</v>
      </c>
      <c r="J190">
        <f t="shared" si="337"/>
        <v>20.5</v>
      </c>
      <c r="L190">
        <f t="shared" si="249"/>
        <v>20</v>
      </c>
      <c r="M190">
        <f t="shared" si="250"/>
        <v>-13</v>
      </c>
      <c r="N190">
        <f t="shared" si="251"/>
        <v>2457899.0625</v>
      </c>
      <c r="O190">
        <f t="shared" si="236"/>
        <v>8.1271790906283143E-4</v>
      </c>
      <c r="P190">
        <f t="shared" si="338"/>
        <v>2457899.0633127177</v>
      </c>
      <c r="Q190">
        <f t="shared" si="339"/>
        <v>0.173964772422114</v>
      </c>
      <c r="R190">
        <f t="shared" si="252"/>
        <v>63.331795277915262</v>
      </c>
      <c r="S190">
        <f t="shared" si="253"/>
        <v>140.09569285173529</v>
      </c>
      <c r="T190">
        <f t="shared" si="254"/>
        <v>1.2083687329684885</v>
      </c>
      <c r="U190">
        <f t="shared" si="255"/>
        <v>1.1053483487986187</v>
      </c>
      <c r="V190">
        <f t="shared" si="256"/>
        <v>2.445131108125465</v>
      </c>
      <c r="W190">
        <f t="shared" si="257"/>
        <v>1.6701293479558271E-2</v>
      </c>
      <c r="X190">
        <f t="shared" si="258"/>
        <v>64.540164010883757</v>
      </c>
      <c r="Y190">
        <f t="shared" si="259"/>
        <v>141.30406158470379</v>
      </c>
      <c r="Z190">
        <f t="shared" si="260"/>
        <v>2.4662211210939176</v>
      </c>
      <c r="AA190">
        <f t="shared" si="261"/>
        <v>148.57294569574131</v>
      </c>
      <c r="AB190">
        <f t="shared" si="262"/>
        <v>2.5930870817774232</v>
      </c>
      <c r="AC190">
        <f t="shared" si="263"/>
        <v>23.437028842525411</v>
      </c>
      <c r="AD190">
        <f t="shared" si="264"/>
        <v>-2.2752108284701889E-3</v>
      </c>
      <c r="AE190">
        <f t="shared" si="265"/>
        <v>23.434753631696942</v>
      </c>
      <c r="AF190">
        <f t="shared" si="266"/>
        <v>2457898.5</v>
      </c>
      <c r="AG190">
        <f t="shared" si="267"/>
        <v>0.17394934976043805</v>
      </c>
      <c r="AH190">
        <f t="shared" si="268"/>
        <v>16.184744787525631</v>
      </c>
      <c r="AI190">
        <f t="shared" si="269"/>
        <v>5.7217065637506295</v>
      </c>
      <c r="AJ190">
        <f t="shared" si="270"/>
        <v>0.40901361026681021</v>
      </c>
      <c r="AK190">
        <f t="shared" si="271"/>
        <v>13.142706563750629</v>
      </c>
      <c r="AL190">
        <f t="shared" si="303"/>
        <v>134.57487962949824</v>
      </c>
      <c r="AM190">
        <f t="shared" si="272"/>
        <v>2.3487747400097909</v>
      </c>
      <c r="AN190">
        <f t="shared" si="273"/>
        <v>1.0129255051425154</v>
      </c>
      <c r="AO190" t="s">
        <v>137</v>
      </c>
      <c r="AP190">
        <f t="shared" si="274"/>
        <v>64.531981658612423</v>
      </c>
      <c r="AQ190">
        <f t="shared" si="275"/>
        <v>64</v>
      </c>
      <c r="AR190">
        <f t="shared" si="276"/>
        <v>31</v>
      </c>
      <c r="AS190">
        <f t="shared" si="277"/>
        <v>55</v>
      </c>
      <c r="AT190">
        <f t="shared" si="278"/>
        <v>1.1262955527793781</v>
      </c>
      <c r="AU190">
        <f t="shared" si="279"/>
        <v>62.565718826761199</v>
      </c>
      <c r="AV190" s="18">
        <f t="shared" si="280"/>
        <v>4.1710479217840799</v>
      </c>
      <c r="AW190">
        <f t="shared" si="281"/>
        <v>1.0919777924039866</v>
      </c>
      <c r="AX190">
        <f t="shared" si="282"/>
        <v>21.042339872113551</v>
      </c>
      <c r="AY190" t="str">
        <f t="shared" si="283"/>
        <v>POSITIF</v>
      </c>
      <c r="AZ190">
        <f t="shared" si="284"/>
        <v>21</v>
      </c>
      <c r="BA190">
        <f t="shared" si="285"/>
        <v>2</v>
      </c>
      <c r="BB190">
        <f t="shared" si="286"/>
        <v>32</v>
      </c>
      <c r="BC190">
        <f t="shared" si="287"/>
        <v>0.36725811309206402</v>
      </c>
      <c r="BD190">
        <f t="shared" si="288"/>
        <v>2.15149365956922</v>
      </c>
      <c r="BE190">
        <f t="shared" si="289"/>
        <v>0.12222152900771403</v>
      </c>
      <c r="BF190">
        <f t="shared" si="290"/>
        <v>1.9428132568574878</v>
      </c>
      <c r="BG190">
        <f t="shared" si="291"/>
        <v>125.42376021156748</v>
      </c>
      <c r="BH190">
        <f t="shared" si="292"/>
        <v>4.1710479217840799</v>
      </c>
      <c r="BI190">
        <f t="shared" si="293"/>
        <v>305.42376021156747</v>
      </c>
      <c r="BJ190">
        <f t="shared" si="294"/>
        <v>305</v>
      </c>
      <c r="BK190">
        <f t="shared" si="295"/>
        <v>25</v>
      </c>
      <c r="BL190">
        <f t="shared" si="296"/>
        <v>25</v>
      </c>
      <c r="BM190">
        <f t="shared" si="297"/>
        <v>-37.327992115288232</v>
      </c>
      <c r="BN190" t="str">
        <f t="shared" si="298"/>
        <v>NEGATIF</v>
      </c>
      <c r="BO190">
        <f t="shared" si="299"/>
        <v>37</v>
      </c>
      <c r="BP190">
        <f t="shared" si="300"/>
        <v>19</v>
      </c>
      <c r="BQ190">
        <f t="shared" si="301"/>
        <v>40</v>
      </c>
    </row>
    <row r="191" spans="1:70">
      <c r="A191">
        <f t="shared" ref="A191" si="353">A189</f>
        <v>7.0027777777777782</v>
      </c>
      <c r="B191">
        <f t="shared" si="318"/>
        <v>111.315</v>
      </c>
      <c r="C191">
        <f>INT(G3/15)</f>
        <v>7</v>
      </c>
      <c r="D191">
        <f>L3</f>
        <v>2017</v>
      </c>
      <c r="E191">
        <f>L2</f>
        <v>5</v>
      </c>
      <c r="F191">
        <f>L4</f>
        <v>25</v>
      </c>
      <c r="H191">
        <v>20</v>
      </c>
      <c r="I191">
        <v>45</v>
      </c>
      <c r="J191">
        <f t="shared" si="337"/>
        <v>20.75</v>
      </c>
      <c r="L191">
        <f t="shared" si="249"/>
        <v>20</v>
      </c>
      <c r="M191">
        <f t="shared" si="250"/>
        <v>-13</v>
      </c>
      <c r="N191">
        <f t="shared" si="251"/>
        <v>2457899.072916667</v>
      </c>
      <c r="O191">
        <f t="shared" si="236"/>
        <v>8.1271790906283143E-4</v>
      </c>
      <c r="P191">
        <f t="shared" si="338"/>
        <v>2457899.0737293847</v>
      </c>
      <c r="Q191">
        <f t="shared" si="339"/>
        <v>0.17396505761491282</v>
      </c>
      <c r="R191">
        <f t="shared" si="252"/>
        <v>63.342062438214271</v>
      </c>
      <c r="S191">
        <f t="shared" si="253"/>
        <v>140.10595952164476</v>
      </c>
      <c r="T191">
        <f t="shared" si="254"/>
        <v>1.2081069939826659</v>
      </c>
      <c r="U191">
        <f t="shared" si="255"/>
        <v>1.1055275445506663</v>
      </c>
      <c r="V191">
        <f t="shared" si="256"/>
        <v>2.4453102953186008</v>
      </c>
      <c r="W191">
        <f t="shared" si="257"/>
        <v>1.6701293467580175E-2</v>
      </c>
      <c r="X191">
        <f t="shared" si="258"/>
        <v>64.550169432196938</v>
      </c>
      <c r="Y191">
        <f t="shared" si="259"/>
        <v>141.31406651562742</v>
      </c>
      <c r="Z191">
        <f t="shared" si="260"/>
        <v>2.4663957400799692</v>
      </c>
      <c r="AA191">
        <f t="shared" si="261"/>
        <v>148.57239409400799</v>
      </c>
      <c r="AB191">
        <f t="shared" si="262"/>
        <v>2.5930774545110169</v>
      </c>
      <c r="AC191">
        <f t="shared" si="263"/>
        <v>23.437028838816715</v>
      </c>
      <c r="AD191">
        <f t="shared" si="264"/>
        <v>-2.2752435125322312E-3</v>
      </c>
      <c r="AE191">
        <f t="shared" si="265"/>
        <v>23.434753595304183</v>
      </c>
      <c r="AF191">
        <f t="shared" si="266"/>
        <v>2457898.5</v>
      </c>
      <c r="AG191">
        <f t="shared" si="267"/>
        <v>0.17394934976043805</v>
      </c>
      <c r="AH191">
        <f t="shared" si="268"/>
        <v>16.184744787525631</v>
      </c>
      <c r="AI191">
        <f t="shared" si="269"/>
        <v>5.9723910410881302</v>
      </c>
      <c r="AJ191">
        <f t="shared" si="270"/>
        <v>0.40901360963163674</v>
      </c>
      <c r="AK191">
        <f t="shared" si="271"/>
        <v>13.39339104108813</v>
      </c>
      <c r="AL191">
        <f t="shared" si="303"/>
        <v>138.32460789732093</v>
      </c>
      <c r="AM191">
        <f t="shared" si="272"/>
        <v>2.4142198443384006</v>
      </c>
      <c r="AN191">
        <f t="shared" si="273"/>
        <v>1.0129273761640842</v>
      </c>
      <c r="AO191" t="s">
        <v>137</v>
      </c>
      <c r="AP191">
        <f t="shared" si="274"/>
        <v>64.541987040658057</v>
      </c>
      <c r="AQ191">
        <f t="shared" si="275"/>
        <v>64</v>
      </c>
      <c r="AR191">
        <f t="shared" si="276"/>
        <v>32</v>
      </c>
      <c r="AS191">
        <f t="shared" si="277"/>
        <v>31</v>
      </c>
      <c r="AT191">
        <f t="shared" si="278"/>
        <v>1.1264701796389944</v>
      </c>
      <c r="AU191">
        <f t="shared" si="279"/>
        <v>62.576257719000999</v>
      </c>
      <c r="AV191" s="18">
        <f t="shared" si="280"/>
        <v>4.1717505146000669</v>
      </c>
      <c r="AW191">
        <f t="shared" si="281"/>
        <v>1.092161730773084</v>
      </c>
      <c r="AX191">
        <f t="shared" si="282"/>
        <v>21.04417284867333</v>
      </c>
      <c r="AY191" t="str">
        <f t="shared" si="283"/>
        <v>POSITIF</v>
      </c>
      <c r="AZ191">
        <f t="shared" si="284"/>
        <v>21</v>
      </c>
      <c r="BA191">
        <f t="shared" si="285"/>
        <v>2</v>
      </c>
      <c r="BB191">
        <f t="shared" si="286"/>
        <v>39</v>
      </c>
      <c r="BC191">
        <f t="shared" si="287"/>
        <v>0.36729010456814404</v>
      </c>
      <c r="BD191">
        <f t="shared" si="288"/>
        <v>2.1890575759237123</v>
      </c>
      <c r="BE191">
        <f t="shared" si="289"/>
        <v>0.12222152900771403</v>
      </c>
      <c r="BF191">
        <f t="shared" si="290"/>
        <v>1.9428132568574878</v>
      </c>
      <c r="BG191">
        <f t="shared" si="291"/>
        <v>127.87687178551126</v>
      </c>
      <c r="BH191">
        <f t="shared" si="292"/>
        <v>4.1717505146000669</v>
      </c>
      <c r="BI191">
        <f t="shared" si="293"/>
        <v>307.87687178551124</v>
      </c>
      <c r="BJ191">
        <f t="shared" si="294"/>
        <v>307</v>
      </c>
      <c r="BK191">
        <f t="shared" si="295"/>
        <v>52</v>
      </c>
      <c r="BL191">
        <f t="shared" si="296"/>
        <v>36</v>
      </c>
      <c r="BM191">
        <f t="shared" si="297"/>
        <v>-40.400578480298257</v>
      </c>
      <c r="BN191" t="str">
        <f t="shared" si="298"/>
        <v>NEGATIF</v>
      </c>
      <c r="BO191">
        <f t="shared" si="299"/>
        <v>40</v>
      </c>
      <c r="BP191">
        <f t="shared" si="300"/>
        <v>24</v>
      </c>
      <c r="BQ191">
        <f t="shared" si="301"/>
        <v>2</v>
      </c>
    </row>
    <row r="192" spans="1:70">
      <c r="A192">
        <f t="shared" ref="A192" si="354">A190</f>
        <v>7.0027777777777782</v>
      </c>
      <c r="B192">
        <f t="shared" si="318"/>
        <v>111.315</v>
      </c>
      <c r="C192">
        <f>INT(G3/15)</f>
        <v>7</v>
      </c>
      <c r="D192">
        <f>L3</f>
        <v>2017</v>
      </c>
      <c r="E192">
        <f>L2</f>
        <v>5</v>
      </c>
      <c r="F192">
        <f>L4</f>
        <v>25</v>
      </c>
      <c r="H192">
        <v>21</v>
      </c>
      <c r="I192">
        <v>0</v>
      </c>
      <c r="J192">
        <f t="shared" si="337"/>
        <v>21</v>
      </c>
      <c r="L192">
        <f t="shared" si="249"/>
        <v>20</v>
      </c>
      <c r="M192">
        <f t="shared" si="250"/>
        <v>-13</v>
      </c>
      <c r="N192">
        <f t="shared" si="251"/>
        <v>2457899.0833333335</v>
      </c>
      <c r="O192">
        <f t="shared" si="236"/>
        <v>8.1271790906283143E-4</v>
      </c>
      <c r="P192">
        <f t="shared" si="338"/>
        <v>2457899.0841460512</v>
      </c>
      <c r="Q192">
        <f t="shared" si="339"/>
        <v>0.1739653428076989</v>
      </c>
      <c r="R192">
        <f t="shared" si="252"/>
        <v>63.352329598054894</v>
      </c>
      <c r="S192">
        <f t="shared" si="253"/>
        <v>140.11622619109585</v>
      </c>
      <c r="T192">
        <f t="shared" si="254"/>
        <v>1.2078452180384862</v>
      </c>
      <c r="U192">
        <f t="shared" si="255"/>
        <v>1.1057067402947138</v>
      </c>
      <c r="V192">
        <f t="shared" si="256"/>
        <v>2.4454894825037359</v>
      </c>
      <c r="W192">
        <f t="shared" si="257"/>
        <v>1.6701293455602076E-2</v>
      </c>
      <c r="X192">
        <f t="shared" si="258"/>
        <v>64.560174816093379</v>
      </c>
      <c r="Y192">
        <f t="shared" si="259"/>
        <v>141.32407140913435</v>
      </c>
      <c r="Z192">
        <f t="shared" si="260"/>
        <v>2.4665703584129766</v>
      </c>
      <c r="AA192">
        <f t="shared" si="261"/>
        <v>148.57184249229934</v>
      </c>
      <c r="AB192">
        <f t="shared" si="262"/>
        <v>2.5930678272450414</v>
      </c>
      <c r="AC192">
        <f t="shared" si="263"/>
        <v>23.43702883510802</v>
      </c>
      <c r="AD192">
        <f t="shared" si="264"/>
        <v>-2.2752761842412955E-3</v>
      </c>
      <c r="AE192">
        <f t="shared" si="265"/>
        <v>23.434753558923777</v>
      </c>
      <c r="AF192">
        <f t="shared" si="266"/>
        <v>2457898.5</v>
      </c>
      <c r="AG192">
        <f t="shared" si="267"/>
        <v>0.17394934976043805</v>
      </c>
      <c r="AH192">
        <f t="shared" si="268"/>
        <v>16.184744787525631</v>
      </c>
      <c r="AI192">
        <f t="shared" si="269"/>
        <v>6.223075518425631</v>
      </c>
      <c r="AJ192">
        <f t="shared" si="270"/>
        <v>0.40901360899667888</v>
      </c>
      <c r="AK192">
        <f t="shared" si="271"/>
        <v>13.64407551842563</v>
      </c>
      <c r="AL192">
        <f t="shared" si="303"/>
        <v>142.07433594516084</v>
      </c>
      <c r="AM192">
        <f t="shared" si="272"/>
        <v>2.4796649448275865</v>
      </c>
      <c r="AN192">
        <f t="shared" si="273"/>
        <v>1.0129292467775945</v>
      </c>
      <c r="AO192" t="s">
        <v>137</v>
      </c>
      <c r="AP192">
        <f t="shared" si="274"/>
        <v>64.551992385287193</v>
      </c>
      <c r="AQ192">
        <f t="shared" si="275"/>
        <v>64</v>
      </c>
      <c r="AR192">
        <f t="shared" si="276"/>
        <v>33</v>
      </c>
      <c r="AS192">
        <f t="shared" si="277"/>
        <v>7</v>
      </c>
      <c r="AT192">
        <f t="shared" si="278"/>
        <v>1.1266448058455696</v>
      </c>
      <c r="AU192">
        <f t="shared" si="279"/>
        <v>62.586796831223602</v>
      </c>
      <c r="AV192" s="18">
        <f t="shared" si="280"/>
        <v>4.1724531220815733</v>
      </c>
      <c r="AW192">
        <f t="shared" si="281"/>
        <v>1.0923456729816057</v>
      </c>
      <c r="AX192">
        <f t="shared" si="282"/>
        <v>21.046005168704628</v>
      </c>
      <c r="AY192" t="str">
        <f t="shared" si="283"/>
        <v>POSITIF</v>
      </c>
      <c r="AZ192">
        <f t="shared" si="284"/>
        <v>21</v>
      </c>
      <c r="BA192">
        <f t="shared" si="285"/>
        <v>2</v>
      </c>
      <c r="BB192">
        <f t="shared" si="286"/>
        <v>45</v>
      </c>
      <c r="BC192">
        <f t="shared" si="287"/>
        <v>0.36732208458564042</v>
      </c>
      <c r="BD192">
        <f t="shared" si="288"/>
        <v>2.2318724498078115</v>
      </c>
      <c r="BE192">
        <f t="shared" si="289"/>
        <v>0.12222152900771403</v>
      </c>
      <c r="BF192">
        <f t="shared" si="290"/>
        <v>1.9428132568574878</v>
      </c>
      <c r="BG192">
        <f t="shared" si="291"/>
        <v>130.67928626104313</v>
      </c>
      <c r="BH192">
        <f t="shared" si="292"/>
        <v>4.1724531220815733</v>
      </c>
      <c r="BI192">
        <f t="shared" si="293"/>
        <v>310.6792862610431</v>
      </c>
      <c r="BJ192">
        <f t="shared" si="294"/>
        <v>310</v>
      </c>
      <c r="BK192">
        <f t="shared" si="295"/>
        <v>40</v>
      </c>
      <c r="BL192">
        <f t="shared" si="296"/>
        <v>45</v>
      </c>
      <c r="BM192">
        <f t="shared" si="297"/>
        <v>-43.386382663753096</v>
      </c>
      <c r="BN192" t="str">
        <f t="shared" si="298"/>
        <v>NEGATIF</v>
      </c>
      <c r="BO192">
        <f t="shared" si="299"/>
        <v>43</v>
      </c>
      <c r="BP192">
        <f t="shared" si="300"/>
        <v>23</v>
      </c>
      <c r="BQ192">
        <f t="shared" si="301"/>
        <v>10</v>
      </c>
    </row>
    <row r="193" spans="1:69">
      <c r="A193">
        <f t="shared" ref="A193" si="355">A191</f>
        <v>7.0027777777777782</v>
      </c>
      <c r="B193">
        <f t="shared" si="318"/>
        <v>111.315</v>
      </c>
      <c r="C193">
        <f>INT(G3/15)</f>
        <v>7</v>
      </c>
      <c r="D193">
        <f>L3</f>
        <v>2017</v>
      </c>
      <c r="E193">
        <f>L2</f>
        <v>5</v>
      </c>
      <c r="F193">
        <f>L4</f>
        <v>25</v>
      </c>
      <c r="H193">
        <v>21</v>
      </c>
      <c r="I193">
        <v>15</v>
      </c>
      <c r="J193">
        <f t="shared" si="337"/>
        <v>21.25</v>
      </c>
      <c r="L193">
        <f t="shared" si="249"/>
        <v>20</v>
      </c>
      <c r="M193">
        <f t="shared" si="250"/>
        <v>-13</v>
      </c>
      <c r="N193">
        <f t="shared" si="251"/>
        <v>2457899.09375</v>
      </c>
      <c r="O193">
        <f t="shared" si="236"/>
        <v>8.1271790906283143E-4</v>
      </c>
      <c r="P193">
        <f t="shared" si="338"/>
        <v>2457899.0945627177</v>
      </c>
      <c r="Q193">
        <f t="shared" si="339"/>
        <v>0.17396562800048496</v>
      </c>
      <c r="R193">
        <f t="shared" si="252"/>
        <v>63.362596757893698</v>
      </c>
      <c r="S193">
        <f t="shared" si="253"/>
        <v>140.12649286054693</v>
      </c>
      <c r="T193">
        <f t="shared" si="254"/>
        <v>1.2075834051325254</v>
      </c>
      <c r="U193">
        <f t="shared" si="255"/>
        <v>1.1058859360387294</v>
      </c>
      <c r="V193">
        <f t="shared" si="256"/>
        <v>2.4456686696888714</v>
      </c>
      <c r="W193">
        <f t="shared" si="257"/>
        <v>1.670129344362398E-2</v>
      </c>
      <c r="X193">
        <f t="shared" si="258"/>
        <v>64.570180163026222</v>
      </c>
      <c r="Y193">
        <f t="shared" si="259"/>
        <v>141.33407626567947</v>
      </c>
      <c r="Z193">
        <f t="shared" si="260"/>
        <v>2.4667449761008786</v>
      </c>
      <c r="AA193">
        <f t="shared" si="261"/>
        <v>148.57129089059075</v>
      </c>
      <c r="AB193">
        <f t="shared" si="262"/>
        <v>2.5930581999790667</v>
      </c>
      <c r="AC193">
        <f t="shared" si="263"/>
        <v>23.437028831399324</v>
      </c>
      <c r="AD193">
        <f t="shared" si="264"/>
        <v>-2.2753088435929899E-3</v>
      </c>
      <c r="AE193">
        <f t="shared" si="265"/>
        <v>23.434753522555731</v>
      </c>
      <c r="AF193">
        <f t="shared" si="266"/>
        <v>2457898.5</v>
      </c>
      <c r="AG193">
        <f t="shared" si="267"/>
        <v>0.17394934976043805</v>
      </c>
      <c r="AH193">
        <f t="shared" si="268"/>
        <v>16.184744787525631</v>
      </c>
      <c r="AI193">
        <f t="shared" si="269"/>
        <v>6.4737599957631318</v>
      </c>
      <c r="AJ193">
        <f t="shared" si="270"/>
        <v>0.40901360836193673</v>
      </c>
      <c r="AK193">
        <f t="shared" si="271"/>
        <v>13.894759995763131</v>
      </c>
      <c r="AL193">
        <f t="shared" si="303"/>
        <v>145.82406377260435</v>
      </c>
      <c r="AM193">
        <f t="shared" si="272"/>
        <v>2.5451100414701298</v>
      </c>
      <c r="AN193">
        <f t="shared" si="273"/>
        <v>1.0129311169830739</v>
      </c>
      <c r="AO193" t="s">
        <v>137</v>
      </c>
      <c r="AP193">
        <f t="shared" si="274"/>
        <v>64.561997692952957</v>
      </c>
      <c r="AQ193">
        <f t="shared" si="275"/>
        <v>64</v>
      </c>
      <c r="AR193">
        <f t="shared" si="276"/>
        <v>33</v>
      </c>
      <c r="AS193">
        <f t="shared" si="277"/>
        <v>43</v>
      </c>
      <c r="AT193">
        <f t="shared" si="278"/>
        <v>1.1268194314070121</v>
      </c>
      <c r="AU193">
        <f t="shared" si="279"/>
        <v>62.597336163842613</v>
      </c>
      <c r="AV193" s="18">
        <f t="shared" si="280"/>
        <v>4.1731557442561744</v>
      </c>
      <c r="AW193">
        <f t="shared" si="281"/>
        <v>1.0925296190367701</v>
      </c>
      <c r="AX193">
        <f t="shared" si="282"/>
        <v>21.047836832219708</v>
      </c>
      <c r="AY193" t="str">
        <f t="shared" si="283"/>
        <v>POSITIF</v>
      </c>
      <c r="AZ193">
        <f t="shared" si="284"/>
        <v>21</v>
      </c>
      <c r="BA193">
        <f t="shared" si="285"/>
        <v>2</v>
      </c>
      <c r="BB193">
        <f t="shared" si="286"/>
        <v>52</v>
      </c>
      <c r="BC193">
        <f t="shared" si="287"/>
        <v>0.36735405314476721</v>
      </c>
      <c r="BD193">
        <f t="shared" si="288"/>
        <v>2.2807838094113926</v>
      </c>
      <c r="BE193">
        <f t="shared" si="289"/>
        <v>0.12222152900771403</v>
      </c>
      <c r="BF193">
        <f t="shared" si="290"/>
        <v>1.9428132568574878</v>
      </c>
      <c r="BG193">
        <f t="shared" si="291"/>
        <v>133.88639667880082</v>
      </c>
      <c r="BH193">
        <f t="shared" si="292"/>
        <v>4.1731557442561744</v>
      </c>
      <c r="BI193">
        <f t="shared" si="293"/>
        <v>313.88639667880079</v>
      </c>
      <c r="BJ193">
        <f t="shared" si="294"/>
        <v>313</v>
      </c>
      <c r="BK193">
        <f t="shared" si="295"/>
        <v>53</v>
      </c>
      <c r="BL193">
        <f t="shared" si="296"/>
        <v>11</v>
      </c>
      <c r="BM193">
        <f t="shared" si="297"/>
        <v>-46.267290159958741</v>
      </c>
      <c r="BN193" t="str">
        <f t="shared" si="298"/>
        <v>NEGATIF</v>
      </c>
      <c r="BO193">
        <f t="shared" si="299"/>
        <v>46</v>
      </c>
      <c r="BP193">
        <f t="shared" si="300"/>
        <v>16</v>
      </c>
      <c r="BQ193">
        <f t="shared" si="301"/>
        <v>2</v>
      </c>
    </row>
    <row r="194" spans="1:69">
      <c r="A194">
        <f t="shared" ref="A194" si="356">A192</f>
        <v>7.0027777777777782</v>
      </c>
      <c r="B194">
        <f t="shared" si="318"/>
        <v>111.315</v>
      </c>
      <c r="C194">
        <f>INT(G3/15)</f>
        <v>7</v>
      </c>
      <c r="D194">
        <f>L3</f>
        <v>2017</v>
      </c>
      <c r="E194">
        <f>L2</f>
        <v>5</v>
      </c>
      <c r="F194">
        <f>L4</f>
        <v>25</v>
      </c>
      <c r="H194">
        <v>21</v>
      </c>
      <c r="I194">
        <v>30</v>
      </c>
      <c r="J194">
        <f t="shared" si="337"/>
        <v>21.5</v>
      </c>
      <c r="L194">
        <f t="shared" si="249"/>
        <v>20</v>
      </c>
      <c r="M194">
        <f t="shared" si="250"/>
        <v>-13</v>
      </c>
      <c r="N194">
        <f t="shared" si="251"/>
        <v>2457899.104166667</v>
      </c>
      <c r="O194">
        <f t="shared" si="236"/>
        <v>8.1271790906283143E-4</v>
      </c>
      <c r="P194">
        <f t="shared" si="338"/>
        <v>2457899.1049793847</v>
      </c>
      <c r="Q194">
        <f t="shared" si="339"/>
        <v>0.17396591319328381</v>
      </c>
      <c r="R194">
        <f t="shared" si="252"/>
        <v>63.372863918193616</v>
      </c>
      <c r="S194">
        <f t="shared" si="253"/>
        <v>140.13675953045731</v>
      </c>
      <c r="T194">
        <f t="shared" si="254"/>
        <v>1.2073215552613339</v>
      </c>
      <c r="U194">
        <f t="shared" si="255"/>
        <v>1.106065131790793</v>
      </c>
      <c r="V194">
        <f t="shared" si="256"/>
        <v>2.4458478568820228</v>
      </c>
      <c r="W194">
        <f t="shared" si="257"/>
        <v>1.6701293431645881E-2</v>
      </c>
      <c r="X194">
        <f t="shared" si="258"/>
        <v>64.580185473454947</v>
      </c>
      <c r="Y194">
        <f t="shared" si="259"/>
        <v>141.34408108571864</v>
      </c>
      <c r="Z194">
        <f t="shared" si="260"/>
        <v>2.4669195931516317</v>
      </c>
      <c r="AA194">
        <f t="shared" si="261"/>
        <v>148.57073928885742</v>
      </c>
      <c r="AB194">
        <f t="shared" si="262"/>
        <v>2.5930485727126609</v>
      </c>
      <c r="AC194">
        <f t="shared" si="263"/>
        <v>23.437028827690629</v>
      </c>
      <c r="AD194">
        <f t="shared" si="264"/>
        <v>-2.2753414905829473E-3</v>
      </c>
      <c r="AE194">
        <f t="shared" si="265"/>
        <v>23.434753486200044</v>
      </c>
      <c r="AF194">
        <f t="shared" si="266"/>
        <v>2457898.5</v>
      </c>
      <c r="AG194">
        <f t="shared" si="267"/>
        <v>0.17394934976043805</v>
      </c>
      <c r="AH194">
        <f t="shared" si="268"/>
        <v>16.184744787525631</v>
      </c>
      <c r="AI194">
        <f t="shared" si="269"/>
        <v>6.7244444731006325</v>
      </c>
      <c r="AJ194">
        <f t="shared" si="270"/>
        <v>0.4090136077274103</v>
      </c>
      <c r="AK194">
        <f t="shared" si="271"/>
        <v>14.145444473100632</v>
      </c>
      <c r="AL194">
        <f t="shared" si="303"/>
        <v>149.57379137923121</v>
      </c>
      <c r="AM194">
        <f t="shared" si="272"/>
        <v>2.610555134258695</v>
      </c>
      <c r="AN194">
        <f t="shared" si="273"/>
        <v>1.0129329867805505</v>
      </c>
      <c r="AO194" t="s">
        <v>137</v>
      </c>
      <c r="AP194">
        <f t="shared" si="274"/>
        <v>64.57200296411483</v>
      </c>
      <c r="AQ194">
        <f t="shared" si="275"/>
        <v>64</v>
      </c>
      <c r="AR194">
        <f t="shared" si="276"/>
        <v>34</v>
      </c>
      <c r="AS194">
        <f t="shared" si="277"/>
        <v>19</v>
      </c>
      <c r="AT194">
        <f t="shared" si="278"/>
        <v>1.1269940563313416</v>
      </c>
      <c r="AU194">
        <f t="shared" si="279"/>
        <v>62.607875717278262</v>
      </c>
      <c r="AV194" s="18">
        <f t="shared" si="280"/>
        <v>4.1738583811518843</v>
      </c>
      <c r="AW194">
        <f t="shared" si="281"/>
        <v>1.0927135689459122</v>
      </c>
      <c r="AX194">
        <f t="shared" si="282"/>
        <v>21.049667839231891</v>
      </c>
      <c r="AY194" t="str">
        <f t="shared" si="283"/>
        <v>POSITIF</v>
      </c>
      <c r="AZ194">
        <f t="shared" si="284"/>
        <v>21</v>
      </c>
      <c r="BA194">
        <f t="shared" si="285"/>
        <v>2</v>
      </c>
      <c r="BB194">
        <f t="shared" si="286"/>
        <v>58</v>
      </c>
      <c r="BC194">
        <f t="shared" si="287"/>
        <v>0.3673860102457569</v>
      </c>
      <c r="BD194">
        <f t="shared" si="288"/>
        <v>2.3367584456762751</v>
      </c>
      <c r="BE194">
        <f t="shared" si="289"/>
        <v>0.12222152900771403</v>
      </c>
      <c r="BF194">
        <f t="shared" si="290"/>
        <v>1.9428132568574878</v>
      </c>
      <c r="BG194">
        <f t="shared" si="291"/>
        <v>137.55929231583909</v>
      </c>
      <c r="BH194">
        <f t="shared" si="292"/>
        <v>4.1738583811518843</v>
      </c>
      <c r="BI194">
        <f t="shared" si="293"/>
        <v>317.55929231583912</v>
      </c>
      <c r="BJ194">
        <f t="shared" si="294"/>
        <v>317</v>
      </c>
      <c r="BK194">
        <f t="shared" si="295"/>
        <v>33</v>
      </c>
      <c r="BL194">
        <f t="shared" si="296"/>
        <v>33</v>
      </c>
      <c r="BM194">
        <f t="shared" si="297"/>
        <v>-49.020859592341097</v>
      </c>
      <c r="BN194" t="str">
        <f t="shared" si="298"/>
        <v>NEGATIF</v>
      </c>
      <c r="BO194">
        <f t="shared" si="299"/>
        <v>49</v>
      </c>
      <c r="BP194">
        <f t="shared" si="300"/>
        <v>1</v>
      </c>
      <c r="BQ194">
        <f t="shared" si="301"/>
        <v>15</v>
      </c>
    </row>
    <row r="195" spans="1:69">
      <c r="A195">
        <f t="shared" ref="A195" si="357">A193</f>
        <v>7.0027777777777782</v>
      </c>
      <c r="B195">
        <f t="shared" si="318"/>
        <v>111.315</v>
      </c>
      <c r="C195">
        <f>INT(G3/15)</f>
        <v>7</v>
      </c>
      <c r="D195">
        <f>L3</f>
        <v>2017</v>
      </c>
      <c r="E195">
        <f>L2</f>
        <v>5</v>
      </c>
      <c r="F195">
        <f>L4</f>
        <v>25</v>
      </c>
      <c r="H195">
        <v>21</v>
      </c>
      <c r="I195">
        <v>45</v>
      </c>
      <c r="J195">
        <f t="shared" si="337"/>
        <v>21.75</v>
      </c>
      <c r="L195">
        <f t="shared" si="249"/>
        <v>20</v>
      </c>
      <c r="M195">
        <f t="shared" si="250"/>
        <v>-13</v>
      </c>
      <c r="N195">
        <f t="shared" si="251"/>
        <v>2457899.1145833335</v>
      </c>
      <c r="O195">
        <f t="shared" si="236"/>
        <v>8.1271790906283143E-4</v>
      </c>
      <c r="P195">
        <f t="shared" si="338"/>
        <v>2457899.1153960512</v>
      </c>
      <c r="Q195">
        <f t="shared" si="339"/>
        <v>0.17396619838606986</v>
      </c>
      <c r="R195">
        <f t="shared" si="252"/>
        <v>63.38313107803333</v>
      </c>
      <c r="S195">
        <f t="shared" si="253"/>
        <v>140.14702619990749</v>
      </c>
      <c r="T195">
        <f t="shared" si="254"/>
        <v>1.2070596684566266</v>
      </c>
      <c r="U195">
        <f t="shared" si="255"/>
        <v>1.1062443275348246</v>
      </c>
      <c r="V195">
        <f t="shared" si="256"/>
        <v>2.4460270440671423</v>
      </c>
      <c r="W195">
        <f t="shared" si="257"/>
        <v>1.6701293419667786E-2</v>
      </c>
      <c r="X195">
        <f t="shared" si="258"/>
        <v>64.590190746489952</v>
      </c>
      <c r="Y195">
        <f t="shared" si="259"/>
        <v>141.35408586836411</v>
      </c>
      <c r="Z195">
        <f t="shared" si="260"/>
        <v>2.4670942095497415</v>
      </c>
      <c r="AA195">
        <f t="shared" si="261"/>
        <v>148.57018768714883</v>
      </c>
      <c r="AB195">
        <f t="shared" si="262"/>
        <v>2.5930389454466862</v>
      </c>
      <c r="AC195">
        <f t="shared" si="263"/>
        <v>23.437028823981933</v>
      </c>
      <c r="AD195">
        <f t="shared" si="264"/>
        <v>-2.2753741252023959E-3</v>
      </c>
      <c r="AE195">
        <f t="shared" si="265"/>
        <v>23.434753449856732</v>
      </c>
      <c r="AF195">
        <f t="shared" si="266"/>
        <v>2457898.5</v>
      </c>
      <c r="AG195">
        <f t="shared" si="267"/>
        <v>0.17394934976043805</v>
      </c>
      <c r="AH195">
        <f t="shared" si="268"/>
        <v>16.184744787525631</v>
      </c>
      <c r="AI195">
        <f t="shared" si="269"/>
        <v>6.9751289504381297</v>
      </c>
      <c r="AJ195">
        <f t="shared" si="270"/>
        <v>0.40901360709309986</v>
      </c>
      <c r="AK195">
        <f t="shared" si="271"/>
        <v>14.396128950438129</v>
      </c>
      <c r="AL195">
        <f t="shared" si="303"/>
        <v>153.32351876604224</v>
      </c>
      <c r="AM195">
        <f t="shared" si="272"/>
        <v>2.6760002232107505</v>
      </c>
      <c r="AN195">
        <f t="shared" si="273"/>
        <v>1.0129348561698017</v>
      </c>
      <c r="AO195" t="s">
        <v>137</v>
      </c>
      <c r="AP195">
        <f t="shared" si="274"/>
        <v>64.582008197883212</v>
      </c>
      <c r="AQ195">
        <f t="shared" si="275"/>
        <v>64</v>
      </c>
      <c r="AR195">
        <f t="shared" si="276"/>
        <v>34</v>
      </c>
      <c r="AS195">
        <f t="shared" si="277"/>
        <v>55</v>
      </c>
      <c r="AT195">
        <f t="shared" si="278"/>
        <v>1.1271686806030317</v>
      </c>
      <c r="AU195">
        <f t="shared" si="279"/>
        <v>62.618415490529713</v>
      </c>
      <c r="AV195" s="18">
        <f t="shared" si="280"/>
        <v>4.1745610327019813</v>
      </c>
      <c r="AW195">
        <f t="shared" si="281"/>
        <v>1.0928975226915636</v>
      </c>
      <c r="AX195">
        <f t="shared" si="282"/>
        <v>21.051498189507644</v>
      </c>
      <c r="AY195" t="str">
        <f t="shared" si="283"/>
        <v>POSITIF</v>
      </c>
      <c r="AZ195">
        <f t="shared" si="284"/>
        <v>21</v>
      </c>
      <c r="BA195">
        <f t="shared" si="285"/>
        <v>3</v>
      </c>
      <c r="BB195">
        <f t="shared" si="286"/>
        <v>5</v>
      </c>
      <c r="BC195">
        <f t="shared" si="287"/>
        <v>0.36741795588453358</v>
      </c>
      <c r="BD195">
        <f t="shared" si="288"/>
        <v>2.4008625676247277</v>
      </c>
      <c r="BE195">
        <f t="shared" si="289"/>
        <v>0.12222152900771403</v>
      </c>
      <c r="BF195">
        <f t="shared" si="290"/>
        <v>1.9428132568574878</v>
      </c>
      <c r="BG195">
        <f t="shared" si="291"/>
        <v>141.76128710151744</v>
      </c>
      <c r="BH195">
        <f t="shared" si="292"/>
        <v>4.1745610327019813</v>
      </c>
      <c r="BI195">
        <f t="shared" si="293"/>
        <v>321.76128710151744</v>
      </c>
      <c r="BJ195">
        <f t="shared" si="294"/>
        <v>321</v>
      </c>
      <c r="BK195">
        <f t="shared" si="295"/>
        <v>45</v>
      </c>
      <c r="BL195">
        <f t="shared" si="296"/>
        <v>40</v>
      </c>
      <c r="BM195">
        <f t="shared" si="297"/>
        <v>-51.619386097047069</v>
      </c>
      <c r="BN195" t="str">
        <f t="shared" si="298"/>
        <v>NEGATIF</v>
      </c>
      <c r="BO195">
        <f t="shared" si="299"/>
        <v>51</v>
      </c>
      <c r="BP195">
        <f t="shared" si="300"/>
        <v>37</v>
      </c>
      <c r="BQ195">
        <f t="shared" si="301"/>
        <v>9</v>
      </c>
    </row>
    <row r="196" spans="1:69">
      <c r="A196">
        <f t="shared" ref="A196" si="358">A194</f>
        <v>7.0027777777777782</v>
      </c>
      <c r="B196">
        <f t="shared" si="318"/>
        <v>111.315</v>
      </c>
      <c r="C196">
        <f>INT(G3/15)</f>
        <v>7</v>
      </c>
      <c r="D196">
        <f>L3</f>
        <v>2017</v>
      </c>
      <c r="E196">
        <f>L2</f>
        <v>5</v>
      </c>
      <c r="F196">
        <f>L4</f>
        <v>25</v>
      </c>
      <c r="H196">
        <v>22</v>
      </c>
      <c r="I196">
        <v>0</v>
      </c>
      <c r="J196">
        <f t="shared" si="337"/>
        <v>22</v>
      </c>
      <c r="L196">
        <f t="shared" si="249"/>
        <v>20</v>
      </c>
      <c r="M196">
        <f t="shared" si="250"/>
        <v>-13</v>
      </c>
      <c r="N196">
        <f t="shared" si="251"/>
        <v>2457899.125</v>
      </c>
      <c r="O196">
        <f t="shared" ref="O196:O207" si="359">O177</f>
        <v>8.1271790906283143E-4</v>
      </c>
      <c r="P196">
        <f t="shared" si="338"/>
        <v>2457899.1258127177</v>
      </c>
      <c r="Q196">
        <f t="shared" si="339"/>
        <v>0.17396648357885594</v>
      </c>
      <c r="R196">
        <f t="shared" si="252"/>
        <v>63.393398237873953</v>
      </c>
      <c r="S196">
        <f t="shared" si="253"/>
        <v>140.15729286935948</v>
      </c>
      <c r="T196">
        <f t="shared" si="254"/>
        <v>1.2067977447148872</v>
      </c>
      <c r="U196">
        <f t="shared" si="255"/>
        <v>1.1064235232788719</v>
      </c>
      <c r="V196">
        <f t="shared" si="256"/>
        <v>2.4462062312522934</v>
      </c>
      <c r="W196">
        <f t="shared" si="257"/>
        <v>1.670129340768969E-2</v>
      </c>
      <c r="X196">
        <f t="shared" si="258"/>
        <v>64.600195982588843</v>
      </c>
      <c r="Y196">
        <f t="shared" si="259"/>
        <v>141.36409061407437</v>
      </c>
      <c r="Z196">
        <f t="shared" si="260"/>
        <v>2.4672688253032105</v>
      </c>
      <c r="AA196">
        <f t="shared" si="261"/>
        <v>148.56963608544018</v>
      </c>
      <c r="AB196">
        <f t="shared" si="262"/>
        <v>2.5930293181807107</v>
      </c>
      <c r="AC196">
        <f t="shared" si="263"/>
        <v>23.437028820273238</v>
      </c>
      <c r="AD196">
        <f t="shared" si="264"/>
        <v>-2.2754067474469643E-3</v>
      </c>
      <c r="AE196">
        <f t="shared" si="265"/>
        <v>23.43475341352579</v>
      </c>
      <c r="AF196">
        <f t="shared" si="266"/>
        <v>2457898.5</v>
      </c>
      <c r="AG196">
        <f t="shared" si="267"/>
        <v>0.17394934976043805</v>
      </c>
      <c r="AH196">
        <f t="shared" si="268"/>
        <v>16.184744787525631</v>
      </c>
      <c r="AI196">
        <f t="shared" si="269"/>
        <v>7.2258134277756305</v>
      </c>
      <c r="AJ196">
        <f t="shared" si="270"/>
        <v>0.40901360645900531</v>
      </c>
      <c r="AK196">
        <f t="shared" si="271"/>
        <v>14.64681342777563</v>
      </c>
      <c r="AL196">
        <f t="shared" si="303"/>
        <v>157.07324593261933</v>
      </c>
      <c r="AM196">
        <f t="shared" si="272"/>
        <v>2.7414453083189985</v>
      </c>
      <c r="AN196">
        <f t="shared" si="273"/>
        <v>1.0129367251508559</v>
      </c>
      <c r="AO196" t="s">
        <v>137</v>
      </c>
      <c r="AP196">
        <f t="shared" si="274"/>
        <v>64.592013394715721</v>
      </c>
      <c r="AQ196">
        <f t="shared" si="275"/>
        <v>64</v>
      </c>
      <c r="AR196">
        <f t="shared" si="276"/>
        <v>35</v>
      </c>
      <c r="AS196">
        <f t="shared" si="277"/>
        <v>31</v>
      </c>
      <c r="AT196">
        <f t="shared" si="278"/>
        <v>1.1273433042300691</v>
      </c>
      <c r="AU196">
        <f t="shared" si="279"/>
        <v>62.62895548401513</v>
      </c>
      <c r="AV196" s="18">
        <f t="shared" si="280"/>
        <v>4.1752636989343417</v>
      </c>
      <c r="AW196">
        <f t="shared" si="281"/>
        <v>1.0930814802810229</v>
      </c>
      <c r="AX196">
        <f t="shared" si="282"/>
        <v>21.053327883060007</v>
      </c>
      <c r="AY196" t="str">
        <f t="shared" si="283"/>
        <v>POSITIF</v>
      </c>
      <c r="AZ196">
        <f t="shared" si="284"/>
        <v>21</v>
      </c>
      <c r="BA196">
        <f t="shared" si="285"/>
        <v>3</v>
      </c>
      <c r="BB196">
        <f t="shared" si="286"/>
        <v>11</v>
      </c>
      <c r="BC196">
        <f t="shared" si="287"/>
        <v>0.36744989006132484</v>
      </c>
      <c r="BD196">
        <f t="shared" si="288"/>
        <v>2.4742012117864483</v>
      </c>
      <c r="BE196">
        <f t="shared" si="289"/>
        <v>0.12222152900771403</v>
      </c>
      <c r="BF196">
        <f t="shared" si="290"/>
        <v>1.9428132568574878</v>
      </c>
      <c r="BG196">
        <f t="shared" si="291"/>
        <v>146.55083743073925</v>
      </c>
      <c r="BH196">
        <f t="shared" si="292"/>
        <v>4.1752636989343417</v>
      </c>
      <c r="BI196">
        <f t="shared" si="293"/>
        <v>326.55083743073925</v>
      </c>
      <c r="BJ196">
        <f t="shared" si="294"/>
        <v>326</v>
      </c>
      <c r="BK196">
        <f t="shared" si="295"/>
        <v>33</v>
      </c>
      <c r="BL196">
        <f t="shared" si="296"/>
        <v>3</v>
      </c>
      <c r="BM196">
        <f t="shared" si="297"/>
        <v>-54.028990607640267</v>
      </c>
      <c r="BN196" t="str">
        <f t="shared" si="298"/>
        <v>NEGATIF</v>
      </c>
      <c r="BO196">
        <f t="shared" si="299"/>
        <v>54</v>
      </c>
      <c r="BP196">
        <f t="shared" si="300"/>
        <v>1</v>
      </c>
      <c r="BQ196">
        <f t="shared" si="301"/>
        <v>44</v>
      </c>
    </row>
    <row r="197" spans="1:69">
      <c r="A197">
        <f t="shared" ref="A197" si="360">A195</f>
        <v>7.0027777777777782</v>
      </c>
      <c r="B197">
        <f t="shared" si="318"/>
        <v>111.315</v>
      </c>
      <c r="C197">
        <f>INT(G3/15)</f>
        <v>7</v>
      </c>
      <c r="D197">
        <f>L3</f>
        <v>2017</v>
      </c>
      <c r="E197">
        <f>L2</f>
        <v>5</v>
      </c>
      <c r="F197">
        <f>L4</f>
        <v>25</v>
      </c>
      <c r="H197">
        <v>22</v>
      </c>
      <c r="I197">
        <v>15</v>
      </c>
      <c r="J197">
        <f t="shared" si="337"/>
        <v>22.25</v>
      </c>
      <c r="L197">
        <f t="shared" si="249"/>
        <v>20</v>
      </c>
      <c r="M197">
        <f t="shared" si="250"/>
        <v>-13</v>
      </c>
      <c r="N197">
        <f t="shared" si="251"/>
        <v>2457899.135416667</v>
      </c>
      <c r="O197">
        <f t="shared" si="359"/>
        <v>8.1271790906283143E-4</v>
      </c>
      <c r="P197">
        <f t="shared" si="338"/>
        <v>2457899.1362293847</v>
      </c>
      <c r="Q197">
        <f t="shared" si="339"/>
        <v>0.17396676877165476</v>
      </c>
      <c r="R197">
        <f t="shared" si="252"/>
        <v>63.403665398172961</v>
      </c>
      <c r="S197">
        <f t="shared" si="253"/>
        <v>140.16755953926895</v>
      </c>
      <c r="T197">
        <f t="shared" si="254"/>
        <v>1.206535784032754</v>
      </c>
      <c r="U197">
        <f t="shared" si="255"/>
        <v>1.1066027190309198</v>
      </c>
      <c r="V197">
        <f t="shared" si="256"/>
        <v>2.4463854184454292</v>
      </c>
      <c r="W197">
        <f t="shared" si="257"/>
        <v>1.6701293395711591E-2</v>
      </c>
      <c r="X197">
        <f t="shared" si="258"/>
        <v>64.610201182205714</v>
      </c>
      <c r="Y197">
        <f t="shared" si="259"/>
        <v>141.3740953233017</v>
      </c>
      <c r="Z197">
        <f t="shared" si="260"/>
        <v>2.4674434404199319</v>
      </c>
      <c r="AA197">
        <f t="shared" si="261"/>
        <v>148.56908448370686</v>
      </c>
      <c r="AB197">
        <f t="shared" si="262"/>
        <v>2.5930196909143044</v>
      </c>
      <c r="AC197">
        <f t="shared" si="263"/>
        <v>23.437028816564542</v>
      </c>
      <c r="AD197">
        <f t="shared" si="264"/>
        <v>-2.2754393573122676E-3</v>
      </c>
      <c r="AE197">
        <f t="shared" si="265"/>
        <v>23.43475337720723</v>
      </c>
      <c r="AF197">
        <f t="shared" si="266"/>
        <v>2457898.5</v>
      </c>
      <c r="AG197">
        <f t="shared" si="267"/>
        <v>0.17394934976043805</v>
      </c>
      <c r="AH197">
        <f t="shared" si="268"/>
        <v>16.184744787525631</v>
      </c>
      <c r="AI197">
        <f t="shared" si="269"/>
        <v>7.4764979051131277</v>
      </c>
      <c r="AJ197">
        <f t="shared" si="270"/>
        <v>0.4090136058251268</v>
      </c>
      <c r="AK197">
        <f t="shared" si="271"/>
        <v>14.897497905113127</v>
      </c>
      <c r="AL197">
        <f t="shared" si="303"/>
        <v>160.82297287854789</v>
      </c>
      <c r="AM197">
        <f t="shared" si="272"/>
        <v>2.8068903895762034</v>
      </c>
      <c r="AN197">
        <f t="shared" si="273"/>
        <v>1.0129385937237405</v>
      </c>
      <c r="AO197" t="s">
        <v>137</v>
      </c>
      <c r="AP197">
        <f t="shared" si="274"/>
        <v>64.602018555066422</v>
      </c>
      <c r="AQ197">
        <f t="shared" si="275"/>
        <v>64</v>
      </c>
      <c r="AR197">
        <f t="shared" si="276"/>
        <v>36</v>
      </c>
      <c r="AS197">
        <f t="shared" si="277"/>
        <v>7</v>
      </c>
      <c r="AT197">
        <f t="shared" si="278"/>
        <v>1.1275179272203788</v>
      </c>
      <c r="AU197">
        <f t="shared" si="279"/>
        <v>62.639495698149013</v>
      </c>
      <c r="AV197" s="18">
        <f t="shared" si="280"/>
        <v>4.1759663798766011</v>
      </c>
      <c r="AW197">
        <f t="shared" si="281"/>
        <v>1.0932654417215244</v>
      </c>
      <c r="AX197">
        <f t="shared" si="282"/>
        <v>21.055156919901297</v>
      </c>
      <c r="AY197" t="str">
        <f t="shared" si="283"/>
        <v>POSITIF</v>
      </c>
      <c r="AZ197">
        <f t="shared" si="284"/>
        <v>21</v>
      </c>
      <c r="BA197">
        <f t="shared" si="285"/>
        <v>3</v>
      </c>
      <c r="BB197">
        <f t="shared" si="286"/>
        <v>18</v>
      </c>
      <c r="BC197">
        <f t="shared" si="287"/>
        <v>0.36748181277634562</v>
      </c>
      <c r="BD197">
        <f t="shared" si="288"/>
        <v>2.5577946347213474</v>
      </c>
      <c r="BE197">
        <f t="shared" si="289"/>
        <v>0.12222152900771403</v>
      </c>
      <c r="BF197">
        <f t="shared" si="290"/>
        <v>1.9428132568574878</v>
      </c>
      <c r="BG197">
        <f t="shared" si="291"/>
        <v>151.96939112263121</v>
      </c>
      <c r="BH197">
        <f t="shared" si="292"/>
        <v>4.1759663798766011</v>
      </c>
      <c r="BI197">
        <f t="shared" si="293"/>
        <v>331.96939112263124</v>
      </c>
      <c r="BJ197">
        <f t="shared" si="294"/>
        <v>331</v>
      </c>
      <c r="BK197">
        <f t="shared" si="295"/>
        <v>58</v>
      </c>
      <c r="BL197">
        <f t="shared" si="296"/>
        <v>9</v>
      </c>
      <c r="BM197">
        <f t="shared" si="297"/>
        <v>-56.208997746073329</v>
      </c>
      <c r="BN197" t="str">
        <f t="shared" si="298"/>
        <v>NEGATIF</v>
      </c>
      <c r="BO197">
        <f t="shared" si="299"/>
        <v>56</v>
      </c>
      <c r="BP197">
        <f t="shared" si="300"/>
        <v>12</v>
      </c>
      <c r="BQ197">
        <f t="shared" si="301"/>
        <v>32</v>
      </c>
    </row>
    <row r="198" spans="1:69">
      <c r="A198">
        <f t="shared" ref="A198" si="361">A196</f>
        <v>7.0027777777777782</v>
      </c>
      <c r="B198">
        <f t="shared" si="318"/>
        <v>111.315</v>
      </c>
      <c r="C198">
        <f>INT(G3/15)</f>
        <v>7</v>
      </c>
      <c r="D198">
        <f>L3</f>
        <v>2017</v>
      </c>
      <c r="E198">
        <f>L2</f>
        <v>5</v>
      </c>
      <c r="F198">
        <f>L4</f>
        <v>25</v>
      </c>
      <c r="H198">
        <v>22</v>
      </c>
      <c r="I198">
        <v>30</v>
      </c>
      <c r="J198">
        <f t="shared" si="337"/>
        <v>22.5</v>
      </c>
      <c r="L198">
        <f t="shared" si="249"/>
        <v>20</v>
      </c>
      <c r="M198">
        <f t="shared" si="250"/>
        <v>-13</v>
      </c>
      <c r="N198">
        <f t="shared" si="251"/>
        <v>2457899.1458333335</v>
      </c>
      <c r="O198">
        <f t="shared" si="359"/>
        <v>8.1271790906283143E-4</v>
      </c>
      <c r="P198">
        <f t="shared" si="338"/>
        <v>2457899.1466460512</v>
      </c>
      <c r="Q198">
        <f t="shared" si="339"/>
        <v>0.17396705396444084</v>
      </c>
      <c r="R198">
        <f t="shared" si="252"/>
        <v>63.413932558012675</v>
      </c>
      <c r="S198">
        <f t="shared" si="253"/>
        <v>140.17782620872094</v>
      </c>
      <c r="T198">
        <f t="shared" si="254"/>
        <v>1.2062737864418411</v>
      </c>
      <c r="U198">
        <f t="shared" si="255"/>
        <v>1.1067819147749511</v>
      </c>
      <c r="V198">
        <f t="shared" si="256"/>
        <v>2.4465646056305803</v>
      </c>
      <c r="W198">
        <f t="shared" si="257"/>
        <v>1.6701293383733495E-2</v>
      </c>
      <c r="X198">
        <f t="shared" si="258"/>
        <v>64.620206344454516</v>
      </c>
      <c r="Y198">
        <f t="shared" si="259"/>
        <v>141.38409999516279</v>
      </c>
      <c r="Z198">
        <f t="shared" si="260"/>
        <v>2.4676180548844897</v>
      </c>
      <c r="AA198">
        <f t="shared" si="261"/>
        <v>148.56853288199821</v>
      </c>
      <c r="AB198">
        <f t="shared" si="262"/>
        <v>2.5930100636483289</v>
      </c>
      <c r="AC198">
        <f t="shared" si="263"/>
        <v>23.437028812855846</v>
      </c>
      <c r="AD198">
        <f t="shared" si="264"/>
        <v>-2.2754719547895571E-3</v>
      </c>
      <c r="AE198">
        <f t="shared" si="265"/>
        <v>23.434753340901057</v>
      </c>
      <c r="AF198">
        <f t="shared" si="266"/>
        <v>2457898.5</v>
      </c>
      <c r="AG198">
        <f t="shared" si="267"/>
        <v>0.17394934976043805</v>
      </c>
      <c r="AH198">
        <f t="shared" si="268"/>
        <v>16.184744787525631</v>
      </c>
      <c r="AI198">
        <f t="shared" si="269"/>
        <v>7.7271823824506285</v>
      </c>
      <c r="AJ198">
        <f t="shared" si="270"/>
        <v>0.40901360519146457</v>
      </c>
      <c r="AK198">
        <f t="shared" si="271"/>
        <v>15.148182382450628</v>
      </c>
      <c r="AL198">
        <f t="shared" si="303"/>
        <v>164.57269960482535</v>
      </c>
      <c r="AM198">
        <f t="shared" si="272"/>
        <v>2.8723354669997732</v>
      </c>
      <c r="AN198">
        <f t="shared" si="273"/>
        <v>1.0129404618882338</v>
      </c>
      <c r="AO198" t="s">
        <v>137</v>
      </c>
      <c r="AP198">
        <f t="shared" si="274"/>
        <v>64.612023678049297</v>
      </c>
      <c r="AQ198">
        <f t="shared" si="275"/>
        <v>64</v>
      </c>
      <c r="AR198">
        <f t="shared" si="276"/>
        <v>36</v>
      </c>
      <c r="AS198">
        <f t="shared" si="277"/>
        <v>43</v>
      </c>
      <c r="AT198">
        <f t="shared" si="278"/>
        <v>1.1276925495584968</v>
      </c>
      <c r="AU198">
        <f t="shared" si="279"/>
        <v>62.650036131934066</v>
      </c>
      <c r="AV198" s="18">
        <f t="shared" si="280"/>
        <v>4.1766690754622706</v>
      </c>
      <c r="AW198">
        <f t="shared" si="281"/>
        <v>1.093449406995662</v>
      </c>
      <c r="AX198">
        <f t="shared" si="282"/>
        <v>21.056985299798864</v>
      </c>
      <c r="AY198" t="str">
        <f t="shared" si="283"/>
        <v>POSITIF</v>
      </c>
      <c r="AZ198">
        <f t="shared" si="284"/>
        <v>21</v>
      </c>
      <c r="BA198">
        <f t="shared" si="285"/>
        <v>3</v>
      </c>
      <c r="BB198">
        <f t="shared" si="286"/>
        <v>25</v>
      </c>
      <c r="BC198">
        <f t="shared" si="287"/>
        <v>0.36751372402553545</v>
      </c>
      <c r="BD198">
        <f t="shared" si="288"/>
        <v>2.6523662373409564</v>
      </c>
      <c r="BE198">
        <f t="shared" si="289"/>
        <v>0.12222152900771403</v>
      </c>
      <c r="BF198">
        <f t="shared" si="290"/>
        <v>1.9428132568574878</v>
      </c>
      <c r="BG198">
        <f t="shared" si="291"/>
        <v>158.02366942226084</v>
      </c>
      <c r="BH198">
        <f t="shared" si="292"/>
        <v>4.1766690754622706</v>
      </c>
      <c r="BI198">
        <f t="shared" si="293"/>
        <v>338.02366942226081</v>
      </c>
      <c r="BJ198">
        <f t="shared" si="294"/>
        <v>338</v>
      </c>
      <c r="BK198">
        <f t="shared" si="295"/>
        <v>1</v>
      </c>
      <c r="BL198">
        <f t="shared" si="296"/>
        <v>25</v>
      </c>
      <c r="BM198">
        <f t="shared" si="297"/>
        <v>-58.11207767312316</v>
      </c>
      <c r="BN198" t="str">
        <f t="shared" si="298"/>
        <v>NEGATIF</v>
      </c>
      <c r="BO198">
        <f t="shared" si="299"/>
        <v>58</v>
      </c>
      <c r="BP198">
        <f t="shared" si="300"/>
        <v>6</v>
      </c>
      <c r="BQ198">
        <f t="shared" si="301"/>
        <v>43</v>
      </c>
    </row>
    <row r="199" spans="1:69">
      <c r="A199">
        <f t="shared" ref="A199" si="362">A197</f>
        <v>7.0027777777777782</v>
      </c>
      <c r="B199">
        <f t="shared" si="318"/>
        <v>111.315</v>
      </c>
      <c r="C199">
        <f>INT(G3/15)</f>
        <v>7</v>
      </c>
      <c r="D199">
        <f>L3</f>
        <v>2017</v>
      </c>
      <c r="E199">
        <f>L2</f>
        <v>5</v>
      </c>
      <c r="F199">
        <f>L4</f>
        <v>25</v>
      </c>
      <c r="H199">
        <v>22</v>
      </c>
      <c r="I199">
        <v>45</v>
      </c>
      <c r="J199">
        <f t="shared" si="337"/>
        <v>22.75</v>
      </c>
      <c r="L199">
        <f t="shared" si="249"/>
        <v>20</v>
      </c>
      <c r="M199">
        <f t="shared" si="250"/>
        <v>-13</v>
      </c>
      <c r="N199">
        <f t="shared" si="251"/>
        <v>2457899.15625</v>
      </c>
      <c r="O199">
        <f t="shared" si="359"/>
        <v>8.1271790906283143E-4</v>
      </c>
      <c r="P199">
        <f t="shared" si="338"/>
        <v>2457899.1570627177</v>
      </c>
      <c r="Q199">
        <f t="shared" si="339"/>
        <v>0.17396733915722692</v>
      </c>
      <c r="R199">
        <f t="shared" si="252"/>
        <v>63.424199717853298</v>
      </c>
      <c r="S199">
        <f t="shared" si="253"/>
        <v>140.18809287817203</v>
      </c>
      <c r="T199">
        <f t="shared" si="254"/>
        <v>1.2060117519387679</v>
      </c>
      <c r="U199">
        <f t="shared" si="255"/>
        <v>1.1069611105189987</v>
      </c>
      <c r="V199">
        <f t="shared" si="256"/>
        <v>2.4467437928157159</v>
      </c>
      <c r="W199">
        <f t="shared" si="257"/>
        <v>1.6701293371755396E-2</v>
      </c>
      <c r="X199">
        <f t="shared" si="258"/>
        <v>64.630211469792073</v>
      </c>
      <c r="Y199">
        <f t="shared" si="259"/>
        <v>141.3941046301108</v>
      </c>
      <c r="Z199">
        <f t="shared" si="260"/>
        <v>2.4677926687047926</v>
      </c>
      <c r="AA199">
        <f t="shared" si="261"/>
        <v>148.56798128028956</v>
      </c>
      <c r="AB199">
        <f t="shared" si="262"/>
        <v>2.5930004363823533</v>
      </c>
      <c r="AC199">
        <f t="shared" si="263"/>
        <v>23.437028809147151</v>
      </c>
      <c r="AD199">
        <f t="shared" si="264"/>
        <v>-2.2755045398744618E-3</v>
      </c>
      <c r="AE199">
        <f t="shared" si="265"/>
        <v>23.434753304607277</v>
      </c>
      <c r="AF199">
        <f t="shared" si="266"/>
        <v>2457898.5</v>
      </c>
      <c r="AG199">
        <f t="shared" si="267"/>
        <v>0.17394934976043805</v>
      </c>
      <c r="AH199">
        <f t="shared" si="268"/>
        <v>16.184744787525631</v>
      </c>
      <c r="AI199">
        <f t="shared" si="269"/>
        <v>7.9778668597881293</v>
      </c>
      <c r="AJ199">
        <f t="shared" si="270"/>
        <v>0.40901360455801861</v>
      </c>
      <c r="AK199">
        <f t="shared" si="271"/>
        <v>15.398866859788129</v>
      </c>
      <c r="AL199">
        <f t="shared" si="303"/>
        <v>168.32242611103433</v>
      </c>
      <c r="AM199">
        <f t="shared" si="272"/>
        <v>2.9377805405824238</v>
      </c>
      <c r="AN199">
        <f t="shared" si="273"/>
        <v>1.0129423296443631</v>
      </c>
      <c r="AO199" t="s">
        <v>137</v>
      </c>
      <c r="AP199">
        <f t="shared" si="274"/>
        <v>64.622028764121168</v>
      </c>
      <c r="AQ199">
        <f t="shared" si="275"/>
        <v>64</v>
      </c>
      <c r="AR199">
        <f t="shared" si="276"/>
        <v>37</v>
      </c>
      <c r="AS199">
        <f t="shared" si="277"/>
        <v>19</v>
      </c>
      <c r="AT199">
        <f t="shared" si="278"/>
        <v>1.1278671712523964</v>
      </c>
      <c r="AU199">
        <f t="shared" si="279"/>
        <v>62.660576785787583</v>
      </c>
      <c r="AV199" s="18">
        <f t="shared" si="280"/>
        <v>4.1773717857191723</v>
      </c>
      <c r="AW199">
        <f t="shared" si="281"/>
        <v>1.0936333761107189</v>
      </c>
      <c r="AX199">
        <f t="shared" si="282"/>
        <v>21.058813022765602</v>
      </c>
      <c r="AY199" t="str">
        <f t="shared" si="283"/>
        <v>POSITIF</v>
      </c>
      <c r="AZ199">
        <f t="shared" si="284"/>
        <v>21</v>
      </c>
      <c r="BA199">
        <f t="shared" si="285"/>
        <v>3</v>
      </c>
      <c r="BB199">
        <f t="shared" si="286"/>
        <v>31</v>
      </c>
      <c r="BC199">
        <f t="shared" si="287"/>
        <v>0.36754562380911932</v>
      </c>
      <c r="BD199">
        <f t="shared" si="288"/>
        <v>2.7580333275015372</v>
      </c>
      <c r="BE199">
        <f t="shared" si="289"/>
        <v>0.12222152900771403</v>
      </c>
      <c r="BF199">
        <f t="shared" si="290"/>
        <v>1.9428132568574878</v>
      </c>
      <c r="BG199">
        <f t="shared" si="291"/>
        <v>164.66481082860867</v>
      </c>
      <c r="BH199">
        <f t="shared" si="292"/>
        <v>4.1773717857191723</v>
      </c>
      <c r="BI199">
        <f t="shared" si="293"/>
        <v>344.66481082860867</v>
      </c>
      <c r="BJ199">
        <f t="shared" si="294"/>
        <v>344</v>
      </c>
      <c r="BK199">
        <f t="shared" si="295"/>
        <v>39</v>
      </c>
      <c r="BL199">
        <f t="shared" si="296"/>
        <v>53</v>
      </c>
      <c r="BM199">
        <f t="shared" si="297"/>
        <v>-59.685856960452774</v>
      </c>
      <c r="BN199" t="str">
        <f t="shared" si="298"/>
        <v>NEGATIF</v>
      </c>
      <c r="BO199">
        <f t="shared" si="299"/>
        <v>59</v>
      </c>
      <c r="BP199">
        <f t="shared" si="300"/>
        <v>41</v>
      </c>
      <c r="BQ199">
        <f t="shared" si="301"/>
        <v>9</v>
      </c>
    </row>
    <row r="200" spans="1:69">
      <c r="A200">
        <f t="shared" ref="A200" si="363">A198</f>
        <v>7.0027777777777782</v>
      </c>
      <c r="B200">
        <f t="shared" si="318"/>
        <v>111.315</v>
      </c>
      <c r="C200">
        <f>INT(G3/15)</f>
        <v>7</v>
      </c>
      <c r="D200">
        <f>L3</f>
        <v>2017</v>
      </c>
      <c r="E200">
        <f>L2</f>
        <v>5</v>
      </c>
      <c r="F200">
        <f>L4</f>
        <v>25</v>
      </c>
      <c r="H200">
        <v>23</v>
      </c>
      <c r="I200">
        <v>0</v>
      </c>
      <c r="J200">
        <f t="shared" si="337"/>
        <v>23</v>
      </c>
      <c r="L200">
        <f t="shared" si="249"/>
        <v>20</v>
      </c>
      <c r="M200">
        <f t="shared" si="250"/>
        <v>-13</v>
      </c>
      <c r="N200">
        <f t="shared" si="251"/>
        <v>2457899.166666667</v>
      </c>
      <c r="O200">
        <f t="shared" si="359"/>
        <v>8.1271790906283143E-4</v>
      </c>
      <c r="P200">
        <f t="shared" si="338"/>
        <v>2457899.1674793847</v>
      </c>
      <c r="Q200">
        <f t="shared" si="339"/>
        <v>0.17396762435002575</v>
      </c>
      <c r="R200">
        <f t="shared" si="252"/>
        <v>63.434466878152307</v>
      </c>
      <c r="S200">
        <f t="shared" si="253"/>
        <v>140.1983595480815</v>
      </c>
      <c r="T200">
        <f t="shared" si="254"/>
        <v>1.2057496805200787</v>
      </c>
      <c r="U200">
        <f t="shared" si="255"/>
        <v>1.1071403062710463</v>
      </c>
      <c r="V200">
        <f t="shared" si="256"/>
        <v>2.4469229800088517</v>
      </c>
      <c r="W200">
        <f t="shared" si="257"/>
        <v>1.6701293359777301E-2</v>
      </c>
      <c r="X200">
        <f t="shared" si="258"/>
        <v>64.640216558672392</v>
      </c>
      <c r="Y200">
        <f t="shared" si="259"/>
        <v>141.40410922860158</v>
      </c>
      <c r="Z200">
        <f t="shared" si="260"/>
        <v>2.4679672818887965</v>
      </c>
      <c r="AA200">
        <f t="shared" si="261"/>
        <v>148.56742967855629</v>
      </c>
      <c r="AB200">
        <f t="shared" si="262"/>
        <v>2.5929908091159479</v>
      </c>
      <c r="AC200">
        <f t="shared" si="263"/>
        <v>23.437028805438455</v>
      </c>
      <c r="AD200">
        <f t="shared" si="264"/>
        <v>-2.2755371125625992E-3</v>
      </c>
      <c r="AE200">
        <f t="shared" si="265"/>
        <v>23.434753268325892</v>
      </c>
      <c r="AF200">
        <f t="shared" si="266"/>
        <v>2457898.5</v>
      </c>
      <c r="AG200">
        <f t="shared" si="267"/>
        <v>0.17394934976043805</v>
      </c>
      <c r="AH200">
        <f t="shared" si="268"/>
        <v>16.184744787525631</v>
      </c>
      <c r="AI200">
        <f t="shared" si="269"/>
        <v>8.22855133712563</v>
      </c>
      <c r="AJ200">
        <f t="shared" si="270"/>
        <v>0.40901360392478897</v>
      </c>
      <c r="AK200">
        <f t="shared" si="271"/>
        <v>15.649551337125629</v>
      </c>
      <c r="AL200">
        <f t="shared" si="303"/>
        <v>172.07215239676057</v>
      </c>
      <c r="AM200">
        <f t="shared" si="272"/>
        <v>3.0032256103169241</v>
      </c>
      <c r="AN200">
        <f t="shared" si="273"/>
        <v>1.0129441969921569</v>
      </c>
      <c r="AO200" t="s">
        <v>137</v>
      </c>
      <c r="AP200">
        <f t="shared" si="274"/>
        <v>64.632033813736015</v>
      </c>
      <c r="AQ200">
        <f t="shared" si="275"/>
        <v>64</v>
      </c>
      <c r="AR200">
        <f t="shared" si="276"/>
        <v>37</v>
      </c>
      <c r="AS200">
        <f t="shared" si="277"/>
        <v>55</v>
      </c>
      <c r="AT200">
        <f t="shared" si="278"/>
        <v>1.128041792310001</v>
      </c>
      <c r="AU200">
        <f t="shared" si="279"/>
        <v>62.671117660123869</v>
      </c>
      <c r="AV200" s="18">
        <f t="shared" si="280"/>
        <v>4.1780745106749242</v>
      </c>
      <c r="AW200">
        <f t="shared" si="281"/>
        <v>1.093817349073926</v>
      </c>
      <c r="AX200">
        <f t="shared" si="282"/>
        <v>21.060640088813756</v>
      </c>
      <c r="AY200" t="str">
        <f t="shared" si="283"/>
        <v>POSITIF</v>
      </c>
      <c r="AZ200">
        <f t="shared" si="284"/>
        <v>21</v>
      </c>
      <c r="BA200">
        <f t="shared" si="285"/>
        <v>3</v>
      </c>
      <c r="BB200">
        <f t="shared" si="286"/>
        <v>38</v>
      </c>
      <c r="BC200">
        <f t="shared" si="287"/>
        <v>0.36757751212731105</v>
      </c>
      <c r="BD200">
        <f t="shared" si="288"/>
        <v>2.8739431111328333</v>
      </c>
      <c r="BE200">
        <f t="shared" si="289"/>
        <v>0.12222152900771403</v>
      </c>
      <c r="BF200">
        <f t="shared" si="290"/>
        <v>1.9428132568574878</v>
      </c>
      <c r="BG200">
        <f t="shared" si="291"/>
        <v>171.77176246764711</v>
      </c>
      <c r="BH200">
        <f t="shared" si="292"/>
        <v>4.1780745106749242</v>
      </c>
      <c r="BI200">
        <f t="shared" si="293"/>
        <v>351.77176246764714</v>
      </c>
      <c r="BJ200">
        <f t="shared" si="294"/>
        <v>351</v>
      </c>
      <c r="BK200">
        <f t="shared" si="295"/>
        <v>46</v>
      </c>
      <c r="BL200">
        <f t="shared" si="296"/>
        <v>18</v>
      </c>
      <c r="BM200">
        <f t="shared" si="297"/>
        <v>-60.876764761580063</v>
      </c>
      <c r="BN200" t="str">
        <f t="shared" si="298"/>
        <v>NEGATIF</v>
      </c>
      <c r="BO200">
        <f t="shared" si="299"/>
        <v>60</v>
      </c>
      <c r="BP200">
        <f t="shared" si="300"/>
        <v>52</v>
      </c>
      <c r="BQ200">
        <f t="shared" si="301"/>
        <v>36</v>
      </c>
    </row>
    <row r="201" spans="1:69">
      <c r="A201">
        <f t="shared" ref="A201" si="364">A199</f>
        <v>7.0027777777777782</v>
      </c>
      <c r="B201">
        <f t="shared" si="318"/>
        <v>111.315</v>
      </c>
      <c r="C201">
        <f>INT(G3/15)</f>
        <v>7</v>
      </c>
      <c r="D201">
        <f>L3</f>
        <v>2017</v>
      </c>
      <c r="E201">
        <f>L2</f>
        <v>5</v>
      </c>
      <c r="F201">
        <f>L4</f>
        <v>25</v>
      </c>
      <c r="H201">
        <v>23</v>
      </c>
      <c r="I201">
        <v>15</v>
      </c>
      <c r="J201">
        <f t="shared" si="337"/>
        <v>23.25</v>
      </c>
      <c r="L201">
        <f t="shared" si="249"/>
        <v>20</v>
      </c>
      <c r="M201">
        <f t="shared" si="250"/>
        <v>-13</v>
      </c>
      <c r="N201">
        <f t="shared" si="251"/>
        <v>2457899.1770833335</v>
      </c>
      <c r="O201">
        <f t="shared" si="359"/>
        <v>8.1271790906283143E-4</v>
      </c>
      <c r="P201">
        <f t="shared" si="338"/>
        <v>2457899.1778960512</v>
      </c>
      <c r="Q201">
        <f t="shared" si="339"/>
        <v>0.17396790954281183</v>
      </c>
      <c r="R201">
        <f t="shared" si="252"/>
        <v>63.44473403799293</v>
      </c>
      <c r="S201">
        <f t="shared" si="253"/>
        <v>140.20862621753349</v>
      </c>
      <c r="T201">
        <f t="shared" si="254"/>
        <v>1.2054875722174234</v>
      </c>
      <c r="U201">
        <f t="shared" si="255"/>
        <v>1.1073195020150939</v>
      </c>
      <c r="V201">
        <f t="shared" si="256"/>
        <v>2.4471021671940028</v>
      </c>
      <c r="W201">
        <f t="shared" si="257"/>
        <v>1.6701293347799202E-2</v>
      </c>
      <c r="X201">
        <f t="shared" si="258"/>
        <v>64.650221610210352</v>
      </c>
      <c r="Y201">
        <f t="shared" si="259"/>
        <v>141.41411378975093</v>
      </c>
      <c r="Z201">
        <f t="shared" si="260"/>
        <v>2.4681418944210698</v>
      </c>
      <c r="AA201">
        <f t="shared" si="261"/>
        <v>148.56687807684764</v>
      </c>
      <c r="AB201">
        <f t="shared" si="262"/>
        <v>2.5929811818499724</v>
      </c>
      <c r="AC201">
        <f t="shared" si="263"/>
        <v>23.43702880172976</v>
      </c>
      <c r="AD201">
        <f t="shared" si="264"/>
        <v>-2.2755696728452312E-3</v>
      </c>
      <c r="AE201">
        <f t="shared" si="265"/>
        <v>23.434753232056913</v>
      </c>
      <c r="AF201">
        <f t="shared" si="266"/>
        <v>2457898.5</v>
      </c>
      <c r="AG201">
        <f t="shared" si="267"/>
        <v>0.17394934976043805</v>
      </c>
      <c r="AH201">
        <f t="shared" si="268"/>
        <v>16.184744787525631</v>
      </c>
      <c r="AI201">
        <f t="shared" si="269"/>
        <v>8.4792358144631308</v>
      </c>
      <c r="AJ201">
        <f t="shared" si="270"/>
        <v>0.40901360329177588</v>
      </c>
      <c r="AK201">
        <f t="shared" si="271"/>
        <v>15.90023581446313</v>
      </c>
      <c r="AL201">
        <f t="shared" si="303"/>
        <v>175.82187846300056</v>
      </c>
      <c r="AM201">
        <f t="shared" si="272"/>
        <v>3.068670676220667</v>
      </c>
      <c r="AN201">
        <f t="shared" si="273"/>
        <v>1.0129460639313927</v>
      </c>
      <c r="AO201" t="s">
        <v>137</v>
      </c>
      <c r="AP201">
        <f t="shared" si="274"/>
        <v>64.642038826008744</v>
      </c>
      <c r="AQ201">
        <f t="shared" si="275"/>
        <v>64</v>
      </c>
      <c r="AR201">
        <f t="shared" si="276"/>
        <v>38</v>
      </c>
      <c r="AS201">
        <f t="shared" si="277"/>
        <v>31</v>
      </c>
      <c r="AT201">
        <f t="shared" si="278"/>
        <v>1.1282164127158625</v>
      </c>
      <c r="AU201">
        <f t="shared" si="279"/>
        <v>62.681658753946387</v>
      </c>
      <c r="AV201" s="18">
        <f t="shared" si="280"/>
        <v>4.1787772502630922</v>
      </c>
      <c r="AW201">
        <f t="shared" si="281"/>
        <v>1.0940013258678907</v>
      </c>
      <c r="AX201">
        <f t="shared" si="282"/>
        <v>21.0624664977111</v>
      </c>
      <c r="AY201" t="str">
        <f t="shared" si="283"/>
        <v>POSITIF</v>
      </c>
      <c r="AZ201">
        <f t="shared" si="284"/>
        <v>21</v>
      </c>
      <c r="BA201">
        <f t="shared" si="285"/>
        <v>3</v>
      </c>
      <c r="BB201">
        <f t="shared" si="286"/>
        <v>44</v>
      </c>
      <c r="BC201">
        <f t="shared" si="287"/>
        <v>0.36760938897605738</v>
      </c>
      <c r="BD201">
        <f t="shared" si="288"/>
        <v>2.9979828170140617</v>
      </c>
      <c r="BE201">
        <f t="shared" si="289"/>
        <v>0.12222152900771403</v>
      </c>
      <c r="BF201">
        <f t="shared" si="290"/>
        <v>1.9428132568574878</v>
      </c>
      <c r="BG201">
        <f t="shared" si="291"/>
        <v>179.15040404386187</v>
      </c>
      <c r="BH201">
        <f t="shared" si="292"/>
        <v>4.1787772502630922</v>
      </c>
      <c r="BI201">
        <f t="shared" si="293"/>
        <v>359.15040404386184</v>
      </c>
      <c r="BJ201">
        <f t="shared" si="294"/>
        <v>359</v>
      </c>
      <c r="BK201">
        <f t="shared" si="295"/>
        <v>9</v>
      </c>
      <c r="BL201">
        <f t="shared" si="296"/>
        <v>1</v>
      </c>
      <c r="BM201">
        <f t="shared" si="297"/>
        <v>-61.636435076671347</v>
      </c>
      <c r="BN201" t="str">
        <f t="shared" si="298"/>
        <v>NEGATIF</v>
      </c>
      <c r="BO201">
        <f t="shared" si="299"/>
        <v>61</v>
      </c>
      <c r="BP201">
        <f t="shared" si="300"/>
        <v>38</v>
      </c>
      <c r="BQ201">
        <f t="shared" si="301"/>
        <v>11</v>
      </c>
    </row>
    <row r="202" spans="1:69">
      <c r="A202">
        <f t="shared" ref="A202" si="365">A200</f>
        <v>7.0027777777777782</v>
      </c>
      <c r="B202">
        <f t="shared" si="318"/>
        <v>111.315</v>
      </c>
      <c r="C202">
        <f>INT(G3/15)</f>
        <v>7</v>
      </c>
      <c r="D202">
        <f>L3</f>
        <v>2017</v>
      </c>
      <c r="E202">
        <f>L2</f>
        <v>5</v>
      </c>
      <c r="F202">
        <f>L4</f>
        <v>25</v>
      </c>
      <c r="H202">
        <v>23</v>
      </c>
      <c r="I202">
        <v>30</v>
      </c>
      <c r="J202">
        <f t="shared" si="337"/>
        <v>23.5</v>
      </c>
      <c r="L202">
        <f t="shared" si="249"/>
        <v>20</v>
      </c>
      <c r="M202">
        <f t="shared" si="250"/>
        <v>-13</v>
      </c>
      <c r="N202">
        <f t="shared" si="251"/>
        <v>2457899.1875</v>
      </c>
      <c r="O202">
        <f t="shared" si="359"/>
        <v>8.1271790906283143E-4</v>
      </c>
      <c r="P202">
        <f t="shared" si="338"/>
        <v>2457899.1883127177</v>
      </c>
      <c r="Q202">
        <f t="shared" si="339"/>
        <v>0.17396819473559791</v>
      </c>
      <c r="R202">
        <f t="shared" si="252"/>
        <v>63.455001197832644</v>
      </c>
      <c r="S202">
        <f t="shared" si="253"/>
        <v>140.21889288698458</v>
      </c>
      <c r="T202">
        <f t="shared" si="254"/>
        <v>1.205225427027419</v>
      </c>
      <c r="U202">
        <f t="shared" si="255"/>
        <v>1.1074986977591252</v>
      </c>
      <c r="V202">
        <f t="shared" si="256"/>
        <v>2.4472813543791379</v>
      </c>
      <c r="W202">
        <f t="shared" si="257"/>
        <v>1.6701293335821106E-2</v>
      </c>
      <c r="X202">
        <f t="shared" si="258"/>
        <v>64.660226624860059</v>
      </c>
      <c r="Y202">
        <f t="shared" si="259"/>
        <v>141.42411831401199</v>
      </c>
      <c r="Z202">
        <f t="shared" si="260"/>
        <v>2.4683165063095212</v>
      </c>
      <c r="AA202">
        <f t="shared" si="261"/>
        <v>148.56632647513899</v>
      </c>
      <c r="AB202">
        <f t="shared" si="262"/>
        <v>2.5929715545839969</v>
      </c>
      <c r="AC202">
        <f t="shared" si="263"/>
        <v>23.437028798021064</v>
      </c>
      <c r="AD202">
        <f t="shared" si="264"/>
        <v>-2.2756022207179789E-3</v>
      </c>
      <c r="AE202">
        <f t="shared" si="265"/>
        <v>23.434753195800347</v>
      </c>
      <c r="AF202">
        <f t="shared" si="266"/>
        <v>2457898.5</v>
      </c>
      <c r="AG202">
        <f t="shared" si="267"/>
        <v>0.17394934976043805</v>
      </c>
      <c r="AH202">
        <f t="shared" si="268"/>
        <v>16.184744787525631</v>
      </c>
      <c r="AI202">
        <f t="shared" si="269"/>
        <v>8.7299202918006316</v>
      </c>
      <c r="AJ202">
        <f t="shared" si="270"/>
        <v>0.40901360265897946</v>
      </c>
      <c r="AK202">
        <f t="shared" si="271"/>
        <v>16.150920291800631</v>
      </c>
      <c r="AL202">
        <f t="shared" si="303"/>
        <v>179.57160430933993</v>
      </c>
      <c r="AM202">
        <f t="shared" si="272"/>
        <v>3.13411573828642</v>
      </c>
      <c r="AN202">
        <f t="shared" si="273"/>
        <v>1.0129479304620985</v>
      </c>
      <c r="AO202" t="s">
        <v>137</v>
      </c>
      <c r="AP202">
        <f t="shared" si="274"/>
        <v>64.652043801393461</v>
      </c>
      <c r="AQ202">
        <f t="shared" si="275"/>
        <v>64</v>
      </c>
      <c r="AR202">
        <f t="shared" si="276"/>
        <v>39</v>
      </c>
      <c r="AS202">
        <f t="shared" si="277"/>
        <v>7</v>
      </c>
      <c r="AT202">
        <f t="shared" si="278"/>
        <v>1.1283910324779067</v>
      </c>
      <c r="AU202">
        <f t="shared" si="279"/>
        <v>62.692200067669511</v>
      </c>
      <c r="AV202" s="18">
        <f t="shared" si="280"/>
        <v>4.1794800045113005</v>
      </c>
      <c r="AW202">
        <f t="shared" si="281"/>
        <v>1.0941853064998448</v>
      </c>
      <c r="AX202">
        <f t="shared" si="282"/>
        <v>21.06429224947</v>
      </c>
      <c r="AY202" t="str">
        <f t="shared" si="283"/>
        <v>POSITIF</v>
      </c>
      <c r="AZ202">
        <f t="shared" si="284"/>
        <v>21</v>
      </c>
      <c r="BA202">
        <f t="shared" si="285"/>
        <v>3</v>
      </c>
      <c r="BB202">
        <f t="shared" si="286"/>
        <v>51</v>
      </c>
      <c r="BC202">
        <f t="shared" si="287"/>
        <v>0.36764125435557427</v>
      </c>
      <c r="BD202">
        <f t="shared" si="288"/>
        <v>3.1267644068435532</v>
      </c>
      <c r="BE202">
        <f t="shared" si="289"/>
        <v>0.12222152900771403</v>
      </c>
      <c r="BF202">
        <f t="shared" si="290"/>
        <v>1.9428132568574878</v>
      </c>
      <c r="BG202">
        <f t="shared" si="291"/>
        <v>-173.44289164329359</v>
      </c>
      <c r="BH202">
        <f t="shared" si="292"/>
        <v>4.1794800045113005</v>
      </c>
      <c r="BI202">
        <f t="shared" si="293"/>
        <v>6.5571083567064079</v>
      </c>
      <c r="BJ202">
        <f t="shared" si="294"/>
        <v>6</v>
      </c>
      <c r="BK202">
        <f t="shared" si="295"/>
        <v>33</v>
      </c>
      <c r="BL202">
        <f t="shared" si="296"/>
        <v>25</v>
      </c>
      <c r="BM202">
        <f t="shared" si="297"/>
        <v>-61.929777425974841</v>
      </c>
      <c r="BN202" t="str">
        <f t="shared" si="298"/>
        <v>NEGATIF</v>
      </c>
      <c r="BO202">
        <f t="shared" si="299"/>
        <v>61</v>
      </c>
      <c r="BP202">
        <f t="shared" si="300"/>
        <v>55</v>
      </c>
      <c r="BQ202">
        <f t="shared" si="301"/>
        <v>47</v>
      </c>
    </row>
    <row r="203" spans="1:69">
      <c r="A203">
        <f t="shared" ref="A203" si="366">A201</f>
        <v>7.0027777777777782</v>
      </c>
      <c r="B203">
        <f t="shared" si="318"/>
        <v>111.315</v>
      </c>
      <c r="C203">
        <f>INT(G3/15)</f>
        <v>7</v>
      </c>
      <c r="D203">
        <f>L3</f>
        <v>2017</v>
      </c>
      <c r="E203">
        <f>L2</f>
        <v>5</v>
      </c>
      <c r="F203">
        <f>L4</f>
        <v>25</v>
      </c>
      <c r="H203">
        <v>23</v>
      </c>
      <c r="I203">
        <v>45</v>
      </c>
      <c r="J203">
        <f t="shared" si="337"/>
        <v>23.75</v>
      </c>
      <c r="L203">
        <f t="shared" si="249"/>
        <v>20</v>
      </c>
      <c r="M203">
        <f t="shared" si="250"/>
        <v>-13</v>
      </c>
      <c r="N203">
        <f t="shared" si="251"/>
        <v>2457899.197916667</v>
      </c>
      <c r="O203">
        <f t="shared" si="359"/>
        <v>8.1271790906283143E-4</v>
      </c>
      <c r="P203">
        <f t="shared" si="338"/>
        <v>2457899.1987293847</v>
      </c>
      <c r="Q203">
        <f t="shared" si="339"/>
        <v>0.17396847992839673</v>
      </c>
      <c r="R203">
        <f t="shared" si="252"/>
        <v>63.465268358131652</v>
      </c>
      <c r="S203">
        <f t="shared" si="253"/>
        <v>140.22915955689405</v>
      </c>
      <c r="T203">
        <f t="shared" si="254"/>
        <v>1.2049632449466083</v>
      </c>
      <c r="U203">
        <f t="shared" si="255"/>
        <v>1.1076778935111731</v>
      </c>
      <c r="V203">
        <f t="shared" si="256"/>
        <v>2.4474605415722737</v>
      </c>
      <c r="W203">
        <f t="shared" si="257"/>
        <v>1.6701293323843007E-2</v>
      </c>
      <c r="X203">
        <f t="shared" si="258"/>
        <v>64.670231603078264</v>
      </c>
      <c r="Y203">
        <f t="shared" si="259"/>
        <v>141.43412280184066</v>
      </c>
      <c r="Z203">
        <f t="shared" si="260"/>
        <v>2.4684911175621069</v>
      </c>
      <c r="AA203">
        <f t="shared" si="261"/>
        <v>148.56577487340567</v>
      </c>
      <c r="AB203">
        <f t="shared" si="262"/>
        <v>2.592961927317591</v>
      </c>
      <c r="AC203">
        <f t="shared" si="263"/>
        <v>23.437028794312369</v>
      </c>
      <c r="AD203">
        <f t="shared" si="264"/>
        <v>-2.2756347561764742E-3</v>
      </c>
      <c r="AE203">
        <f t="shared" si="265"/>
        <v>23.434753159556191</v>
      </c>
      <c r="AF203">
        <f t="shared" si="266"/>
        <v>2457898.5</v>
      </c>
      <c r="AG203">
        <f t="shared" si="267"/>
        <v>0.17394934976043805</v>
      </c>
      <c r="AH203">
        <f t="shared" si="268"/>
        <v>16.184744787525631</v>
      </c>
      <c r="AI203">
        <f t="shared" si="269"/>
        <v>8.9806047691381252</v>
      </c>
      <c r="AJ203">
        <f t="shared" si="270"/>
        <v>0.40901360202639958</v>
      </c>
      <c r="AK203">
        <f t="shared" si="271"/>
        <v>16.401604769138125</v>
      </c>
      <c r="AL203">
        <f t="shared" si="303"/>
        <v>183.32132993536149</v>
      </c>
      <c r="AM203">
        <f t="shared" si="272"/>
        <v>3.1995607965069017</v>
      </c>
      <c r="AN203">
        <f t="shared" si="273"/>
        <v>1.0129497965843022</v>
      </c>
      <c r="AO203" t="s">
        <v>137</v>
      </c>
      <c r="AP203">
        <f t="shared" si="274"/>
        <v>64.66204874034689</v>
      </c>
      <c r="AQ203">
        <f t="shared" si="275"/>
        <v>64</v>
      </c>
      <c r="AR203">
        <f t="shared" si="276"/>
        <v>39</v>
      </c>
      <c r="AS203">
        <f t="shared" si="277"/>
        <v>43</v>
      </c>
      <c r="AT203">
        <f t="shared" si="278"/>
        <v>1.1285656516041052</v>
      </c>
      <c r="AU203">
        <f t="shared" si="279"/>
        <v>62.702741601710365</v>
      </c>
      <c r="AV203" s="18">
        <f t="shared" si="280"/>
        <v>4.180182773447358</v>
      </c>
      <c r="AW203">
        <f t="shared" si="281"/>
        <v>1.0943692909770688</v>
      </c>
      <c r="AX203">
        <f t="shared" si="282"/>
        <v>21.066117344103183</v>
      </c>
      <c r="AY203" t="str">
        <f t="shared" si="283"/>
        <v>POSITIF</v>
      </c>
      <c r="AZ203">
        <f t="shared" si="284"/>
        <v>21</v>
      </c>
      <c r="BA203">
        <f t="shared" si="285"/>
        <v>3</v>
      </c>
      <c r="BB203">
        <f t="shared" si="286"/>
        <v>58</v>
      </c>
      <c r="BC203">
        <f t="shared" si="287"/>
        <v>0.36767310826608379</v>
      </c>
      <c r="BD203">
        <f t="shared" si="288"/>
        <v>-3.0271495233552317</v>
      </c>
      <c r="BE203">
        <f t="shared" si="289"/>
        <v>0.12222152900771403</v>
      </c>
      <c r="BF203">
        <f t="shared" si="290"/>
        <v>1.9428132568574878</v>
      </c>
      <c r="BG203">
        <f t="shared" si="291"/>
        <v>-166.25717179439749</v>
      </c>
      <c r="BH203">
        <f t="shared" si="292"/>
        <v>4.180182773447358</v>
      </c>
      <c r="BI203">
        <f t="shared" si="293"/>
        <v>13.742828205602507</v>
      </c>
      <c r="BJ203">
        <f t="shared" si="294"/>
        <v>13</v>
      </c>
      <c r="BK203">
        <f t="shared" si="295"/>
        <v>44</v>
      </c>
      <c r="BL203">
        <f t="shared" si="296"/>
        <v>34</v>
      </c>
      <c r="BM203">
        <f t="shared" si="297"/>
        <v>-61.742250281119212</v>
      </c>
      <c r="BN203" t="str">
        <f t="shared" si="298"/>
        <v>NEGATIF</v>
      </c>
      <c r="BO203">
        <f t="shared" si="299"/>
        <v>61</v>
      </c>
      <c r="BP203">
        <f t="shared" si="300"/>
        <v>44</v>
      </c>
      <c r="BQ203">
        <f t="shared" si="301"/>
        <v>32</v>
      </c>
    </row>
    <row r="204" spans="1:69">
      <c r="A204">
        <f t="shared" ref="A204" si="367">A202</f>
        <v>7.0027777777777782</v>
      </c>
      <c r="B204">
        <f t="shared" si="318"/>
        <v>111.315</v>
      </c>
      <c r="C204">
        <f>INT(G3/15)</f>
        <v>7</v>
      </c>
      <c r="D204">
        <f>L3</f>
        <v>2017</v>
      </c>
      <c r="E204">
        <f>L2</f>
        <v>5</v>
      </c>
      <c r="F204">
        <f>L4</f>
        <v>25</v>
      </c>
      <c r="H204">
        <v>24</v>
      </c>
      <c r="I204">
        <v>0</v>
      </c>
      <c r="J204">
        <f t="shared" si="337"/>
        <v>24</v>
      </c>
      <c r="L204">
        <f t="shared" si="249"/>
        <v>20</v>
      </c>
      <c r="M204">
        <f t="shared" si="250"/>
        <v>-13</v>
      </c>
      <c r="N204">
        <f t="shared" si="251"/>
        <v>2457899.2083333335</v>
      </c>
      <c r="O204">
        <f t="shared" si="359"/>
        <v>8.1271790906283143E-4</v>
      </c>
      <c r="P204">
        <f t="shared" si="338"/>
        <v>2457899.2091460512</v>
      </c>
      <c r="Q204">
        <f t="shared" si="339"/>
        <v>0.17396876512118281</v>
      </c>
      <c r="R204">
        <f t="shared" si="252"/>
        <v>63.475535517972276</v>
      </c>
      <c r="S204">
        <f t="shared" si="253"/>
        <v>140.23942622634604</v>
      </c>
      <c r="T204">
        <f t="shared" si="254"/>
        <v>1.2047010260066533</v>
      </c>
      <c r="U204">
        <f t="shared" si="255"/>
        <v>1.1078570892552204</v>
      </c>
      <c r="V204">
        <f t="shared" si="256"/>
        <v>2.4476397287574247</v>
      </c>
      <c r="W204">
        <f t="shared" si="257"/>
        <v>1.6701293311864911E-2</v>
      </c>
      <c r="X204">
        <f t="shared" si="258"/>
        <v>64.680236543978936</v>
      </c>
      <c r="Y204">
        <f t="shared" si="259"/>
        <v>141.4441272523527</v>
      </c>
      <c r="Z204">
        <f t="shared" si="260"/>
        <v>2.468665728163395</v>
      </c>
      <c r="AA204">
        <f t="shared" si="261"/>
        <v>148.56522327169702</v>
      </c>
      <c r="AB204">
        <f t="shared" si="262"/>
        <v>2.592952300051615</v>
      </c>
      <c r="AC204">
        <f t="shared" si="263"/>
        <v>23.437028790603673</v>
      </c>
      <c r="AD204">
        <f t="shared" si="264"/>
        <v>-2.2756672792119833E-3</v>
      </c>
      <c r="AE204">
        <f t="shared" si="265"/>
        <v>23.434753123324462</v>
      </c>
      <c r="AF204">
        <f t="shared" si="266"/>
        <v>2457898.5</v>
      </c>
      <c r="AG204">
        <f t="shared" si="267"/>
        <v>0.17394934976043805</v>
      </c>
      <c r="AH204">
        <f t="shared" si="268"/>
        <v>16.184744787525631</v>
      </c>
      <c r="AI204">
        <f t="shared" si="269"/>
        <v>9.231289246475626</v>
      </c>
      <c r="AJ204">
        <f t="shared" si="270"/>
        <v>0.40901360139403664</v>
      </c>
      <c r="AK204">
        <f t="shared" si="271"/>
        <v>16.652289246475625</v>
      </c>
      <c r="AL204">
        <f t="shared" si="303"/>
        <v>187.07105534206312</v>
      </c>
      <c r="AM204">
        <f t="shared" si="272"/>
        <v>3.2650058508995286</v>
      </c>
      <c r="AN204">
        <f t="shared" si="273"/>
        <v>1.0129516622977821</v>
      </c>
      <c r="AO204" t="s">
        <v>137</v>
      </c>
      <c r="AP204">
        <f t="shared" si="274"/>
        <v>64.672053641983027</v>
      </c>
      <c r="AQ204">
        <f t="shared" si="275"/>
        <v>64</v>
      </c>
      <c r="AR204">
        <f t="shared" si="276"/>
        <v>40</v>
      </c>
      <c r="AS204">
        <f t="shared" si="277"/>
        <v>19</v>
      </c>
      <c r="AT204">
        <f t="shared" si="278"/>
        <v>1.1287402700789939</v>
      </c>
      <c r="AU204">
        <f t="shared" si="279"/>
        <v>62.713283355071255</v>
      </c>
      <c r="AV204" s="18">
        <f t="shared" si="280"/>
        <v>4.1808855570047507</v>
      </c>
      <c r="AW204">
        <f t="shared" si="281"/>
        <v>1.0945532792821495</v>
      </c>
      <c r="AX204">
        <f t="shared" si="282"/>
        <v>21.06794178137849</v>
      </c>
      <c r="AY204" t="str">
        <f t="shared" si="283"/>
        <v>POSITIF</v>
      </c>
      <c r="AZ204">
        <f t="shared" si="284"/>
        <v>21</v>
      </c>
      <c r="BA204">
        <f t="shared" si="285"/>
        <v>4</v>
      </c>
      <c r="BB204">
        <f t="shared" si="286"/>
        <v>4</v>
      </c>
      <c r="BC204">
        <f t="shared" si="287"/>
        <v>0.36770495070353404</v>
      </c>
      <c r="BD204">
        <f t="shared" si="288"/>
        <v>-2.9017350528660852</v>
      </c>
      <c r="BE204">
        <f t="shared" si="289"/>
        <v>0.12222152900771403</v>
      </c>
      <c r="BF204">
        <f t="shared" si="290"/>
        <v>1.9428132568574878</v>
      </c>
      <c r="BG204">
        <f t="shared" si="291"/>
        <v>-159.50039430479637</v>
      </c>
      <c r="BH204">
        <f t="shared" si="292"/>
        <v>4.1808855570047507</v>
      </c>
      <c r="BI204">
        <f t="shared" si="293"/>
        <v>20.499605695203627</v>
      </c>
      <c r="BJ204">
        <f t="shared" si="294"/>
        <v>20</v>
      </c>
      <c r="BK204">
        <f t="shared" si="295"/>
        <v>29</v>
      </c>
      <c r="BL204">
        <f t="shared" si="296"/>
        <v>58</v>
      </c>
      <c r="BM204">
        <f t="shared" si="297"/>
        <v>-61.083232877620219</v>
      </c>
      <c r="BN204" t="str">
        <f t="shared" si="298"/>
        <v>NEGATIF</v>
      </c>
      <c r="BO204">
        <f t="shared" si="299"/>
        <v>61</v>
      </c>
      <c r="BP204">
        <f t="shared" si="300"/>
        <v>4</v>
      </c>
      <c r="BQ204">
        <f t="shared" si="301"/>
        <v>59</v>
      </c>
    </row>
    <row r="205" spans="1:69">
      <c r="A205">
        <f t="shared" ref="A205" si="368">A203</f>
        <v>7.0027777777777782</v>
      </c>
      <c r="B205">
        <f t="shared" si="318"/>
        <v>111.315</v>
      </c>
      <c r="C205">
        <f>INT(G3/15)</f>
        <v>7</v>
      </c>
      <c r="D205">
        <f>L3</f>
        <v>2017</v>
      </c>
      <c r="E205">
        <f>L2</f>
        <v>5</v>
      </c>
      <c r="F205">
        <f>L4</f>
        <v>25</v>
      </c>
      <c r="H205">
        <v>24</v>
      </c>
      <c r="I205">
        <v>15</v>
      </c>
      <c r="J205">
        <f t="shared" si="337"/>
        <v>24.25</v>
      </c>
      <c r="L205">
        <f t="shared" si="249"/>
        <v>20</v>
      </c>
      <c r="M205">
        <f t="shared" si="250"/>
        <v>-13</v>
      </c>
      <c r="N205">
        <f t="shared" si="251"/>
        <v>2457899.21875</v>
      </c>
      <c r="O205">
        <f t="shared" si="359"/>
        <v>8.1271790906283143E-4</v>
      </c>
      <c r="P205">
        <f t="shared" si="338"/>
        <v>2457899.2195627177</v>
      </c>
      <c r="Q205">
        <f t="shared" si="339"/>
        <v>0.17396905031396889</v>
      </c>
      <c r="R205">
        <f t="shared" si="252"/>
        <v>63.485802677812899</v>
      </c>
      <c r="S205">
        <f t="shared" si="253"/>
        <v>140.24969289579712</v>
      </c>
      <c r="T205">
        <f t="shared" si="254"/>
        <v>1.2044387702041688</v>
      </c>
      <c r="U205">
        <f t="shared" si="255"/>
        <v>1.108036284999268</v>
      </c>
      <c r="V205">
        <f t="shared" si="256"/>
        <v>2.4478189159425603</v>
      </c>
      <c r="W205">
        <f t="shared" si="257"/>
        <v>1.6701293299886812E-2</v>
      </c>
      <c r="X205">
        <f t="shared" si="258"/>
        <v>64.690241448017062</v>
      </c>
      <c r="Y205">
        <f t="shared" si="259"/>
        <v>141.4541316660013</v>
      </c>
      <c r="Z205">
        <f t="shared" si="260"/>
        <v>2.4688403381212947</v>
      </c>
      <c r="AA205">
        <f t="shared" si="261"/>
        <v>148.56467166998837</v>
      </c>
      <c r="AB205">
        <f t="shared" si="262"/>
        <v>2.5929426727856395</v>
      </c>
      <c r="AC205">
        <f t="shared" si="263"/>
        <v>23.437028786894977</v>
      </c>
      <c r="AD205">
        <f t="shared" si="264"/>
        <v>-2.275699789820135E-3</v>
      </c>
      <c r="AE205">
        <f t="shared" si="265"/>
        <v>23.434753087105157</v>
      </c>
      <c r="AF205">
        <f t="shared" si="266"/>
        <v>2457898.5</v>
      </c>
      <c r="AG205">
        <f t="shared" si="267"/>
        <v>0.17394934976043805</v>
      </c>
      <c r="AH205">
        <f t="shared" si="268"/>
        <v>16.184744787525631</v>
      </c>
      <c r="AI205">
        <f t="shared" si="269"/>
        <v>9.4819737238131268</v>
      </c>
      <c r="AJ205">
        <f t="shared" si="270"/>
        <v>0.40901360076189047</v>
      </c>
      <c r="AK205">
        <f t="shared" si="271"/>
        <v>16.902973723813126</v>
      </c>
      <c r="AL205">
        <f t="shared" si="303"/>
        <v>190.82078052902952</v>
      </c>
      <c r="AM205">
        <f t="shared" si="272"/>
        <v>3.330450901457052</v>
      </c>
      <c r="AN205">
        <f t="shared" si="273"/>
        <v>1.0129535276025656</v>
      </c>
      <c r="AO205" t="s">
        <v>137</v>
      </c>
      <c r="AP205">
        <f t="shared" si="274"/>
        <v>64.682058506756832</v>
      </c>
      <c r="AQ205">
        <f t="shared" si="275"/>
        <v>64</v>
      </c>
      <c r="AR205">
        <f t="shared" si="276"/>
        <v>40</v>
      </c>
      <c r="AS205">
        <f t="shared" si="277"/>
        <v>55</v>
      </c>
      <c r="AT205">
        <f t="shared" si="278"/>
        <v>1.1289148879105135</v>
      </c>
      <c r="AU205">
        <f t="shared" si="279"/>
        <v>62.723825328167358</v>
      </c>
      <c r="AV205" s="18">
        <f t="shared" si="280"/>
        <v>4.181588355211157</v>
      </c>
      <c r="AW205">
        <f t="shared" si="281"/>
        <v>1.0947372714223331</v>
      </c>
      <c r="AX205">
        <f t="shared" si="282"/>
        <v>21.069765561308412</v>
      </c>
      <c r="AY205" t="str">
        <f t="shared" si="283"/>
        <v>POSITIF</v>
      </c>
      <c r="AZ205">
        <f t="shared" si="284"/>
        <v>21</v>
      </c>
      <c r="BA205">
        <f t="shared" si="285"/>
        <v>4</v>
      </c>
      <c r="BB205">
        <f t="shared" si="286"/>
        <v>11</v>
      </c>
      <c r="BC205">
        <f t="shared" si="287"/>
        <v>0.36773678166814294</v>
      </c>
      <c r="BD205">
        <f t="shared" si="288"/>
        <v>-2.7838070388479088</v>
      </c>
      <c r="BE205">
        <f t="shared" si="289"/>
        <v>0.12222152900771403</v>
      </c>
      <c r="BF205">
        <f t="shared" si="290"/>
        <v>1.9428132568574878</v>
      </c>
      <c r="BG205">
        <f t="shared" si="291"/>
        <v>-153.3104297547915</v>
      </c>
      <c r="BH205">
        <f t="shared" si="292"/>
        <v>4.181588355211157</v>
      </c>
      <c r="BI205">
        <f t="shared" si="293"/>
        <v>26.6895702452085</v>
      </c>
      <c r="BJ205">
        <f t="shared" si="294"/>
        <v>26</v>
      </c>
      <c r="BK205">
        <f t="shared" si="295"/>
        <v>41</v>
      </c>
      <c r="BL205">
        <f t="shared" si="296"/>
        <v>22</v>
      </c>
      <c r="BM205">
        <f t="shared" si="297"/>
        <v>-59.983827548135892</v>
      </c>
      <c r="BN205" t="str">
        <f t="shared" si="298"/>
        <v>NEGATIF</v>
      </c>
      <c r="BO205">
        <f t="shared" si="299"/>
        <v>59</v>
      </c>
      <c r="BP205">
        <f t="shared" si="300"/>
        <v>59</v>
      </c>
      <c r="BQ205">
        <f t="shared" si="301"/>
        <v>1</v>
      </c>
    </row>
    <row r="206" spans="1:69">
      <c r="A206">
        <f t="shared" ref="A206" si="369">A204</f>
        <v>7.0027777777777782</v>
      </c>
      <c r="B206">
        <f t="shared" si="318"/>
        <v>111.315</v>
      </c>
      <c r="C206">
        <f>INT(G3/15)</f>
        <v>7</v>
      </c>
      <c r="D206">
        <f>L3</f>
        <v>2017</v>
      </c>
      <c r="E206">
        <f>L2</f>
        <v>5</v>
      </c>
      <c r="F206">
        <f>L4</f>
        <v>25</v>
      </c>
      <c r="H206">
        <v>24</v>
      </c>
      <c r="I206">
        <v>30</v>
      </c>
      <c r="J206">
        <f t="shared" si="337"/>
        <v>24.5</v>
      </c>
      <c r="L206">
        <f t="shared" si="249"/>
        <v>20</v>
      </c>
      <c r="M206">
        <f t="shared" si="250"/>
        <v>-13</v>
      </c>
      <c r="N206">
        <f t="shared" si="251"/>
        <v>2457899.229166667</v>
      </c>
      <c r="O206">
        <f t="shared" si="359"/>
        <v>8.1271790906283143E-4</v>
      </c>
      <c r="P206">
        <f t="shared" si="338"/>
        <v>2457899.2299793847</v>
      </c>
      <c r="Q206">
        <f t="shared" si="339"/>
        <v>0.17396933550676771</v>
      </c>
      <c r="R206">
        <f t="shared" si="252"/>
        <v>63.496069838111907</v>
      </c>
      <c r="S206">
        <f t="shared" si="253"/>
        <v>140.2599595657075</v>
      </c>
      <c r="T206">
        <f t="shared" si="254"/>
        <v>1.2041764775356734</v>
      </c>
      <c r="U206">
        <f t="shared" si="255"/>
        <v>1.1082154807513156</v>
      </c>
      <c r="V206">
        <f t="shared" si="256"/>
        <v>2.4479981031357116</v>
      </c>
      <c r="W206">
        <f t="shared" si="257"/>
        <v>1.6701293287908717E-2</v>
      </c>
      <c r="X206">
        <f t="shared" si="258"/>
        <v>64.700246315647576</v>
      </c>
      <c r="Y206">
        <f t="shared" si="259"/>
        <v>141.46413604324317</v>
      </c>
      <c r="Z206">
        <f t="shared" si="260"/>
        <v>2.4690149474437768</v>
      </c>
      <c r="AA206">
        <f t="shared" si="261"/>
        <v>148.56412006825511</v>
      </c>
      <c r="AB206">
        <f t="shared" si="262"/>
        <v>2.5929330455192345</v>
      </c>
      <c r="AC206">
        <f t="shared" si="263"/>
        <v>23.437028783186282</v>
      </c>
      <c r="AD206">
        <f t="shared" si="264"/>
        <v>-2.2757322879965567E-3</v>
      </c>
      <c r="AE206">
        <f t="shared" si="265"/>
        <v>23.434753050898284</v>
      </c>
      <c r="AF206">
        <f t="shared" si="266"/>
        <v>2457898.5</v>
      </c>
      <c r="AG206">
        <f t="shared" si="267"/>
        <v>0.17394934976043805</v>
      </c>
      <c r="AH206">
        <f t="shared" si="268"/>
        <v>16.184744787525631</v>
      </c>
      <c r="AI206">
        <f t="shared" si="269"/>
        <v>9.7326582011506275</v>
      </c>
      <c r="AJ206">
        <f t="shared" si="270"/>
        <v>0.40901360012996135</v>
      </c>
      <c r="AK206">
        <f t="shared" si="271"/>
        <v>17.153658201150627</v>
      </c>
      <c r="AL206">
        <f t="shared" si="303"/>
        <v>194.57050549584551</v>
      </c>
      <c r="AM206">
        <f t="shared" si="272"/>
        <v>3.3958959481722264</v>
      </c>
      <c r="AN206">
        <f t="shared" si="273"/>
        <v>1.0129553924986812</v>
      </c>
      <c r="AO206" t="s">
        <v>137</v>
      </c>
      <c r="AP206">
        <f t="shared" si="274"/>
        <v>64.692063335123279</v>
      </c>
      <c r="AQ206">
        <f t="shared" si="275"/>
        <v>64</v>
      </c>
      <c r="AR206">
        <f t="shared" si="276"/>
        <v>41</v>
      </c>
      <c r="AS206">
        <f t="shared" si="277"/>
        <v>31</v>
      </c>
      <c r="AT206">
        <f t="shared" si="278"/>
        <v>1.129089505106605</v>
      </c>
      <c r="AU206">
        <f t="shared" si="279"/>
        <v>62.73436752141388</v>
      </c>
      <c r="AV206" s="18">
        <f t="shared" si="280"/>
        <v>4.1822911680942587</v>
      </c>
      <c r="AW206">
        <f t="shared" si="281"/>
        <v>1.0949212674048665</v>
      </c>
      <c r="AX206">
        <f t="shared" si="282"/>
        <v>21.071588683905343</v>
      </c>
      <c r="AY206" t="str">
        <f t="shared" si="283"/>
        <v>POSITIF</v>
      </c>
      <c r="AZ206">
        <f t="shared" si="284"/>
        <v>21</v>
      </c>
      <c r="BA206">
        <f t="shared" si="285"/>
        <v>4</v>
      </c>
      <c r="BB206">
        <f t="shared" si="286"/>
        <v>17</v>
      </c>
      <c r="BC206">
        <f t="shared" si="287"/>
        <v>0.36776860116012694</v>
      </c>
      <c r="BD206">
        <f t="shared" si="288"/>
        <v>-2.6757717768685945</v>
      </c>
      <c r="BE206">
        <f t="shared" si="289"/>
        <v>0.12222152900771403</v>
      </c>
      <c r="BF206">
        <f t="shared" si="290"/>
        <v>1.9428132568574878</v>
      </c>
      <c r="BG206">
        <f t="shared" si="291"/>
        <v>-159.50039430479637</v>
      </c>
      <c r="BH206">
        <f t="shared" si="292"/>
        <v>4.1822911680942587</v>
      </c>
      <c r="BI206">
        <f t="shared" si="293"/>
        <v>20.499605695203627</v>
      </c>
      <c r="BJ206">
        <f t="shared" si="294"/>
        <v>20</v>
      </c>
      <c r="BK206">
        <f t="shared" si="295"/>
        <v>29</v>
      </c>
      <c r="BL206">
        <f t="shared" si="296"/>
        <v>58</v>
      </c>
      <c r="BM206">
        <f t="shared" si="297"/>
        <v>-58.490194727769854</v>
      </c>
      <c r="BN206" t="str">
        <f t="shared" si="298"/>
        <v>NEGATIF</v>
      </c>
      <c r="BO206">
        <f t="shared" si="299"/>
        <v>58</v>
      </c>
      <c r="BP206">
        <f t="shared" si="300"/>
        <v>29</v>
      </c>
      <c r="BQ206">
        <f t="shared" si="301"/>
        <v>24</v>
      </c>
    </row>
    <row r="207" spans="1:69">
      <c r="A207">
        <f t="shared" ref="A207" si="370">A205</f>
        <v>7.0027777777777782</v>
      </c>
      <c r="B207">
        <f t="shared" si="318"/>
        <v>111.315</v>
      </c>
      <c r="C207">
        <f>INT(G3/15)</f>
        <v>7</v>
      </c>
      <c r="D207">
        <f>L3</f>
        <v>2017</v>
      </c>
      <c r="E207">
        <f>L2</f>
        <v>5</v>
      </c>
      <c r="F207">
        <f>L4</f>
        <v>25</v>
      </c>
      <c r="H207">
        <v>24</v>
      </c>
      <c r="I207">
        <v>15</v>
      </c>
      <c r="J207">
        <f t="shared" si="337"/>
        <v>24.25</v>
      </c>
      <c r="L207">
        <f t="shared" si="249"/>
        <v>20</v>
      </c>
      <c r="M207">
        <f t="shared" si="250"/>
        <v>-13</v>
      </c>
      <c r="N207">
        <f t="shared" si="251"/>
        <v>2457899.21875</v>
      </c>
      <c r="O207">
        <f t="shared" si="359"/>
        <v>8.1271790906283143E-4</v>
      </c>
      <c r="P207">
        <f t="shared" si="338"/>
        <v>2457899.2195627177</v>
      </c>
      <c r="Q207">
        <f t="shared" si="339"/>
        <v>0.17396905031396889</v>
      </c>
      <c r="R207">
        <f t="shared" si="252"/>
        <v>63.485802677812899</v>
      </c>
      <c r="S207">
        <f t="shared" si="253"/>
        <v>140.24969289579712</v>
      </c>
      <c r="T207">
        <f t="shared" si="254"/>
        <v>1.2044387702041688</v>
      </c>
      <c r="U207">
        <f t="shared" si="255"/>
        <v>1.108036284999268</v>
      </c>
      <c r="V207">
        <f t="shared" si="256"/>
        <v>2.4478189159425603</v>
      </c>
      <c r="W207">
        <f t="shared" si="257"/>
        <v>1.6701293299886812E-2</v>
      </c>
      <c r="X207">
        <f t="shared" si="258"/>
        <v>64.690241448017062</v>
      </c>
      <c r="Y207">
        <f t="shared" si="259"/>
        <v>141.4541316660013</v>
      </c>
      <c r="Z207">
        <f t="shared" si="260"/>
        <v>2.4688403381212947</v>
      </c>
      <c r="AA207">
        <f t="shared" si="261"/>
        <v>148.56467166998837</v>
      </c>
      <c r="AB207">
        <f t="shared" si="262"/>
        <v>2.5929426727856395</v>
      </c>
      <c r="AC207">
        <f t="shared" si="263"/>
        <v>23.437028786894977</v>
      </c>
      <c r="AD207">
        <f t="shared" si="264"/>
        <v>-2.275699789820135E-3</v>
      </c>
      <c r="AE207">
        <f t="shared" si="265"/>
        <v>23.434753087105157</v>
      </c>
      <c r="AF207">
        <f t="shared" si="266"/>
        <v>2457898.5</v>
      </c>
      <c r="AG207">
        <f t="shared" si="267"/>
        <v>0.17394934976043805</v>
      </c>
      <c r="AH207">
        <f t="shared" si="268"/>
        <v>16.184744787525631</v>
      </c>
      <c r="AI207">
        <f t="shared" si="269"/>
        <v>9.4819737238131268</v>
      </c>
      <c r="AJ207">
        <f t="shared" si="270"/>
        <v>0.40901360076189047</v>
      </c>
      <c r="AK207">
        <f t="shared" si="271"/>
        <v>16.902973723813126</v>
      </c>
      <c r="AL207">
        <f t="shared" si="303"/>
        <v>190.82078052902952</v>
      </c>
      <c r="AM207">
        <f t="shared" si="272"/>
        <v>3.330450901457052</v>
      </c>
      <c r="AN207">
        <f t="shared" si="273"/>
        <v>1.0129535276025656</v>
      </c>
      <c r="AO207" t="s">
        <v>137</v>
      </c>
      <c r="AP207">
        <f t="shared" si="274"/>
        <v>64.682058506756832</v>
      </c>
      <c r="AQ207">
        <f t="shared" si="275"/>
        <v>64</v>
      </c>
      <c r="AR207">
        <f t="shared" si="276"/>
        <v>40</v>
      </c>
      <c r="AS207">
        <f t="shared" si="277"/>
        <v>55</v>
      </c>
      <c r="AT207">
        <f t="shared" si="278"/>
        <v>1.1289148879105135</v>
      </c>
      <c r="AU207">
        <f t="shared" si="279"/>
        <v>62.723825328167358</v>
      </c>
      <c r="AV207" s="18">
        <f t="shared" si="280"/>
        <v>4.181588355211157</v>
      </c>
      <c r="AW207">
        <f t="shared" si="281"/>
        <v>1.0947372714223331</v>
      </c>
      <c r="AX207">
        <f t="shared" si="282"/>
        <v>21.069765561308412</v>
      </c>
      <c r="AY207" t="str">
        <f t="shared" si="283"/>
        <v>POSITIF</v>
      </c>
      <c r="AZ207">
        <f t="shared" si="284"/>
        <v>21</v>
      </c>
      <c r="BA207">
        <f t="shared" si="285"/>
        <v>4</v>
      </c>
      <c r="BB207">
        <f t="shared" si="286"/>
        <v>11</v>
      </c>
      <c r="BC207">
        <f t="shared" si="287"/>
        <v>0.36773678166814294</v>
      </c>
      <c r="BD207">
        <f t="shared" si="288"/>
        <v>-2.7838070388479088</v>
      </c>
      <c r="BE207">
        <f t="shared" si="289"/>
        <v>0.12222152900771403</v>
      </c>
      <c r="BF207">
        <f t="shared" si="290"/>
        <v>1.9428132568574878</v>
      </c>
      <c r="BG207">
        <f t="shared" si="291"/>
        <v>0</v>
      </c>
      <c r="BH207">
        <f t="shared" si="292"/>
        <v>4.181588355211157</v>
      </c>
      <c r="BI207">
        <f t="shared" si="293"/>
        <v>180</v>
      </c>
      <c r="BJ207">
        <f t="shared" si="294"/>
        <v>180</v>
      </c>
      <c r="BK207">
        <f t="shared" si="295"/>
        <v>0</v>
      </c>
      <c r="BL207">
        <f t="shared" si="296"/>
        <v>0</v>
      </c>
      <c r="BM207">
        <f t="shared" si="297"/>
        <v>-59.983827548135892</v>
      </c>
      <c r="BN207" t="str">
        <f t="shared" si="298"/>
        <v>NEGATIF</v>
      </c>
      <c r="BO207">
        <f t="shared" si="299"/>
        <v>59</v>
      </c>
      <c r="BP207">
        <f t="shared" si="300"/>
        <v>59</v>
      </c>
      <c r="BQ207">
        <f t="shared" si="301"/>
        <v>1</v>
      </c>
    </row>
    <row r="208" spans="1:69">
      <c r="AV208" s="18">
        <f t="shared" ref="AV208:AV271" si="371">AU208/15</f>
        <v>0</v>
      </c>
    </row>
    <row r="209" spans="1:69">
      <c r="A209">
        <f>A15</f>
        <v>7.0027777777777782</v>
      </c>
      <c r="B209">
        <f t="shared" si="318"/>
        <v>111.315</v>
      </c>
      <c r="C209">
        <f>INT(G3/15)</f>
        <v>7</v>
      </c>
      <c r="D209">
        <f>L3</f>
        <v>2017</v>
      </c>
      <c r="E209">
        <f>L2</f>
        <v>5</v>
      </c>
      <c r="F209">
        <f>L4+1</f>
        <v>26</v>
      </c>
      <c r="H209">
        <v>1</v>
      </c>
      <c r="I209">
        <v>0</v>
      </c>
      <c r="J209">
        <f t="shared" si="337"/>
        <v>1</v>
      </c>
      <c r="L209">
        <f t="shared" ref="L209:L271" si="372">INT(D209/100)</f>
        <v>20</v>
      </c>
      <c r="M209">
        <f t="shared" ref="M209:M271" si="373">IF(D209&lt;1583,IF(E209&lt;11,IF(F209&lt;4,0,IF(F209&gt;14,2+INT(L209/4)-L209,"TANGGAL SALAH")),2+INT(L209/4)-L209),2+INT(L209/4)-L209)</f>
        <v>-13</v>
      </c>
      <c r="N209">
        <f t="shared" ref="N209:N271" si="374">1720994.5+INT(365.25*D209)+INT(30.60001*(E209+1))+M209+F209+(H209+I209/60)/24 - C209/24</f>
        <v>2457899.25</v>
      </c>
      <c r="O209">
        <f>'delta T'!H19/86400</f>
        <v>8.1273429360522115E-4</v>
      </c>
      <c r="P209">
        <f>N209+O209</f>
        <v>2457899.2508127345</v>
      </c>
      <c r="Q209">
        <f>(P209-2451545)/36525</f>
        <v>0.17396990589279882</v>
      </c>
      <c r="R209">
        <f t="shared" ref="R209:R271" si="375">MOD(280.46607+36000.7698*Q209, 360)</f>
        <v>63.516604174314125</v>
      </c>
      <c r="S209">
        <f t="shared" ref="S209:S271" si="376">MOD(357.5291+35999.0503*Q209, 360)</f>
        <v>140.28049292113155</v>
      </c>
      <c r="T209">
        <f t="shared" ref="T209:T271" si="377" xml:space="preserve"> (1.9146 - 0.0048*Q209)*SIN(V209) + (0.02 - 0.0001)*SIN(2*V209) + 0.0003*SIN(3*V209)</f>
        <v>1.203651781270175</v>
      </c>
      <c r="U209">
        <f t="shared" ref="U209:U271" si="378">RADIANS(R209)</f>
        <v>1.1085738725277559</v>
      </c>
      <c r="V209">
        <f t="shared" ref="V209:V271" si="379">RADIANS(S209)</f>
        <v>2.4483564777943436</v>
      </c>
      <c r="W209">
        <f t="shared" ref="W209:W271" si="380">0.0167086 - 0.000042*Q209</f>
        <v>1.6701293263952505E-2</v>
      </c>
      <c r="X209">
        <f t="shared" ref="X209:X271" si="381">R209+T209</f>
        <v>64.720255955584307</v>
      </c>
      <c r="Y209">
        <f t="shared" ref="Y209:Y271" si="382">S209+T209</f>
        <v>141.48414470240172</v>
      </c>
      <c r="Z209">
        <f t="shared" ref="Z209:Z271" si="383">RADIANS(Y209)</f>
        <v>2.4693641644250026</v>
      </c>
      <c r="AA209">
        <f t="shared" ref="AA209:AA271" si="384">MOD(125.04452-1934.13626*Q209, 360)</f>
        <v>148.56301686395014</v>
      </c>
      <c r="AB209">
        <f t="shared" ref="AB209:AB271" si="385">RADIANS(AA209)</f>
        <v>2.5929137909717905</v>
      </c>
      <c r="AC209">
        <f t="shared" ref="AC209:AC271" si="386">23.43929111 - 0.01300417*Q209</f>
        <v>23.437028775768884</v>
      </c>
      <c r="AD209">
        <f t="shared" ref="AD209:AD271" si="387">9.2*COS(AB209)/3600 + 0.57*COS(2*U209)/3600</f>
        <v>-2.2757972470759131E-3</v>
      </c>
      <c r="AE209">
        <f t="shared" ref="AE209:AE271" si="388">AC209+AD209</f>
        <v>23.434752978521807</v>
      </c>
      <c r="AF209">
        <f t="shared" ref="AF209:AF271" si="389">1720994.5+INT(365.25*D209)+INT(30.60001*(E209+1))+M209+F209</f>
        <v>2457899.5</v>
      </c>
      <c r="AG209">
        <f t="shared" ref="AG209:AG271" si="390">(AF209-2451545)/36525</f>
        <v>0.17397672826830937</v>
      </c>
      <c r="AH209">
        <f t="shared" ref="AH209:AH271" si="391">MOD(6.6973745583+2400.0513369072*AG209+0.0000258622*AG209*AG209,24)</f>
        <v>16.250454612191106</v>
      </c>
      <c r="AI209">
        <f t="shared" ref="AI209:AI271" si="392">MOD(AH209+(H209+I209/60-C209)*1.00273790935,24)</f>
        <v>10.234027156091106</v>
      </c>
      <c r="AJ209">
        <f t="shared" ref="AJ209:AJ271" si="393">RADIANS(AE209)</f>
        <v>0.40901359886675354</v>
      </c>
      <c r="AK209">
        <f t="shared" ref="AK209:AK271" si="394">MOD(AI209+B209/15,24)</f>
        <v>17.655027156091105</v>
      </c>
      <c r="AL209">
        <f t="shared" ref="AL209:AL272" si="395">MOD(AK209-BH209,24)*15</f>
        <v>202.06995475861964</v>
      </c>
      <c r="AM209">
        <f t="shared" ref="AM209:AM271" si="396">RADIANS(AL209)</f>
        <v>3.5267860298938962</v>
      </c>
      <c r="AN209">
        <f t="shared" ref="AN209:AN271" si="397">1.000001018*(1-W209*W209)/(1+W209*COS(Z209))</f>
        <v>1.0129591210672688</v>
      </c>
      <c r="AO209" t="s">
        <v>137</v>
      </c>
      <c r="AP209">
        <f t="shared" ref="AP209:AP271" si="398">X209-0.00569-0.00478*SIN(AB209)</f>
        <v>64.712072896532476</v>
      </c>
      <c r="AQ209">
        <f t="shared" ref="AQ209:AQ271" si="399">INT(AP209)</f>
        <v>64</v>
      </c>
      <c r="AR209">
        <f t="shared" ref="AR209:AR271" si="400">INT(60*(AP209-AQ209))</f>
        <v>42</v>
      </c>
      <c r="AS209">
        <f t="shared" ref="AS209:AS271" si="401">INT(3600*(AP209-AQ209)-60*AR209)</f>
        <v>43</v>
      </c>
      <c r="AT209">
        <f t="shared" ref="AT209:AT271" si="402">RADIANS(AP209)</f>
        <v>1.1294387378350754</v>
      </c>
      <c r="AU209">
        <f t="shared" ref="AU209:AU271" si="403">MOD(DEGREES(ATAN2(COS(AT209),COS(AJ209)*SIN(AT209))),360)</f>
        <v>62.755452582746948</v>
      </c>
      <c r="AV209" s="18">
        <f t="shared" si="371"/>
        <v>4.1836968388497962</v>
      </c>
      <c r="AW209">
        <f t="shared" ref="AW209:AW271" si="404">RADIANS(AU209)</f>
        <v>1.0952892711481135</v>
      </c>
      <c r="AX209">
        <f t="shared" ref="AX209:AX271" si="405">DEGREES(ASIN(SIN(AJ209)*SIN(AT209)))</f>
        <v>21.075232959348369</v>
      </c>
      <c r="AY209" t="str">
        <f t="shared" ref="AY209:AY271" si="406">IF(AX209&lt;0, "NEGATIF", "POSITIF")</f>
        <v>POSITIF</v>
      </c>
      <c r="AZ209">
        <f t="shared" ref="AZ209:AZ271" si="407">INT(ABS(AX209))</f>
        <v>21</v>
      </c>
      <c r="BA209">
        <f t="shared" ref="BA209:BA271" si="408">INT(60*(ABS(AX209)-AZ209))</f>
        <v>4</v>
      </c>
      <c r="BB209">
        <f t="shared" ref="BB209:BB271" si="409">INT(3600*(ABS(AX209)-AZ209)-60*BA209)</f>
        <v>30</v>
      </c>
      <c r="BC209">
        <f t="shared" ref="BC209:BC271" si="410">RADIANS(AX209)</f>
        <v>0.36783220576545728</v>
      </c>
      <c r="BD209">
        <f t="shared" ref="BD209:BD271" si="411">ATAN2(COS(AM209)*SIN(BE209)-TAN(BC209)*COS(BE209),SIN(AM209))</f>
        <v>-2.4927809454149905</v>
      </c>
      <c r="BE209">
        <f t="shared" ref="BE209:BE271" si="412">RADIANS(A209)</f>
        <v>0.12222152900771403</v>
      </c>
      <c r="BF209">
        <f t="shared" ref="BF209:BF271" si="413">RADIANS(B209)</f>
        <v>1.9428132568574878</v>
      </c>
      <c r="BG209">
        <f t="shared" ref="BG209:BG271" si="414">DEGREES(BD210)</f>
        <v>-138.49944485765812</v>
      </c>
      <c r="BH209">
        <f t="shared" ref="BH209:BH271" si="415">AU209/15</f>
        <v>4.1836968388497962</v>
      </c>
      <c r="BI209">
        <f t="shared" ref="BI209:BI271" si="416">MOD(BG209+180,360)</f>
        <v>41.500555142341881</v>
      </c>
      <c r="BJ209">
        <f t="shared" ref="BJ209:BJ271" si="417">INT(BI209)</f>
        <v>41</v>
      </c>
      <c r="BK209">
        <f t="shared" ref="BK209:BK271" si="418">INT(60*(BI209-BJ209))</f>
        <v>30</v>
      </c>
      <c r="BL209">
        <f t="shared" ref="BL209:BL271" si="419">INT(3600*(BI209-BJ209)-60*BK209)</f>
        <v>1</v>
      </c>
      <c r="BM209">
        <f t="shared" ref="BM209:BM271" si="420">DEGREES(ASIN(SIN(BE209)*SIN(BC209)+COS(BE209)*COS(BC209)*COS(AM209)))</f>
        <v>-54.532500404502962</v>
      </c>
      <c r="BN209" t="str">
        <f t="shared" ref="BN209:BN271" si="421">IF(BM209&lt;0, "NEGATIF", "POSITIF")</f>
        <v>NEGATIF</v>
      </c>
      <c r="BO209">
        <f t="shared" ref="BO209:BO271" si="422">INT(ABS(BM209))</f>
        <v>54</v>
      </c>
      <c r="BP209">
        <f t="shared" ref="BP209:BP271" si="423">INT(60*(ABS(BM209)-BO209))</f>
        <v>31</v>
      </c>
      <c r="BQ209">
        <f t="shared" ref="BQ209:BQ271" si="424">INT(3600*(ABS(BM209)-BO209)-60*BP209)</f>
        <v>57</v>
      </c>
    </row>
    <row r="210" spans="1:69">
      <c r="A210">
        <f t="shared" ref="A210:A273" si="425">A16</f>
        <v>7.0027777777777782</v>
      </c>
      <c r="B210">
        <f t="shared" si="318"/>
        <v>111.315</v>
      </c>
      <c r="C210">
        <f>INT(G3/15)</f>
        <v>7</v>
      </c>
      <c r="D210">
        <f>L3</f>
        <v>2017</v>
      </c>
      <c r="E210">
        <f>L2</f>
        <v>5</v>
      </c>
      <c r="F210">
        <f>L4+1</f>
        <v>26</v>
      </c>
      <c r="H210">
        <v>1</v>
      </c>
      <c r="I210">
        <v>15</v>
      </c>
      <c r="J210">
        <f t="shared" si="337"/>
        <v>1.25</v>
      </c>
      <c r="L210">
        <f t="shared" si="372"/>
        <v>20</v>
      </c>
      <c r="M210">
        <f t="shared" si="373"/>
        <v>-13</v>
      </c>
      <c r="N210">
        <f t="shared" si="374"/>
        <v>2457899.260416667</v>
      </c>
      <c r="O210">
        <f>O209</f>
        <v>8.1273429360522115E-4</v>
      </c>
      <c r="P210">
        <f t="shared" ref="P210:P273" si="426">N210+O210</f>
        <v>2457899.2612294015</v>
      </c>
      <c r="Q210">
        <f t="shared" ref="Q210:Q273" si="427">(P210-2451545)/36525</f>
        <v>0.17397019108559766</v>
      </c>
      <c r="R210">
        <f t="shared" si="375"/>
        <v>63.526871334614043</v>
      </c>
      <c r="S210">
        <f t="shared" si="376"/>
        <v>140.29075959104193</v>
      </c>
      <c r="T210">
        <f t="shared" si="377"/>
        <v>1.2033893780884442</v>
      </c>
      <c r="U210">
        <f t="shared" si="378"/>
        <v>1.1087530682798195</v>
      </c>
      <c r="V210">
        <f t="shared" si="379"/>
        <v>2.4485356649874954</v>
      </c>
      <c r="W210">
        <f t="shared" si="380"/>
        <v>1.6701293251974406E-2</v>
      </c>
      <c r="X210">
        <f t="shared" si="381"/>
        <v>64.730260712702488</v>
      </c>
      <c r="Y210">
        <f t="shared" si="382"/>
        <v>141.49414896913038</v>
      </c>
      <c r="Z210">
        <f t="shared" si="383"/>
        <v>2.4695387718186654</v>
      </c>
      <c r="AA210">
        <f t="shared" si="384"/>
        <v>148.56246526221682</v>
      </c>
      <c r="AB210">
        <f t="shared" si="385"/>
        <v>2.5929041637053847</v>
      </c>
      <c r="AC210">
        <f t="shared" si="386"/>
        <v>23.437028772060188</v>
      </c>
      <c r="AD210">
        <f t="shared" si="387"/>
        <v>-2.2758297079178529E-3</v>
      </c>
      <c r="AE210">
        <f t="shared" si="388"/>
        <v>23.434752942352269</v>
      </c>
      <c r="AF210">
        <f t="shared" si="389"/>
        <v>2457899.5</v>
      </c>
      <c r="AG210">
        <f t="shared" si="390"/>
        <v>0.17397672826830937</v>
      </c>
      <c r="AH210">
        <f t="shared" si="391"/>
        <v>16.250454612191106</v>
      </c>
      <c r="AI210">
        <f t="shared" si="392"/>
        <v>10.484711633428606</v>
      </c>
      <c r="AJ210">
        <f t="shared" si="393"/>
        <v>0.40901359823547601</v>
      </c>
      <c r="AK210">
        <f t="shared" si="394"/>
        <v>17.905711633428606</v>
      </c>
      <c r="AL210">
        <f t="shared" si="395"/>
        <v>205.81967906672853</v>
      </c>
      <c r="AM210">
        <f t="shared" si="396"/>
        <v>3.5922310651124625</v>
      </c>
      <c r="AN210">
        <f t="shared" si="397"/>
        <v>1.0129609847367971</v>
      </c>
      <c r="AO210" t="s">
        <v>137</v>
      </c>
      <c r="AP210">
        <f t="shared" si="398"/>
        <v>64.722077614387274</v>
      </c>
      <c r="AQ210">
        <f t="shared" si="399"/>
        <v>64</v>
      </c>
      <c r="AR210">
        <f t="shared" si="400"/>
        <v>43</v>
      </c>
      <c r="AS210">
        <f t="shared" si="401"/>
        <v>19</v>
      </c>
      <c r="AT210">
        <f t="shared" si="402"/>
        <v>1.1296133531023749</v>
      </c>
      <c r="AU210">
        <f t="shared" si="403"/>
        <v>62.765995434700557</v>
      </c>
      <c r="AV210" s="18">
        <f t="shared" si="371"/>
        <v>4.1843996956467038</v>
      </c>
      <c r="AW210">
        <f t="shared" si="404"/>
        <v>1.0954732786272543</v>
      </c>
      <c r="AX210">
        <f t="shared" si="405"/>
        <v>21.077054109287452</v>
      </c>
      <c r="AY210" t="str">
        <f t="shared" si="406"/>
        <v>POSITIF</v>
      </c>
      <c r="AZ210">
        <f t="shared" si="407"/>
        <v>21</v>
      </c>
      <c r="BA210">
        <f t="shared" si="408"/>
        <v>4</v>
      </c>
      <c r="BB210">
        <f t="shared" si="409"/>
        <v>37</v>
      </c>
      <c r="BC210">
        <f t="shared" si="410"/>
        <v>0.36786399082806681</v>
      </c>
      <c r="BD210">
        <f t="shared" si="411"/>
        <v>-2.4172713249504634</v>
      </c>
      <c r="BE210">
        <f t="shared" si="412"/>
        <v>0.12222152900771403</v>
      </c>
      <c r="BF210">
        <f t="shared" si="413"/>
        <v>1.9428132568574878</v>
      </c>
      <c r="BG210">
        <f t="shared" si="414"/>
        <v>-134.71589977513401</v>
      </c>
      <c r="BH210">
        <f t="shared" si="415"/>
        <v>4.1843996956467038</v>
      </c>
      <c r="BI210">
        <f t="shared" si="416"/>
        <v>45.284100224865995</v>
      </c>
      <c r="BJ210">
        <f t="shared" si="417"/>
        <v>45</v>
      </c>
      <c r="BK210">
        <f t="shared" si="418"/>
        <v>17</v>
      </c>
      <c r="BL210">
        <f t="shared" si="419"/>
        <v>2</v>
      </c>
      <c r="BM210">
        <f t="shared" si="420"/>
        <v>-52.170154867178155</v>
      </c>
      <c r="BN210" t="str">
        <f t="shared" si="421"/>
        <v>NEGATIF</v>
      </c>
      <c r="BO210">
        <f t="shared" si="422"/>
        <v>52</v>
      </c>
      <c r="BP210">
        <f t="shared" si="423"/>
        <v>10</v>
      </c>
      <c r="BQ210">
        <f t="shared" si="424"/>
        <v>12</v>
      </c>
    </row>
    <row r="211" spans="1:69">
      <c r="A211">
        <f t="shared" si="425"/>
        <v>7.0027777777777782</v>
      </c>
      <c r="B211">
        <f t="shared" si="318"/>
        <v>111.315</v>
      </c>
      <c r="C211">
        <f>INT(G3/15)</f>
        <v>7</v>
      </c>
      <c r="D211">
        <f>L3</f>
        <v>2017</v>
      </c>
      <c r="E211">
        <f>L2</f>
        <v>5</v>
      </c>
      <c r="F211">
        <f>L4+1</f>
        <v>26</v>
      </c>
      <c r="H211">
        <v>1</v>
      </c>
      <c r="I211">
        <v>30</v>
      </c>
      <c r="J211">
        <f t="shared" si="337"/>
        <v>1.5</v>
      </c>
      <c r="L211">
        <f t="shared" si="372"/>
        <v>20</v>
      </c>
      <c r="M211">
        <f t="shared" si="373"/>
        <v>-13</v>
      </c>
      <c r="N211">
        <f t="shared" si="374"/>
        <v>2457899.2708333335</v>
      </c>
      <c r="O211">
        <f>O210</f>
        <v>8.1273429360522115E-4</v>
      </c>
      <c r="P211">
        <f t="shared" si="426"/>
        <v>2457899.271646068</v>
      </c>
      <c r="Q211">
        <f t="shared" si="427"/>
        <v>0.17397047627838372</v>
      </c>
      <c r="R211">
        <f t="shared" si="375"/>
        <v>63.537138494453757</v>
      </c>
      <c r="S211">
        <f t="shared" si="376"/>
        <v>140.30102626049211</v>
      </c>
      <c r="T211">
        <f t="shared" si="377"/>
        <v>1.2031269380973084</v>
      </c>
      <c r="U211">
        <f t="shared" si="378"/>
        <v>1.108932264023851</v>
      </c>
      <c r="V211">
        <f t="shared" si="379"/>
        <v>2.448714852172615</v>
      </c>
      <c r="W211">
        <f t="shared" si="380"/>
        <v>1.670129323999631E-2</v>
      </c>
      <c r="X211">
        <f t="shared" si="381"/>
        <v>64.74026543255107</v>
      </c>
      <c r="Y211">
        <f t="shared" si="382"/>
        <v>141.50415319858942</v>
      </c>
      <c r="Z211">
        <f t="shared" si="383"/>
        <v>2.4697133785618508</v>
      </c>
      <c r="AA211">
        <f t="shared" si="384"/>
        <v>148.56191366050822</v>
      </c>
      <c r="AB211">
        <f t="shared" si="385"/>
        <v>2.59289453643941</v>
      </c>
      <c r="AC211">
        <f t="shared" si="386"/>
        <v>23.437028768351492</v>
      </c>
      <c r="AD211">
        <f t="shared" si="387"/>
        <v>-2.2758621563018812E-3</v>
      </c>
      <c r="AE211">
        <f t="shared" si="388"/>
        <v>23.43475290619519</v>
      </c>
      <c r="AF211">
        <f t="shared" si="389"/>
        <v>2457899.5</v>
      </c>
      <c r="AG211">
        <f t="shared" si="390"/>
        <v>0.17397672826830937</v>
      </c>
      <c r="AH211">
        <f t="shared" si="391"/>
        <v>16.250454612191106</v>
      </c>
      <c r="AI211">
        <f t="shared" si="392"/>
        <v>10.735396110766107</v>
      </c>
      <c r="AJ211">
        <f t="shared" si="393"/>
        <v>0.40901359760441591</v>
      </c>
      <c r="AK211">
        <f t="shared" si="394"/>
        <v>18.156396110766106</v>
      </c>
      <c r="AL211">
        <f t="shared" si="395"/>
        <v>209.56940315585268</v>
      </c>
      <c r="AM211">
        <f t="shared" si="396"/>
        <v>3.6576760965090247</v>
      </c>
      <c r="AN211">
        <f t="shared" si="397"/>
        <v>1.012962847997269</v>
      </c>
      <c r="AO211" t="s">
        <v>137</v>
      </c>
      <c r="AP211">
        <f t="shared" si="398"/>
        <v>64.732082294972699</v>
      </c>
      <c r="AQ211">
        <f t="shared" si="399"/>
        <v>64</v>
      </c>
      <c r="AR211">
        <f t="shared" si="400"/>
        <v>43</v>
      </c>
      <c r="AS211">
        <f t="shared" si="401"/>
        <v>55</v>
      </c>
      <c r="AT211">
        <f t="shared" si="402"/>
        <v>1.1297879677192009</v>
      </c>
      <c r="AU211">
        <f t="shared" si="403"/>
        <v>62.776538505638925</v>
      </c>
      <c r="AV211" s="18">
        <f t="shared" si="371"/>
        <v>4.1851025670425948</v>
      </c>
      <c r="AW211">
        <f t="shared" si="404"/>
        <v>1.0956572899284001</v>
      </c>
      <c r="AX211">
        <f t="shared" si="405"/>
        <v>21.078874601454771</v>
      </c>
      <c r="AY211" t="str">
        <f t="shared" si="406"/>
        <v>POSITIF</v>
      </c>
      <c r="AZ211">
        <f t="shared" si="407"/>
        <v>21</v>
      </c>
      <c r="BA211">
        <f t="shared" si="408"/>
        <v>4</v>
      </c>
      <c r="BB211">
        <f t="shared" si="409"/>
        <v>43</v>
      </c>
      <c r="BC211">
        <f t="shared" si="410"/>
        <v>0.36789576441039329</v>
      </c>
      <c r="BD211">
        <f t="shared" si="411"/>
        <v>-2.351236005862777</v>
      </c>
      <c r="BE211">
        <f t="shared" si="412"/>
        <v>0.12222152900771403</v>
      </c>
      <c r="BF211">
        <f t="shared" si="413"/>
        <v>1.9428132568574878</v>
      </c>
      <c r="BG211">
        <f t="shared" si="414"/>
        <v>-131.41218797175139</v>
      </c>
      <c r="BH211">
        <f t="shared" si="415"/>
        <v>4.1851025670425948</v>
      </c>
      <c r="BI211">
        <f t="shared" si="416"/>
        <v>48.587812028248607</v>
      </c>
      <c r="BJ211">
        <f t="shared" si="417"/>
        <v>48</v>
      </c>
      <c r="BK211">
        <f t="shared" si="418"/>
        <v>35</v>
      </c>
      <c r="BL211">
        <f t="shared" si="419"/>
        <v>16</v>
      </c>
      <c r="BM211">
        <f t="shared" si="420"/>
        <v>-49.610558922886085</v>
      </c>
      <c r="BN211" t="str">
        <f t="shared" si="421"/>
        <v>NEGATIF</v>
      </c>
      <c r="BO211">
        <f t="shared" si="422"/>
        <v>49</v>
      </c>
      <c r="BP211">
        <f t="shared" si="423"/>
        <v>36</v>
      </c>
      <c r="BQ211">
        <f t="shared" si="424"/>
        <v>38</v>
      </c>
    </row>
    <row r="212" spans="1:69">
      <c r="A212">
        <f t="shared" si="425"/>
        <v>7.0027777777777782</v>
      </c>
      <c r="B212">
        <f t="shared" si="318"/>
        <v>111.315</v>
      </c>
      <c r="C212">
        <f>INT(G3/15)</f>
        <v>7</v>
      </c>
      <c r="D212">
        <f>L3</f>
        <v>2017</v>
      </c>
      <c r="E212">
        <f>L2</f>
        <v>5</v>
      </c>
      <c r="F212">
        <f>L4+1</f>
        <v>26</v>
      </c>
      <c r="H212">
        <v>1</v>
      </c>
      <c r="I212">
        <v>45</v>
      </c>
      <c r="J212">
        <f t="shared" si="337"/>
        <v>1.75</v>
      </c>
      <c r="L212">
        <f t="shared" si="372"/>
        <v>20</v>
      </c>
      <c r="M212">
        <f t="shared" si="373"/>
        <v>-13</v>
      </c>
      <c r="N212">
        <f t="shared" si="374"/>
        <v>2457899.28125</v>
      </c>
      <c r="O212">
        <f t="shared" ref="O212:O216" si="428">O211</f>
        <v>8.1273429360522115E-4</v>
      </c>
      <c r="P212">
        <f t="shared" si="426"/>
        <v>2457899.2820627345</v>
      </c>
      <c r="Q212">
        <f t="shared" si="427"/>
        <v>0.1739707614711698</v>
      </c>
      <c r="R212">
        <f t="shared" si="375"/>
        <v>63.54740565429438</v>
      </c>
      <c r="S212">
        <f t="shared" si="376"/>
        <v>140.3112929299441</v>
      </c>
      <c r="T212">
        <f t="shared" si="377"/>
        <v>1.2028644612932406</v>
      </c>
      <c r="U212">
        <f t="shared" si="378"/>
        <v>1.1091114597678984</v>
      </c>
      <c r="V212">
        <f t="shared" si="379"/>
        <v>2.4488940393577661</v>
      </c>
      <c r="W212">
        <f t="shared" si="380"/>
        <v>1.6701293228018211E-2</v>
      </c>
      <c r="X212">
        <f t="shared" si="381"/>
        <v>64.750270115587625</v>
      </c>
      <c r="Y212">
        <f t="shared" si="382"/>
        <v>141.51415739123735</v>
      </c>
      <c r="Z212">
        <f t="shared" si="383"/>
        <v>2.4698879846625612</v>
      </c>
      <c r="AA212">
        <f t="shared" si="384"/>
        <v>148.56136205879957</v>
      </c>
      <c r="AB212">
        <f t="shared" si="385"/>
        <v>2.5928849091734345</v>
      </c>
      <c r="AC212">
        <f t="shared" si="386"/>
        <v>23.4370287646428</v>
      </c>
      <c r="AD212">
        <f t="shared" si="387"/>
        <v>-2.2758945922236413E-3</v>
      </c>
      <c r="AE212">
        <f t="shared" si="388"/>
        <v>23.434752870050577</v>
      </c>
      <c r="AF212">
        <f t="shared" si="389"/>
        <v>2457899.5</v>
      </c>
      <c r="AG212">
        <f t="shared" si="390"/>
        <v>0.17397672826830937</v>
      </c>
      <c r="AH212">
        <f t="shared" si="391"/>
        <v>16.250454612191106</v>
      </c>
      <c r="AI212">
        <f t="shared" si="392"/>
        <v>10.986080588103606</v>
      </c>
      <c r="AJ212">
        <f t="shared" si="393"/>
        <v>0.40901359697357342</v>
      </c>
      <c r="AK212">
        <f t="shared" si="394"/>
        <v>18.407080588103607</v>
      </c>
      <c r="AL212">
        <f t="shared" si="395"/>
        <v>213.31912702557429</v>
      </c>
      <c r="AM212">
        <f t="shared" si="396"/>
        <v>3.7231211240762896</v>
      </c>
      <c r="AN212">
        <f t="shared" si="397"/>
        <v>1.0129647108487132</v>
      </c>
      <c r="AO212" t="s">
        <v>137</v>
      </c>
      <c r="AP212">
        <f t="shared" si="398"/>
        <v>64.74208693874634</v>
      </c>
      <c r="AQ212">
        <f t="shared" si="399"/>
        <v>64</v>
      </c>
      <c r="AR212">
        <f t="shared" si="400"/>
        <v>44</v>
      </c>
      <c r="AS212">
        <f t="shared" si="401"/>
        <v>31</v>
      </c>
      <c r="AT212">
        <f t="shared" si="402"/>
        <v>1.1299625816935399</v>
      </c>
      <c r="AU212">
        <f t="shared" si="403"/>
        <v>62.787081795979823</v>
      </c>
      <c r="AV212" s="18">
        <f t="shared" si="371"/>
        <v>4.1858054530653215</v>
      </c>
      <c r="AW212">
        <f t="shared" si="404"/>
        <v>1.0958413050588425</v>
      </c>
      <c r="AX212">
        <f t="shared" si="405"/>
        <v>21.080694435863247</v>
      </c>
      <c r="AY212" t="str">
        <f t="shared" si="406"/>
        <v>POSITIF</v>
      </c>
      <c r="AZ212">
        <f t="shared" si="407"/>
        <v>21</v>
      </c>
      <c r="BA212">
        <f t="shared" si="408"/>
        <v>4</v>
      </c>
      <c r="BB212">
        <f t="shared" si="409"/>
        <v>50</v>
      </c>
      <c r="BC212">
        <f t="shared" si="410"/>
        <v>0.36792752651266225</v>
      </c>
      <c r="BD212">
        <f t="shared" si="411"/>
        <v>-2.293575357356751</v>
      </c>
      <c r="BE212">
        <f t="shared" si="412"/>
        <v>0.12222152900771403</v>
      </c>
      <c r="BF212">
        <f t="shared" si="413"/>
        <v>1.9428132568574878</v>
      </c>
      <c r="BG212">
        <f t="shared" si="414"/>
        <v>-128.52633309374352</v>
      </c>
      <c r="BH212">
        <f t="shared" si="415"/>
        <v>4.1858054530653215</v>
      </c>
      <c r="BI212">
        <f t="shared" si="416"/>
        <v>51.473666906256483</v>
      </c>
      <c r="BJ212">
        <f t="shared" si="417"/>
        <v>51</v>
      </c>
      <c r="BK212">
        <f t="shared" si="418"/>
        <v>28</v>
      </c>
      <c r="BL212">
        <f t="shared" si="419"/>
        <v>25</v>
      </c>
      <c r="BM212">
        <f t="shared" si="420"/>
        <v>-46.889057719191165</v>
      </c>
      <c r="BN212" t="str">
        <f t="shared" si="421"/>
        <v>NEGATIF</v>
      </c>
      <c r="BO212">
        <f t="shared" si="422"/>
        <v>46</v>
      </c>
      <c r="BP212">
        <f t="shared" si="423"/>
        <v>53</v>
      </c>
      <c r="BQ212">
        <f t="shared" si="424"/>
        <v>20</v>
      </c>
    </row>
    <row r="213" spans="1:69">
      <c r="A213">
        <f t="shared" si="425"/>
        <v>7.0027777777777782</v>
      </c>
      <c r="B213">
        <f>B15</f>
        <v>111.315</v>
      </c>
      <c r="C213">
        <f>INT(G3/15)</f>
        <v>7</v>
      </c>
      <c r="D213">
        <f>L3</f>
        <v>2017</v>
      </c>
      <c r="E213">
        <f>L2</f>
        <v>5</v>
      </c>
      <c r="F213">
        <f>L4+1</f>
        <v>26</v>
      </c>
      <c r="H213">
        <v>2</v>
      </c>
      <c r="I213">
        <v>0</v>
      </c>
      <c r="J213">
        <f t="shared" si="337"/>
        <v>2</v>
      </c>
      <c r="L213">
        <f t="shared" si="372"/>
        <v>20</v>
      </c>
      <c r="M213">
        <f t="shared" si="373"/>
        <v>-13</v>
      </c>
      <c r="N213">
        <f t="shared" si="374"/>
        <v>2457899.291666667</v>
      </c>
      <c r="O213">
        <f t="shared" si="428"/>
        <v>8.1273429360522115E-4</v>
      </c>
      <c r="P213">
        <f t="shared" si="426"/>
        <v>2457899.2924794015</v>
      </c>
      <c r="Q213">
        <f t="shared" si="427"/>
        <v>0.17397104666396862</v>
      </c>
      <c r="R213">
        <f t="shared" si="375"/>
        <v>63.557672814593388</v>
      </c>
      <c r="S213">
        <f t="shared" si="376"/>
        <v>140.32155959985357</v>
      </c>
      <c r="T213">
        <f t="shared" si="377"/>
        <v>1.2026019476728693</v>
      </c>
      <c r="U213">
        <f t="shared" si="378"/>
        <v>1.1092906555199462</v>
      </c>
      <c r="V213">
        <f t="shared" si="379"/>
        <v>2.4490732265509019</v>
      </c>
      <c r="W213">
        <f t="shared" si="380"/>
        <v>1.6701293216040115E-2</v>
      </c>
      <c r="X213">
        <f t="shared" si="381"/>
        <v>64.760274762266263</v>
      </c>
      <c r="Y213">
        <f t="shared" si="382"/>
        <v>141.52416154752643</v>
      </c>
      <c r="Z213">
        <f t="shared" si="383"/>
        <v>2.4700625901286895</v>
      </c>
      <c r="AA213">
        <f t="shared" si="384"/>
        <v>148.56081045706625</v>
      </c>
      <c r="AB213">
        <f t="shared" si="385"/>
        <v>2.5928752819070282</v>
      </c>
      <c r="AC213">
        <f t="shared" si="386"/>
        <v>23.437028760934101</v>
      </c>
      <c r="AD213">
        <f t="shared" si="387"/>
        <v>-2.2759270156787639E-3</v>
      </c>
      <c r="AE213">
        <f t="shared" si="388"/>
        <v>23.434752833918424</v>
      </c>
      <c r="AF213">
        <f t="shared" si="389"/>
        <v>2457899.5</v>
      </c>
      <c r="AG213">
        <f t="shared" si="390"/>
        <v>0.17397672826830937</v>
      </c>
      <c r="AH213">
        <f t="shared" si="391"/>
        <v>16.250454612191106</v>
      </c>
      <c r="AI213">
        <f t="shared" si="392"/>
        <v>11.236765065441107</v>
      </c>
      <c r="AJ213">
        <f t="shared" si="393"/>
        <v>0.40901359634294837</v>
      </c>
      <c r="AK213">
        <f t="shared" si="394"/>
        <v>18.657765065441108</v>
      </c>
      <c r="AL213">
        <f t="shared" si="395"/>
        <v>217.06885067547921</v>
      </c>
      <c r="AM213">
        <f t="shared" si="396"/>
        <v>3.7885661478070296</v>
      </c>
      <c r="AN213">
        <f t="shared" si="397"/>
        <v>1.012966573291157</v>
      </c>
      <c r="AO213" t="s">
        <v>137</v>
      </c>
      <c r="AP213">
        <f t="shared" si="398"/>
        <v>64.752091546162291</v>
      </c>
      <c r="AQ213">
        <f t="shared" si="399"/>
        <v>64</v>
      </c>
      <c r="AR213">
        <f t="shared" si="400"/>
        <v>45</v>
      </c>
      <c r="AS213">
        <f t="shared" si="401"/>
        <v>7</v>
      </c>
      <c r="AT213">
        <f t="shared" si="402"/>
        <v>1.1301371950333179</v>
      </c>
      <c r="AU213">
        <f t="shared" si="403"/>
        <v>62.797625306137384</v>
      </c>
      <c r="AV213" s="18">
        <f t="shared" si="371"/>
        <v>4.1865083537424921</v>
      </c>
      <c r="AW213">
        <f t="shared" si="404"/>
        <v>1.0960253240258093</v>
      </c>
      <c r="AX213">
        <f t="shared" si="405"/>
        <v>21.082513612525066</v>
      </c>
      <c r="AY213" t="str">
        <f t="shared" si="406"/>
        <v>POSITIF</v>
      </c>
      <c r="AZ213">
        <f t="shared" si="407"/>
        <v>21</v>
      </c>
      <c r="BA213">
        <f t="shared" si="408"/>
        <v>4</v>
      </c>
      <c r="BB213">
        <f t="shared" si="409"/>
        <v>57</v>
      </c>
      <c r="BC213">
        <f t="shared" si="410"/>
        <v>0.36795927713508642</v>
      </c>
      <c r="BD213">
        <f t="shared" si="411"/>
        <v>-2.2432076880007741</v>
      </c>
      <c r="BE213">
        <f t="shared" si="412"/>
        <v>0.12222152900771403</v>
      </c>
      <c r="BF213">
        <f t="shared" si="413"/>
        <v>1.9428132568574878</v>
      </c>
      <c r="BG213">
        <f t="shared" si="414"/>
        <v>-126.00152421082622</v>
      </c>
      <c r="BH213">
        <f t="shared" si="415"/>
        <v>4.1865083537424921</v>
      </c>
      <c r="BI213">
        <f t="shared" si="416"/>
        <v>53.998475789173781</v>
      </c>
      <c r="BJ213">
        <f t="shared" si="417"/>
        <v>53</v>
      </c>
      <c r="BK213">
        <f t="shared" si="418"/>
        <v>59</v>
      </c>
      <c r="BL213">
        <f t="shared" si="419"/>
        <v>54</v>
      </c>
      <c r="BM213">
        <f t="shared" si="420"/>
        <v>-44.034646970908511</v>
      </c>
      <c r="BN213" t="str">
        <f t="shared" si="421"/>
        <v>NEGATIF</v>
      </c>
      <c r="BO213">
        <f t="shared" si="422"/>
        <v>44</v>
      </c>
      <c r="BP213">
        <f t="shared" si="423"/>
        <v>2</v>
      </c>
      <c r="BQ213">
        <f t="shared" si="424"/>
        <v>4</v>
      </c>
    </row>
    <row r="214" spans="1:69">
      <c r="A214">
        <f t="shared" si="425"/>
        <v>7.0027777777777782</v>
      </c>
      <c r="B214">
        <f t="shared" ref="B214:B277" si="429">B16</f>
        <v>111.315</v>
      </c>
      <c r="C214">
        <f>INT(G3/15)</f>
        <v>7</v>
      </c>
      <c r="D214">
        <f>L3</f>
        <v>2017</v>
      </c>
      <c r="E214">
        <f>L2</f>
        <v>5</v>
      </c>
      <c r="F214">
        <f>L4+1</f>
        <v>26</v>
      </c>
      <c r="H214">
        <v>2</v>
      </c>
      <c r="I214">
        <v>15</v>
      </c>
      <c r="J214">
        <f t="shared" si="337"/>
        <v>2.25</v>
      </c>
      <c r="L214">
        <f t="shared" si="372"/>
        <v>20</v>
      </c>
      <c r="M214">
        <f t="shared" si="373"/>
        <v>-13</v>
      </c>
      <c r="N214">
        <f t="shared" si="374"/>
        <v>2457899.3020833335</v>
      </c>
      <c r="O214">
        <f t="shared" si="428"/>
        <v>8.1273429360522115E-4</v>
      </c>
      <c r="P214">
        <f t="shared" si="426"/>
        <v>2457899.302896068</v>
      </c>
      <c r="Q214">
        <f t="shared" si="427"/>
        <v>0.1739713318567547</v>
      </c>
      <c r="R214">
        <f t="shared" si="375"/>
        <v>63.567939974433102</v>
      </c>
      <c r="S214">
        <f t="shared" si="376"/>
        <v>140.33182626930466</v>
      </c>
      <c r="T214">
        <f t="shared" si="377"/>
        <v>1.2023393972678953</v>
      </c>
      <c r="U214">
        <f t="shared" si="378"/>
        <v>1.1094698512639776</v>
      </c>
      <c r="V214">
        <f t="shared" si="379"/>
        <v>2.449252413736037</v>
      </c>
      <c r="W214">
        <f t="shared" si="380"/>
        <v>1.6701293204062016E-2</v>
      </c>
      <c r="X214">
        <f t="shared" si="381"/>
        <v>64.770279371700994</v>
      </c>
      <c r="Y214">
        <f t="shared" si="382"/>
        <v>141.53416566657256</v>
      </c>
      <c r="Z214">
        <f t="shared" si="383"/>
        <v>2.4702371949448061</v>
      </c>
      <c r="AA214">
        <f t="shared" si="384"/>
        <v>148.5602588553576</v>
      </c>
      <c r="AB214">
        <f t="shared" si="385"/>
        <v>2.5928656546410527</v>
      </c>
      <c r="AC214">
        <f t="shared" si="386"/>
        <v>23.437028757225409</v>
      </c>
      <c r="AD214">
        <f t="shared" si="387"/>
        <v>-2.2759594266585402E-3</v>
      </c>
      <c r="AE214">
        <f t="shared" si="388"/>
        <v>23.434752797798751</v>
      </c>
      <c r="AF214">
        <f t="shared" si="389"/>
        <v>2457899.5</v>
      </c>
      <c r="AG214">
        <f t="shared" si="390"/>
        <v>0.17397672826830937</v>
      </c>
      <c r="AH214">
        <f t="shared" si="391"/>
        <v>16.250454612191106</v>
      </c>
      <c r="AI214">
        <f t="shared" si="392"/>
        <v>11.487449542778606</v>
      </c>
      <c r="AJ214">
        <f t="shared" si="393"/>
        <v>0.40901359571254114</v>
      </c>
      <c r="AK214">
        <f t="shared" si="394"/>
        <v>18.908449542778605</v>
      </c>
      <c r="AL214">
        <f t="shared" si="395"/>
        <v>220.81857410656573</v>
      </c>
      <c r="AM214">
        <f t="shared" si="396"/>
        <v>3.8540111677186681</v>
      </c>
      <c r="AN214">
        <f t="shared" si="397"/>
        <v>1.0129684353243789</v>
      </c>
      <c r="AO214" t="s">
        <v>137</v>
      </c>
      <c r="AP214">
        <f t="shared" si="398"/>
        <v>64.762096116334561</v>
      </c>
      <c r="AQ214">
        <f t="shared" si="399"/>
        <v>64</v>
      </c>
      <c r="AR214">
        <f t="shared" si="400"/>
        <v>45</v>
      </c>
      <c r="AS214">
        <f t="shared" si="401"/>
        <v>43</v>
      </c>
      <c r="AT214">
        <f t="shared" si="402"/>
        <v>1.1303118077230707</v>
      </c>
      <c r="AU214">
        <f t="shared" si="403"/>
        <v>62.808169035113337</v>
      </c>
      <c r="AV214" s="18">
        <f t="shared" si="371"/>
        <v>4.1872112690075562</v>
      </c>
      <c r="AW214">
        <f t="shared" si="404"/>
        <v>1.0962093468118776</v>
      </c>
      <c r="AX214">
        <f t="shared" si="405"/>
        <v>21.084332131208779</v>
      </c>
      <c r="AY214" t="str">
        <f t="shared" si="406"/>
        <v>POSITIF</v>
      </c>
      <c r="AZ214">
        <f t="shared" si="407"/>
        <v>21</v>
      </c>
      <c r="BA214">
        <f t="shared" si="408"/>
        <v>5</v>
      </c>
      <c r="BB214">
        <f t="shared" si="409"/>
        <v>3</v>
      </c>
      <c r="BC214">
        <f t="shared" si="410"/>
        <v>0.36799101627362624</v>
      </c>
      <c r="BD214">
        <f t="shared" si="411"/>
        <v>-2.1991414600102672</v>
      </c>
      <c r="BE214">
        <f t="shared" si="412"/>
        <v>0.12222152900771403</v>
      </c>
      <c r="BF214">
        <f t="shared" si="413"/>
        <v>1.9428132568574878</v>
      </c>
      <c r="BG214">
        <f t="shared" si="414"/>
        <v>-123.78775607081953</v>
      </c>
      <c r="BH214">
        <f t="shared" si="415"/>
        <v>4.1872112690075562</v>
      </c>
      <c r="BI214">
        <f t="shared" si="416"/>
        <v>56.212243929180474</v>
      </c>
      <c r="BJ214">
        <f t="shared" si="417"/>
        <v>56</v>
      </c>
      <c r="BK214">
        <f t="shared" si="418"/>
        <v>12</v>
      </c>
      <c r="BL214">
        <f t="shared" si="419"/>
        <v>44</v>
      </c>
      <c r="BM214">
        <f t="shared" si="420"/>
        <v>-41.070849199573765</v>
      </c>
      <c r="BN214" t="str">
        <f t="shared" si="421"/>
        <v>NEGATIF</v>
      </c>
      <c r="BO214">
        <f t="shared" si="422"/>
        <v>41</v>
      </c>
      <c r="BP214">
        <f t="shared" si="423"/>
        <v>4</v>
      </c>
      <c r="BQ214">
        <f t="shared" si="424"/>
        <v>15</v>
      </c>
    </row>
    <row r="215" spans="1:69">
      <c r="A215">
        <f t="shared" si="425"/>
        <v>7.0027777777777782</v>
      </c>
      <c r="B215">
        <f t="shared" si="429"/>
        <v>111.315</v>
      </c>
      <c r="C215">
        <f>INT(G3/15)</f>
        <v>7</v>
      </c>
      <c r="D215">
        <f>L3</f>
        <v>2017</v>
      </c>
      <c r="E215">
        <f>L2</f>
        <v>5</v>
      </c>
      <c r="F215">
        <f>L4+1</f>
        <v>26</v>
      </c>
      <c r="H215">
        <v>2</v>
      </c>
      <c r="I215">
        <v>30</v>
      </c>
      <c r="J215">
        <f t="shared" si="337"/>
        <v>2.5</v>
      </c>
      <c r="L215">
        <f t="shared" si="372"/>
        <v>20</v>
      </c>
      <c r="M215">
        <f t="shared" si="373"/>
        <v>-13</v>
      </c>
      <c r="N215">
        <f t="shared" si="374"/>
        <v>2457899.3125</v>
      </c>
      <c r="O215">
        <f t="shared" si="428"/>
        <v>8.1273429360522115E-4</v>
      </c>
      <c r="P215">
        <f t="shared" si="426"/>
        <v>2457899.3133127345</v>
      </c>
      <c r="Q215">
        <f t="shared" si="427"/>
        <v>0.17397161704954078</v>
      </c>
      <c r="R215">
        <f t="shared" si="375"/>
        <v>63.578207134273725</v>
      </c>
      <c r="S215">
        <f t="shared" si="376"/>
        <v>140.34209293875665</v>
      </c>
      <c r="T215">
        <f t="shared" si="377"/>
        <v>1.2020768100748584</v>
      </c>
      <c r="U215">
        <f t="shared" si="378"/>
        <v>1.1096490470080251</v>
      </c>
      <c r="V215">
        <f t="shared" si="379"/>
        <v>2.4494316009211881</v>
      </c>
      <c r="W215">
        <f t="shared" si="380"/>
        <v>1.6701293192083921E-2</v>
      </c>
      <c r="X215">
        <f t="shared" si="381"/>
        <v>64.780283944348582</v>
      </c>
      <c r="Y215">
        <f t="shared" si="382"/>
        <v>141.54416974883151</v>
      </c>
      <c r="Z215">
        <f t="shared" si="383"/>
        <v>2.4704117991188652</v>
      </c>
      <c r="AA215">
        <f t="shared" si="384"/>
        <v>148.55970725364895</v>
      </c>
      <c r="AB215">
        <f t="shared" si="385"/>
        <v>2.5928560273750771</v>
      </c>
      <c r="AC215">
        <f t="shared" si="386"/>
        <v>23.437028753516714</v>
      </c>
      <c r="AD215">
        <f t="shared" si="387"/>
        <v>-2.275991825158614E-3</v>
      </c>
      <c r="AE215">
        <f t="shared" si="388"/>
        <v>23.434752761691556</v>
      </c>
      <c r="AF215">
        <f t="shared" si="389"/>
        <v>2457899.5</v>
      </c>
      <c r="AG215">
        <f t="shared" si="390"/>
        <v>0.17397672826830937</v>
      </c>
      <c r="AH215">
        <f t="shared" si="391"/>
        <v>16.250454612191106</v>
      </c>
      <c r="AI215">
        <f t="shared" si="392"/>
        <v>11.738134020116107</v>
      </c>
      <c r="AJ215">
        <f t="shared" si="393"/>
        <v>0.40901359508235169</v>
      </c>
      <c r="AK215">
        <f t="shared" si="394"/>
        <v>19.159134020116106</v>
      </c>
      <c r="AL215">
        <f t="shared" si="395"/>
        <v>224.56829731841705</v>
      </c>
      <c r="AM215">
        <f t="shared" si="396"/>
        <v>3.9194561838039306</v>
      </c>
      <c r="AN215">
        <f t="shared" si="397"/>
        <v>1.0129702969484069</v>
      </c>
      <c r="AO215" t="s">
        <v>137</v>
      </c>
      <c r="AP215">
        <f t="shared" si="398"/>
        <v>64.772100649719917</v>
      </c>
      <c r="AQ215">
        <f t="shared" si="399"/>
        <v>64</v>
      </c>
      <c r="AR215">
        <f t="shared" si="400"/>
        <v>46</v>
      </c>
      <c r="AS215">
        <f t="shared" si="401"/>
        <v>19</v>
      </c>
      <c r="AT215">
        <f t="shared" si="402"/>
        <v>1.1304864197707709</v>
      </c>
      <c r="AU215">
        <f t="shared" si="403"/>
        <v>62.818712983324538</v>
      </c>
      <c r="AV215" s="18">
        <f t="shared" si="371"/>
        <v>4.1879141988883024</v>
      </c>
      <c r="AW215">
        <f t="shared" si="404"/>
        <v>1.096393373424323</v>
      </c>
      <c r="AX215">
        <f t="shared" si="405"/>
        <v>21.086149991927133</v>
      </c>
      <c r="AY215" t="str">
        <f t="shared" si="406"/>
        <v>POSITIF</v>
      </c>
      <c r="AZ215">
        <f t="shared" si="407"/>
        <v>21</v>
      </c>
      <c r="BA215">
        <f t="shared" si="408"/>
        <v>5</v>
      </c>
      <c r="BB215">
        <f t="shared" si="409"/>
        <v>10</v>
      </c>
      <c r="BC215">
        <f t="shared" si="410"/>
        <v>0.3680227439285042</v>
      </c>
      <c r="BD215">
        <f t="shared" si="411"/>
        <v>-2.1605039170913996</v>
      </c>
      <c r="BE215">
        <f t="shared" si="412"/>
        <v>0.12222152900771403</v>
      </c>
      <c r="BF215">
        <f t="shared" si="413"/>
        <v>1.9428132568574878</v>
      </c>
      <c r="BG215">
        <f t="shared" si="414"/>
        <v>-121.842068724322</v>
      </c>
      <c r="BH215">
        <f t="shared" si="415"/>
        <v>4.1879141988883024</v>
      </c>
      <c r="BI215">
        <f t="shared" si="416"/>
        <v>58.157931275677996</v>
      </c>
      <c r="BJ215">
        <f t="shared" si="417"/>
        <v>58</v>
      </c>
      <c r="BK215">
        <f t="shared" si="418"/>
        <v>9</v>
      </c>
      <c r="BL215">
        <f t="shared" si="419"/>
        <v>28</v>
      </c>
      <c r="BM215">
        <f t="shared" si="420"/>
        <v>-38.016658953706674</v>
      </c>
      <c r="BN215" t="str">
        <f t="shared" si="421"/>
        <v>NEGATIF</v>
      </c>
      <c r="BO215">
        <f t="shared" si="422"/>
        <v>38</v>
      </c>
      <c r="BP215">
        <f t="shared" si="423"/>
        <v>0</v>
      </c>
      <c r="BQ215">
        <f t="shared" si="424"/>
        <v>59</v>
      </c>
    </row>
    <row r="216" spans="1:69">
      <c r="A216">
        <f t="shared" si="425"/>
        <v>7.0027777777777782</v>
      </c>
      <c r="B216">
        <f t="shared" si="429"/>
        <v>111.315</v>
      </c>
      <c r="C216">
        <f>INT(G3/15)</f>
        <v>7</v>
      </c>
      <c r="D216">
        <f>L3</f>
        <v>2017</v>
      </c>
      <c r="E216">
        <f>L2</f>
        <v>5</v>
      </c>
      <c r="F216">
        <f>L4+1</f>
        <v>26</v>
      </c>
      <c r="H216">
        <v>2</v>
      </c>
      <c r="I216">
        <v>45</v>
      </c>
      <c r="J216">
        <f t="shared" si="337"/>
        <v>2.75</v>
      </c>
      <c r="L216">
        <f t="shared" si="372"/>
        <v>20</v>
      </c>
      <c r="M216">
        <f t="shared" si="373"/>
        <v>-13</v>
      </c>
      <c r="N216">
        <f t="shared" si="374"/>
        <v>2457899.322916667</v>
      </c>
      <c r="O216">
        <f t="shared" si="428"/>
        <v>8.1273429360522115E-4</v>
      </c>
      <c r="P216">
        <f t="shared" si="426"/>
        <v>2457899.3237294015</v>
      </c>
      <c r="Q216">
        <f t="shared" si="427"/>
        <v>0.1739719022423396</v>
      </c>
      <c r="R216">
        <f t="shared" si="375"/>
        <v>63.588474294572734</v>
      </c>
      <c r="S216">
        <f t="shared" si="376"/>
        <v>140.35235960866612</v>
      </c>
      <c r="T216">
        <f t="shared" si="377"/>
        <v>1.2018141860903613</v>
      </c>
      <c r="U216">
        <f t="shared" si="378"/>
        <v>1.1098282427600727</v>
      </c>
      <c r="V216">
        <f t="shared" si="379"/>
        <v>2.4496107881143239</v>
      </c>
      <c r="W216">
        <f t="shared" si="380"/>
        <v>1.6701293180105822E-2</v>
      </c>
      <c r="X216">
        <f t="shared" si="381"/>
        <v>64.790288480663094</v>
      </c>
      <c r="Y216">
        <f t="shared" si="382"/>
        <v>141.55417379475648</v>
      </c>
      <c r="Z216">
        <f t="shared" si="383"/>
        <v>2.4705864026587765</v>
      </c>
      <c r="AA216">
        <f t="shared" si="384"/>
        <v>148.55915565191569</v>
      </c>
      <c r="AB216">
        <f t="shared" si="385"/>
        <v>2.5928464001086717</v>
      </c>
      <c r="AC216">
        <f t="shared" si="386"/>
        <v>23.437028749808018</v>
      </c>
      <c r="AD216">
        <f t="shared" si="387"/>
        <v>-2.2760242111746196E-3</v>
      </c>
      <c r="AE216">
        <f t="shared" si="388"/>
        <v>23.434752725596844</v>
      </c>
      <c r="AF216">
        <f t="shared" si="389"/>
        <v>2457899.5</v>
      </c>
      <c r="AG216">
        <f t="shared" si="390"/>
        <v>0.17397672826830937</v>
      </c>
      <c r="AH216">
        <f t="shared" si="391"/>
        <v>16.250454612191106</v>
      </c>
      <c r="AI216">
        <f t="shared" si="392"/>
        <v>11.988818497453607</v>
      </c>
      <c r="AJ216">
        <f t="shared" si="393"/>
        <v>0.40901359445238017</v>
      </c>
      <c r="AK216">
        <f t="shared" si="394"/>
        <v>19.409818497453607</v>
      </c>
      <c r="AL216">
        <f t="shared" si="395"/>
        <v>228.31802031061909</v>
      </c>
      <c r="AM216">
        <f t="shared" si="396"/>
        <v>3.9849011960555898</v>
      </c>
      <c r="AN216">
        <f t="shared" si="397"/>
        <v>1.0129721581632689</v>
      </c>
      <c r="AO216" t="s">
        <v>137</v>
      </c>
      <c r="AP216">
        <f t="shared" si="398"/>
        <v>64.782105146772423</v>
      </c>
      <c r="AQ216">
        <f t="shared" si="399"/>
        <v>64</v>
      </c>
      <c r="AR216">
        <f t="shared" si="400"/>
        <v>46</v>
      </c>
      <c r="AS216">
        <f t="shared" si="401"/>
        <v>55</v>
      </c>
      <c r="AT216">
        <f t="shared" si="402"/>
        <v>1.1306610311843432</v>
      </c>
      <c r="AU216">
        <f t="shared" si="403"/>
        <v>62.829257151184983</v>
      </c>
      <c r="AV216" s="18">
        <f t="shared" si="371"/>
        <v>4.1886171434123325</v>
      </c>
      <c r="AW216">
        <f t="shared" si="404"/>
        <v>1.0965774038703706</v>
      </c>
      <c r="AX216">
        <f t="shared" si="405"/>
        <v>21.087967194692276</v>
      </c>
      <c r="AY216" t="str">
        <f t="shared" si="406"/>
        <v>POSITIF</v>
      </c>
      <c r="AZ216">
        <f t="shared" si="407"/>
        <v>21</v>
      </c>
      <c r="BA216">
        <f t="shared" si="408"/>
        <v>5</v>
      </c>
      <c r="BB216">
        <f t="shared" si="409"/>
        <v>16</v>
      </c>
      <c r="BC216">
        <f t="shared" si="410"/>
        <v>0.36805446009993231</v>
      </c>
      <c r="BD216">
        <f t="shared" si="411"/>
        <v>-2.1265452666806262</v>
      </c>
      <c r="BE216">
        <f t="shared" si="412"/>
        <v>0.12222152900771403</v>
      </c>
      <c r="BF216">
        <f t="shared" si="413"/>
        <v>1.9428132568574878</v>
      </c>
      <c r="BG216">
        <f t="shared" si="414"/>
        <v>-120.12809329388875</v>
      </c>
      <c r="BH216">
        <f t="shared" si="415"/>
        <v>4.1886171434123325</v>
      </c>
      <c r="BI216">
        <f t="shared" si="416"/>
        <v>59.871906706111247</v>
      </c>
      <c r="BJ216">
        <f t="shared" si="417"/>
        <v>59</v>
      </c>
      <c r="BK216">
        <f t="shared" si="418"/>
        <v>52</v>
      </c>
      <c r="BL216">
        <f t="shared" si="419"/>
        <v>18</v>
      </c>
      <c r="BM216">
        <f t="shared" si="420"/>
        <v>-34.887411764078429</v>
      </c>
      <c r="BN216" t="str">
        <f t="shared" si="421"/>
        <v>NEGATIF</v>
      </c>
      <c r="BO216">
        <f t="shared" si="422"/>
        <v>34</v>
      </c>
      <c r="BP216">
        <f t="shared" si="423"/>
        <v>53</v>
      </c>
      <c r="BQ216">
        <f t="shared" si="424"/>
        <v>14</v>
      </c>
    </row>
    <row r="217" spans="1:69">
      <c r="A217">
        <f t="shared" si="425"/>
        <v>7.0027777777777782</v>
      </c>
      <c r="B217">
        <f t="shared" si="429"/>
        <v>111.315</v>
      </c>
      <c r="C217">
        <f>INT(G3/15)</f>
        <v>7</v>
      </c>
      <c r="D217">
        <f>L3</f>
        <v>2017</v>
      </c>
      <c r="E217">
        <f>L2</f>
        <v>5</v>
      </c>
      <c r="F217">
        <f>L4+1</f>
        <v>26</v>
      </c>
      <c r="H217">
        <v>3</v>
      </c>
      <c r="I217">
        <v>0</v>
      </c>
      <c r="J217">
        <f t="shared" si="337"/>
        <v>3</v>
      </c>
      <c r="L217">
        <f t="shared" si="372"/>
        <v>20</v>
      </c>
      <c r="M217">
        <f t="shared" si="373"/>
        <v>-13</v>
      </c>
      <c r="N217">
        <f t="shared" si="374"/>
        <v>2457899.3333333335</v>
      </c>
      <c r="O217">
        <f>O209</f>
        <v>8.1273429360522115E-4</v>
      </c>
      <c r="P217">
        <f t="shared" si="426"/>
        <v>2457899.334146068</v>
      </c>
      <c r="Q217">
        <f t="shared" si="427"/>
        <v>0.17397218743512569</v>
      </c>
      <c r="R217">
        <f t="shared" si="375"/>
        <v>63.598741454413357</v>
      </c>
      <c r="S217">
        <f t="shared" si="376"/>
        <v>140.36262627811811</v>
      </c>
      <c r="T217">
        <f t="shared" si="377"/>
        <v>1.2015515253460949</v>
      </c>
      <c r="U217">
        <f t="shared" si="378"/>
        <v>1.1100074385041203</v>
      </c>
      <c r="V217">
        <f t="shared" si="379"/>
        <v>2.449789975299475</v>
      </c>
      <c r="W217">
        <f t="shared" si="380"/>
        <v>1.6701293168127726E-2</v>
      </c>
      <c r="X217">
        <f t="shared" si="381"/>
        <v>64.800292979759448</v>
      </c>
      <c r="Y217">
        <f t="shared" si="382"/>
        <v>141.56417780346422</v>
      </c>
      <c r="Z217">
        <f t="shared" si="383"/>
        <v>2.4707610055491247</v>
      </c>
      <c r="AA217">
        <f t="shared" si="384"/>
        <v>148.55860405020704</v>
      </c>
      <c r="AB217">
        <f t="shared" si="385"/>
        <v>2.5928367728426962</v>
      </c>
      <c r="AC217">
        <f t="shared" si="386"/>
        <v>23.437028746099323</v>
      </c>
      <c r="AD217">
        <f t="shared" si="387"/>
        <v>-2.2760565846978577E-3</v>
      </c>
      <c r="AE217">
        <f t="shared" si="388"/>
        <v>23.434752689514625</v>
      </c>
      <c r="AF217">
        <f t="shared" si="389"/>
        <v>2457899.5</v>
      </c>
      <c r="AG217">
        <f t="shared" si="390"/>
        <v>0.17397672826830937</v>
      </c>
      <c r="AH217">
        <f t="shared" si="391"/>
        <v>16.250454612191106</v>
      </c>
      <c r="AI217">
        <f t="shared" si="392"/>
        <v>12.239502974791106</v>
      </c>
      <c r="AJ217">
        <f t="shared" si="393"/>
        <v>0.40901359382262664</v>
      </c>
      <c r="AK217">
        <f t="shared" si="394"/>
        <v>19.660502974791108</v>
      </c>
      <c r="AL217">
        <f t="shared" si="395"/>
        <v>232.06774308416942</v>
      </c>
      <c r="AM217">
        <f t="shared" si="396"/>
        <v>4.0503462044910563</v>
      </c>
      <c r="AN217">
        <f t="shared" si="397"/>
        <v>1.0129740189687433</v>
      </c>
      <c r="AO217" t="s">
        <v>137</v>
      </c>
      <c r="AP217">
        <f t="shared" si="398"/>
        <v>64.792109606607013</v>
      </c>
      <c r="AQ217">
        <f t="shared" si="399"/>
        <v>64</v>
      </c>
      <c r="AR217">
        <f t="shared" si="400"/>
        <v>47</v>
      </c>
      <c r="AS217">
        <f t="shared" si="401"/>
        <v>31</v>
      </c>
      <c r="AT217">
        <f t="shared" si="402"/>
        <v>1.1308356419483403</v>
      </c>
      <c r="AU217">
        <f t="shared" si="403"/>
        <v>62.839801537697205</v>
      </c>
      <c r="AV217" s="18">
        <f t="shared" si="371"/>
        <v>4.1893201025131468</v>
      </c>
      <c r="AW217">
        <f t="shared" si="404"/>
        <v>1.0967614381326118</v>
      </c>
      <c r="AX217">
        <f t="shared" si="405"/>
        <v>21.08978373927317</v>
      </c>
      <c r="AY217" t="str">
        <f t="shared" si="406"/>
        <v>POSITIF</v>
      </c>
      <c r="AZ217">
        <f t="shared" si="407"/>
        <v>21</v>
      </c>
      <c r="BA217">
        <f t="shared" si="408"/>
        <v>5</v>
      </c>
      <c r="BB217">
        <f t="shared" si="409"/>
        <v>23</v>
      </c>
      <c r="BC217">
        <f t="shared" si="410"/>
        <v>0.36808616478387818</v>
      </c>
      <c r="BD217">
        <f t="shared" si="411"/>
        <v>-2.0966307521212788</v>
      </c>
      <c r="BE217">
        <f t="shared" si="412"/>
        <v>0.12222152900771403</v>
      </c>
      <c r="BF217">
        <f t="shared" si="413"/>
        <v>1.9428132568574878</v>
      </c>
      <c r="BG217">
        <f t="shared" si="414"/>
        <v>-118.61531524371786</v>
      </c>
      <c r="BH217">
        <f t="shared" si="415"/>
        <v>4.1893201025131468</v>
      </c>
      <c r="BI217">
        <f t="shared" si="416"/>
        <v>61.384684756282141</v>
      </c>
      <c r="BJ217">
        <f t="shared" si="417"/>
        <v>61</v>
      </c>
      <c r="BK217">
        <f t="shared" si="418"/>
        <v>23</v>
      </c>
      <c r="BL217">
        <f t="shared" si="419"/>
        <v>4</v>
      </c>
      <c r="BM217">
        <f t="shared" si="420"/>
        <v>-31.695524066553364</v>
      </c>
      <c r="BN217" t="str">
        <f t="shared" si="421"/>
        <v>NEGATIF</v>
      </c>
      <c r="BO217">
        <f t="shared" si="422"/>
        <v>31</v>
      </c>
      <c r="BP217">
        <f t="shared" si="423"/>
        <v>41</v>
      </c>
      <c r="BQ217">
        <f t="shared" si="424"/>
        <v>43</v>
      </c>
    </row>
    <row r="218" spans="1:69">
      <c r="A218">
        <f t="shared" si="425"/>
        <v>7.0027777777777782</v>
      </c>
      <c r="B218">
        <f t="shared" si="429"/>
        <v>111.315</v>
      </c>
      <c r="C218">
        <f>INT(G3/15)</f>
        <v>7</v>
      </c>
      <c r="D218">
        <f>L3</f>
        <v>2017</v>
      </c>
      <c r="E218">
        <f>L2</f>
        <v>5</v>
      </c>
      <c r="F218">
        <f>L4+1</f>
        <v>26</v>
      </c>
      <c r="H218">
        <v>3</v>
      </c>
      <c r="I218">
        <v>15</v>
      </c>
      <c r="J218">
        <f t="shared" si="337"/>
        <v>3.25</v>
      </c>
      <c r="L218">
        <f t="shared" si="372"/>
        <v>20</v>
      </c>
      <c r="M218">
        <f t="shared" si="373"/>
        <v>-13</v>
      </c>
      <c r="N218">
        <f t="shared" si="374"/>
        <v>2457899.34375</v>
      </c>
      <c r="O218">
        <f t="shared" ref="O218:O234" si="430">O210</f>
        <v>8.1273429360522115E-4</v>
      </c>
      <c r="P218">
        <f t="shared" si="426"/>
        <v>2457899.3445627345</v>
      </c>
      <c r="Q218">
        <f t="shared" si="427"/>
        <v>0.17397247262791177</v>
      </c>
      <c r="R218">
        <f t="shared" si="375"/>
        <v>63.609008614253071</v>
      </c>
      <c r="S218">
        <f t="shared" si="376"/>
        <v>140.3728929475692</v>
      </c>
      <c r="T218">
        <f t="shared" si="377"/>
        <v>1.2012888278386658</v>
      </c>
      <c r="U218">
        <f t="shared" si="378"/>
        <v>1.1101866342481517</v>
      </c>
      <c r="V218">
        <f t="shared" si="379"/>
        <v>2.4499691624846105</v>
      </c>
      <c r="W218">
        <f t="shared" si="380"/>
        <v>1.6701293156149627E-2</v>
      </c>
      <c r="X218">
        <f t="shared" si="381"/>
        <v>64.810297442091738</v>
      </c>
      <c r="Y218">
        <f t="shared" si="382"/>
        <v>141.57418177540785</v>
      </c>
      <c r="Z218">
        <f t="shared" si="383"/>
        <v>2.4709356077978182</v>
      </c>
      <c r="AA218">
        <f t="shared" si="384"/>
        <v>148.55805244849839</v>
      </c>
      <c r="AB218">
        <f t="shared" si="385"/>
        <v>2.5928271455767207</v>
      </c>
      <c r="AC218">
        <f t="shared" si="386"/>
        <v>23.437028742390627</v>
      </c>
      <c r="AD218">
        <f t="shared" si="387"/>
        <v>-2.2760889457239647E-3</v>
      </c>
      <c r="AE218">
        <f t="shared" si="388"/>
        <v>23.434752653444903</v>
      </c>
      <c r="AF218">
        <f t="shared" si="389"/>
        <v>2457899.5</v>
      </c>
      <c r="AG218">
        <f t="shared" si="390"/>
        <v>0.17397672826830937</v>
      </c>
      <c r="AH218">
        <f t="shared" si="391"/>
        <v>16.250454612191106</v>
      </c>
      <c r="AI218">
        <f t="shared" si="392"/>
        <v>12.490187452128605</v>
      </c>
      <c r="AJ218">
        <f t="shared" si="393"/>
        <v>0.40901359319309122</v>
      </c>
      <c r="AK218">
        <f t="shared" si="394"/>
        <v>19.911187452128605</v>
      </c>
      <c r="AL218">
        <f t="shared" si="395"/>
        <v>235.81746563865394</v>
      </c>
      <c r="AM218">
        <f t="shared" si="396"/>
        <v>4.1157912091031044</v>
      </c>
      <c r="AN218">
        <f t="shared" si="397"/>
        <v>1.012975879364858</v>
      </c>
      <c r="AO218" t="s">
        <v>137</v>
      </c>
      <c r="AP218">
        <f t="shared" si="398"/>
        <v>64.802114029677767</v>
      </c>
      <c r="AQ218">
        <f t="shared" si="399"/>
        <v>64</v>
      </c>
      <c r="AR218">
        <f t="shared" si="400"/>
        <v>48</v>
      </c>
      <c r="AS218">
        <f t="shared" si="401"/>
        <v>7</v>
      </c>
      <c r="AT218">
        <f t="shared" si="402"/>
        <v>1.1310102520706875</v>
      </c>
      <c r="AU218">
        <f t="shared" si="403"/>
        <v>62.850346143275146</v>
      </c>
      <c r="AV218" s="18">
        <f t="shared" si="371"/>
        <v>4.1900230762183428</v>
      </c>
      <c r="AW218">
        <f t="shared" si="404"/>
        <v>1.0969454762182711</v>
      </c>
      <c r="AX218">
        <f t="shared" si="405"/>
        <v>21.09159962568204</v>
      </c>
      <c r="AY218" t="str">
        <f t="shared" si="406"/>
        <v>POSITIF</v>
      </c>
      <c r="AZ218">
        <f t="shared" si="407"/>
        <v>21</v>
      </c>
      <c r="BA218">
        <f t="shared" si="408"/>
        <v>5</v>
      </c>
      <c r="BB218">
        <f t="shared" si="409"/>
        <v>29</v>
      </c>
      <c r="BC218">
        <f t="shared" si="410"/>
        <v>0.36811785798055519</v>
      </c>
      <c r="BD218">
        <f t="shared" si="411"/>
        <v>-2.0702277942938969</v>
      </c>
      <c r="BE218">
        <f t="shared" si="412"/>
        <v>0.12222152900771403</v>
      </c>
      <c r="BF218">
        <f t="shared" si="413"/>
        <v>1.9428132568574878</v>
      </c>
      <c r="BG218">
        <f t="shared" si="414"/>
        <v>-117.27827524952959</v>
      </c>
      <c r="BH218">
        <f t="shared" si="415"/>
        <v>4.1900230762183428</v>
      </c>
      <c r="BI218">
        <f t="shared" si="416"/>
        <v>62.721724750470415</v>
      </c>
      <c r="BJ218">
        <f t="shared" si="417"/>
        <v>62</v>
      </c>
      <c r="BK218">
        <f t="shared" si="418"/>
        <v>43</v>
      </c>
      <c r="BL218">
        <f t="shared" si="419"/>
        <v>18</v>
      </c>
      <c r="BM218">
        <f t="shared" si="420"/>
        <v>-28.451097894924619</v>
      </c>
      <c r="BN218" t="str">
        <f t="shared" si="421"/>
        <v>NEGATIF</v>
      </c>
      <c r="BO218">
        <f t="shared" si="422"/>
        <v>28</v>
      </c>
      <c r="BP218">
        <f t="shared" si="423"/>
        <v>27</v>
      </c>
      <c r="BQ218">
        <f t="shared" si="424"/>
        <v>3</v>
      </c>
    </row>
    <row r="219" spans="1:69">
      <c r="A219">
        <f t="shared" si="425"/>
        <v>7.0027777777777782</v>
      </c>
      <c r="B219">
        <f t="shared" si="429"/>
        <v>111.315</v>
      </c>
      <c r="C219">
        <f>INT(G3/15)</f>
        <v>7</v>
      </c>
      <c r="D219">
        <f>L3</f>
        <v>2017</v>
      </c>
      <c r="E219">
        <f>L2</f>
        <v>5</v>
      </c>
      <c r="F219">
        <f>L4+1</f>
        <v>26</v>
      </c>
      <c r="H219">
        <v>3</v>
      </c>
      <c r="I219">
        <v>30</v>
      </c>
      <c r="J219">
        <f t="shared" si="337"/>
        <v>3.5</v>
      </c>
      <c r="L219">
        <f t="shared" si="372"/>
        <v>20</v>
      </c>
      <c r="M219">
        <f t="shared" si="373"/>
        <v>-13</v>
      </c>
      <c r="N219">
        <f t="shared" si="374"/>
        <v>2457899.354166667</v>
      </c>
      <c r="O219">
        <f t="shared" si="430"/>
        <v>8.1273429360522115E-4</v>
      </c>
      <c r="P219">
        <f t="shared" si="426"/>
        <v>2457899.3549794015</v>
      </c>
      <c r="Q219">
        <f t="shared" si="427"/>
        <v>0.17397275782071059</v>
      </c>
      <c r="R219">
        <f t="shared" si="375"/>
        <v>63.619275774552079</v>
      </c>
      <c r="S219">
        <f t="shared" si="376"/>
        <v>140.38315961747867</v>
      </c>
      <c r="T219">
        <f t="shared" si="377"/>
        <v>1.2010260935646069</v>
      </c>
      <c r="U219">
        <f t="shared" si="378"/>
        <v>1.1103658300001995</v>
      </c>
      <c r="V219">
        <f t="shared" si="379"/>
        <v>2.4501483496777463</v>
      </c>
      <c r="W219">
        <f t="shared" si="380"/>
        <v>1.6701293144171531E-2</v>
      </c>
      <c r="X219">
        <f t="shared" si="381"/>
        <v>64.820301868116687</v>
      </c>
      <c r="Y219">
        <f t="shared" si="382"/>
        <v>141.58418571104326</v>
      </c>
      <c r="Z219">
        <f t="shared" si="383"/>
        <v>2.4711102094128137</v>
      </c>
      <c r="AA219">
        <f t="shared" si="384"/>
        <v>148.55750084676507</v>
      </c>
      <c r="AB219">
        <f t="shared" si="385"/>
        <v>2.5928175183103144</v>
      </c>
      <c r="AC219">
        <f t="shared" si="386"/>
        <v>23.437028738681931</v>
      </c>
      <c r="AD219">
        <f t="shared" si="387"/>
        <v>-2.276121294248588E-3</v>
      </c>
      <c r="AE219">
        <f t="shared" si="388"/>
        <v>23.434752617387684</v>
      </c>
      <c r="AF219">
        <f t="shared" si="389"/>
        <v>2457899.5</v>
      </c>
      <c r="AG219">
        <f t="shared" si="390"/>
        <v>0.17397672826830937</v>
      </c>
      <c r="AH219">
        <f t="shared" si="391"/>
        <v>16.250454612191106</v>
      </c>
      <c r="AI219">
        <f t="shared" si="392"/>
        <v>12.740871929466106</v>
      </c>
      <c r="AJ219">
        <f t="shared" si="393"/>
        <v>0.40901359256377401</v>
      </c>
      <c r="AK219">
        <f t="shared" si="394"/>
        <v>20.161871929466106</v>
      </c>
      <c r="AL219">
        <f t="shared" si="395"/>
        <v>239.56718797365608</v>
      </c>
      <c r="AM219">
        <f t="shared" si="396"/>
        <v>4.1812362098844611</v>
      </c>
      <c r="AN219">
        <f t="shared" si="397"/>
        <v>1.012977739351641</v>
      </c>
      <c r="AO219" t="s">
        <v>137</v>
      </c>
      <c r="AP219">
        <f t="shared" si="398"/>
        <v>64.812118416441422</v>
      </c>
      <c r="AQ219">
        <f t="shared" si="399"/>
        <v>64</v>
      </c>
      <c r="AR219">
        <f t="shared" si="400"/>
        <v>48</v>
      </c>
      <c r="AS219">
        <f t="shared" si="401"/>
        <v>43</v>
      </c>
      <c r="AT219">
        <f t="shared" si="402"/>
        <v>1.1311848615593563</v>
      </c>
      <c r="AU219">
        <f t="shared" si="403"/>
        <v>62.860890968335525</v>
      </c>
      <c r="AV219" s="18">
        <f t="shared" si="371"/>
        <v>4.1907260645557018</v>
      </c>
      <c r="AW219">
        <f t="shared" si="404"/>
        <v>1.0971295181346215</v>
      </c>
      <c r="AX219">
        <f t="shared" si="405"/>
        <v>21.093414853931513</v>
      </c>
      <c r="AY219" t="str">
        <f t="shared" si="406"/>
        <v>POSITIF</v>
      </c>
      <c r="AZ219">
        <f t="shared" si="407"/>
        <v>21</v>
      </c>
      <c r="BA219">
        <f t="shared" si="408"/>
        <v>5</v>
      </c>
      <c r="BB219">
        <f t="shared" si="409"/>
        <v>36</v>
      </c>
      <c r="BC219">
        <f t="shared" si="410"/>
        <v>0.36814953969018366</v>
      </c>
      <c r="BD219">
        <f t="shared" si="411"/>
        <v>-2.0468920441644656</v>
      </c>
      <c r="BE219">
        <f t="shared" si="412"/>
        <v>0.12222152900771403</v>
      </c>
      <c r="BF219">
        <f t="shared" si="413"/>
        <v>1.9428132568574878</v>
      </c>
      <c r="BG219">
        <f t="shared" si="414"/>
        <v>-116.0958148272931</v>
      </c>
      <c r="BH219">
        <f t="shared" si="415"/>
        <v>4.1907260645557018</v>
      </c>
      <c r="BI219">
        <f t="shared" si="416"/>
        <v>63.904185172706903</v>
      </c>
      <c r="BJ219">
        <f t="shared" si="417"/>
        <v>63</v>
      </c>
      <c r="BK219">
        <f t="shared" si="418"/>
        <v>54</v>
      </c>
      <c r="BL219">
        <f t="shared" si="419"/>
        <v>15</v>
      </c>
      <c r="BM219">
        <f t="shared" si="420"/>
        <v>-25.162404081893587</v>
      </c>
      <c r="BN219" t="str">
        <f t="shared" si="421"/>
        <v>NEGATIF</v>
      </c>
      <c r="BO219">
        <f t="shared" si="422"/>
        <v>25</v>
      </c>
      <c r="BP219">
        <f t="shared" si="423"/>
        <v>9</v>
      </c>
      <c r="BQ219">
        <f t="shared" si="424"/>
        <v>44</v>
      </c>
    </row>
    <row r="220" spans="1:69">
      <c r="A220">
        <f t="shared" si="425"/>
        <v>7.0027777777777782</v>
      </c>
      <c r="B220">
        <f t="shared" si="429"/>
        <v>111.315</v>
      </c>
      <c r="C220">
        <f>INT(G3/15)</f>
        <v>7</v>
      </c>
      <c r="D220">
        <f>L3</f>
        <v>2017</v>
      </c>
      <c r="E220">
        <f>L2</f>
        <v>5</v>
      </c>
      <c r="F220">
        <f>L4+1</f>
        <v>26</v>
      </c>
      <c r="H220">
        <v>3</v>
      </c>
      <c r="I220">
        <v>45</v>
      </c>
      <c r="J220">
        <f t="shared" si="337"/>
        <v>3.75</v>
      </c>
      <c r="L220">
        <f t="shared" si="372"/>
        <v>20</v>
      </c>
      <c r="M220">
        <f t="shared" si="373"/>
        <v>-13</v>
      </c>
      <c r="N220">
        <f t="shared" si="374"/>
        <v>2457899.3645833335</v>
      </c>
      <c r="O220">
        <f t="shared" si="430"/>
        <v>8.1273429360522115E-4</v>
      </c>
      <c r="P220">
        <f t="shared" si="426"/>
        <v>2457899.365396068</v>
      </c>
      <c r="Q220">
        <f t="shared" si="427"/>
        <v>0.17397304301349667</v>
      </c>
      <c r="R220">
        <f t="shared" si="375"/>
        <v>63.629542934392703</v>
      </c>
      <c r="S220">
        <f t="shared" si="376"/>
        <v>140.39342628693066</v>
      </c>
      <c r="T220">
        <f t="shared" si="377"/>
        <v>1.2007633225556438</v>
      </c>
      <c r="U220">
        <f t="shared" si="378"/>
        <v>1.1105450257442468</v>
      </c>
      <c r="V220">
        <f t="shared" si="379"/>
        <v>2.4503275368628974</v>
      </c>
      <c r="W220">
        <f t="shared" si="380"/>
        <v>1.6701293132193432E-2</v>
      </c>
      <c r="X220">
        <f t="shared" si="381"/>
        <v>64.830306256948347</v>
      </c>
      <c r="Y220">
        <f t="shared" si="382"/>
        <v>141.59418960948631</v>
      </c>
      <c r="Z220">
        <f t="shared" si="383"/>
        <v>2.47128481037868</v>
      </c>
      <c r="AA220">
        <f t="shared" si="384"/>
        <v>148.55694924505642</v>
      </c>
      <c r="AB220">
        <f t="shared" si="385"/>
        <v>2.5928078910443388</v>
      </c>
      <c r="AC220">
        <f t="shared" si="386"/>
        <v>23.437028734973236</v>
      </c>
      <c r="AD220">
        <f t="shared" si="387"/>
        <v>-2.2761536302630353E-3</v>
      </c>
      <c r="AE220">
        <f t="shared" si="388"/>
        <v>23.434752581342973</v>
      </c>
      <c r="AF220">
        <f t="shared" si="389"/>
        <v>2457899.5</v>
      </c>
      <c r="AG220">
        <f t="shared" si="390"/>
        <v>0.17397672826830937</v>
      </c>
      <c r="AH220">
        <f t="shared" si="391"/>
        <v>16.250454612191106</v>
      </c>
      <c r="AI220">
        <f t="shared" si="392"/>
        <v>12.991556406803607</v>
      </c>
      <c r="AJ220">
        <f t="shared" si="393"/>
        <v>0.40901359193467512</v>
      </c>
      <c r="AK220">
        <f t="shared" si="394"/>
        <v>20.412556406803606</v>
      </c>
      <c r="AL220">
        <f t="shared" si="395"/>
        <v>243.31691009017442</v>
      </c>
      <c r="AM220">
        <f t="shared" si="396"/>
        <v>4.2466812068525561</v>
      </c>
      <c r="AN220">
        <f t="shared" si="397"/>
        <v>1.012979598928871</v>
      </c>
      <c r="AO220" t="s">
        <v>137</v>
      </c>
      <c r="AP220">
        <f t="shared" si="398"/>
        <v>64.822122766012001</v>
      </c>
      <c r="AQ220">
        <f t="shared" si="399"/>
        <v>64</v>
      </c>
      <c r="AR220">
        <f t="shared" si="400"/>
        <v>49</v>
      </c>
      <c r="AS220">
        <f t="shared" si="401"/>
        <v>19</v>
      </c>
      <c r="AT220">
        <f t="shared" si="402"/>
        <v>1.1313594703988832</v>
      </c>
      <c r="AU220">
        <f t="shared" si="403"/>
        <v>62.871436011879716</v>
      </c>
      <c r="AV220" s="18">
        <f t="shared" si="371"/>
        <v>4.1914290674586479</v>
      </c>
      <c r="AW220">
        <f t="shared" si="404"/>
        <v>1.0973135638642337</v>
      </c>
      <c r="AX220">
        <f t="shared" si="405"/>
        <v>21.095229423790599</v>
      </c>
      <c r="AY220" t="str">
        <f t="shared" si="406"/>
        <v>POSITIF</v>
      </c>
      <c r="AZ220">
        <f t="shared" si="407"/>
        <v>21</v>
      </c>
      <c r="BA220">
        <f t="shared" si="408"/>
        <v>5</v>
      </c>
      <c r="BB220">
        <f t="shared" si="409"/>
        <v>42</v>
      </c>
      <c r="BC220">
        <f t="shared" si="410"/>
        <v>0.36818120990873215</v>
      </c>
      <c r="BD220">
        <f t="shared" si="411"/>
        <v>-2.0262542165219166</v>
      </c>
      <c r="BE220">
        <f t="shared" si="412"/>
        <v>0.12222152900771403</v>
      </c>
      <c r="BF220">
        <f t="shared" si="413"/>
        <v>1.9428132568574878</v>
      </c>
      <c r="BG220">
        <f t="shared" si="414"/>
        <v>-115.05041151620496</v>
      </c>
      <c r="BH220">
        <f t="shared" si="415"/>
        <v>4.1914290674586479</v>
      </c>
      <c r="BI220">
        <f t="shared" si="416"/>
        <v>64.94958848379504</v>
      </c>
      <c r="BJ220">
        <f t="shared" si="417"/>
        <v>64</v>
      </c>
      <c r="BK220">
        <f t="shared" si="418"/>
        <v>56</v>
      </c>
      <c r="BL220">
        <f t="shared" si="419"/>
        <v>58</v>
      </c>
      <c r="BM220">
        <f t="shared" si="420"/>
        <v>-21.836263960203539</v>
      </c>
      <c r="BN220" t="str">
        <f t="shared" si="421"/>
        <v>NEGATIF</v>
      </c>
      <c r="BO220">
        <f t="shared" si="422"/>
        <v>21</v>
      </c>
      <c r="BP220">
        <f t="shared" si="423"/>
        <v>50</v>
      </c>
      <c r="BQ220">
        <f t="shared" si="424"/>
        <v>10</v>
      </c>
    </row>
    <row r="221" spans="1:69">
      <c r="A221">
        <f t="shared" si="425"/>
        <v>7.0027777777777782</v>
      </c>
      <c r="B221">
        <f t="shared" si="429"/>
        <v>111.315</v>
      </c>
      <c r="C221">
        <f>INT(G3/15)</f>
        <v>7</v>
      </c>
      <c r="D221">
        <f>L3</f>
        <v>2017</v>
      </c>
      <c r="E221">
        <f>L2</f>
        <v>5</v>
      </c>
      <c r="F221">
        <f>L4+1</f>
        <v>26</v>
      </c>
      <c r="H221">
        <v>4</v>
      </c>
      <c r="I221">
        <v>0</v>
      </c>
      <c r="J221">
        <f t="shared" si="337"/>
        <v>4</v>
      </c>
      <c r="L221">
        <f t="shared" si="372"/>
        <v>20</v>
      </c>
      <c r="M221">
        <f t="shared" si="373"/>
        <v>-13</v>
      </c>
      <c r="N221">
        <f t="shared" si="374"/>
        <v>2457899.375</v>
      </c>
      <c r="O221">
        <f t="shared" si="430"/>
        <v>8.1273429360522115E-4</v>
      </c>
      <c r="P221">
        <f t="shared" si="426"/>
        <v>2457899.3758127345</v>
      </c>
      <c r="Q221">
        <f t="shared" si="427"/>
        <v>0.17397332820628275</v>
      </c>
      <c r="R221">
        <f t="shared" si="375"/>
        <v>63.639810094233326</v>
      </c>
      <c r="S221">
        <f t="shared" si="376"/>
        <v>140.40369295638175</v>
      </c>
      <c r="T221">
        <f t="shared" si="377"/>
        <v>1.200500514808382</v>
      </c>
      <c r="U221">
        <f t="shared" si="378"/>
        <v>1.1107242214882944</v>
      </c>
      <c r="V221">
        <f t="shared" si="379"/>
        <v>2.4505067240480325</v>
      </c>
      <c r="W221">
        <f t="shared" si="380"/>
        <v>1.6701293120215337E-2</v>
      </c>
      <c r="X221">
        <f t="shared" si="381"/>
        <v>64.840310609041708</v>
      </c>
      <c r="Y221">
        <f t="shared" si="382"/>
        <v>141.60419347119011</v>
      </c>
      <c r="Z221">
        <f t="shared" si="383"/>
        <v>2.4714594107033259</v>
      </c>
      <c r="AA221">
        <f t="shared" si="384"/>
        <v>148.55639764334776</v>
      </c>
      <c r="AB221">
        <f t="shared" si="385"/>
        <v>2.5927982637783633</v>
      </c>
      <c r="AC221">
        <f t="shared" si="386"/>
        <v>23.43702873126454</v>
      </c>
      <c r="AD221">
        <f t="shared" si="387"/>
        <v>-2.2761859537629488E-3</v>
      </c>
      <c r="AE221">
        <f t="shared" si="388"/>
        <v>23.434752545310776</v>
      </c>
      <c r="AF221">
        <f t="shared" si="389"/>
        <v>2457899.5</v>
      </c>
      <c r="AG221">
        <f t="shared" si="390"/>
        <v>0.17397672826830937</v>
      </c>
      <c r="AH221">
        <f t="shared" si="391"/>
        <v>16.250454612191106</v>
      </c>
      <c r="AI221">
        <f t="shared" si="392"/>
        <v>13.242240884141106</v>
      </c>
      <c r="AJ221">
        <f t="shared" si="393"/>
        <v>0.40901359130579468</v>
      </c>
      <c r="AK221">
        <f t="shared" si="394"/>
        <v>20.663240884141107</v>
      </c>
      <c r="AL221">
        <f t="shared" si="395"/>
        <v>247.06663198779404</v>
      </c>
      <c r="AM221">
        <f t="shared" si="396"/>
        <v>4.312126200000149</v>
      </c>
      <c r="AN221">
        <f t="shared" si="397"/>
        <v>1.0129814580965757</v>
      </c>
      <c r="AO221" t="s">
        <v>137</v>
      </c>
      <c r="AP221">
        <f t="shared" si="398"/>
        <v>64.832127078844522</v>
      </c>
      <c r="AQ221">
        <f t="shared" si="399"/>
        <v>64</v>
      </c>
      <c r="AR221">
        <f t="shared" si="400"/>
        <v>49</v>
      </c>
      <c r="AS221">
        <f t="shared" si="401"/>
        <v>55</v>
      </c>
      <c r="AT221">
        <f t="shared" si="402"/>
        <v>1.1315340785972103</v>
      </c>
      <c r="AU221">
        <f t="shared" si="403"/>
        <v>62.881981274322605</v>
      </c>
      <c r="AV221" s="18">
        <f t="shared" si="371"/>
        <v>4.1921320849548405</v>
      </c>
      <c r="AW221">
        <f t="shared" si="404"/>
        <v>1.097497613414349</v>
      </c>
      <c r="AX221">
        <f t="shared" si="405"/>
        <v>21.097043335271692</v>
      </c>
      <c r="AY221" t="str">
        <f t="shared" si="406"/>
        <v>POSITIF</v>
      </c>
      <c r="AZ221">
        <f t="shared" si="407"/>
        <v>21</v>
      </c>
      <c r="BA221">
        <f t="shared" si="408"/>
        <v>5</v>
      </c>
      <c r="BB221">
        <f t="shared" si="409"/>
        <v>49</v>
      </c>
      <c r="BC221">
        <f t="shared" si="410"/>
        <v>0.368212868636417</v>
      </c>
      <c r="BD221">
        <f t="shared" si="411"/>
        <v>-2.0080084867321779</v>
      </c>
      <c r="BE221">
        <f t="shared" si="412"/>
        <v>0.12222152900771403</v>
      </c>
      <c r="BF221">
        <f t="shared" si="413"/>
        <v>1.9428132568574878</v>
      </c>
      <c r="BG221">
        <f t="shared" si="414"/>
        <v>-114.12761612782458</v>
      </c>
      <c r="BH221">
        <f t="shared" si="415"/>
        <v>4.1921320849548405</v>
      </c>
      <c r="BI221">
        <f t="shared" si="416"/>
        <v>65.872383872175419</v>
      </c>
      <c r="BJ221">
        <f t="shared" si="417"/>
        <v>65</v>
      </c>
      <c r="BK221">
        <f t="shared" si="418"/>
        <v>52</v>
      </c>
      <c r="BL221">
        <f t="shared" si="419"/>
        <v>20</v>
      </c>
      <c r="BM221">
        <f t="shared" si="420"/>
        <v>-18.478349513939019</v>
      </c>
      <c r="BN221" t="str">
        <f t="shared" si="421"/>
        <v>NEGATIF</v>
      </c>
      <c r="BO221">
        <f t="shared" si="422"/>
        <v>18</v>
      </c>
      <c r="BP221">
        <f t="shared" si="423"/>
        <v>28</v>
      </c>
      <c r="BQ221">
        <f t="shared" si="424"/>
        <v>42</v>
      </c>
    </row>
    <row r="222" spans="1:69">
      <c r="A222">
        <f t="shared" si="425"/>
        <v>7.0027777777777782</v>
      </c>
      <c r="B222">
        <f t="shared" si="429"/>
        <v>111.315</v>
      </c>
      <c r="C222">
        <f>INT(G3/15)</f>
        <v>7</v>
      </c>
      <c r="D222">
        <f>L3</f>
        <v>2017</v>
      </c>
      <c r="E222">
        <f>L2</f>
        <v>5</v>
      </c>
      <c r="F222">
        <f>L4+1</f>
        <v>26</v>
      </c>
      <c r="H222">
        <v>4</v>
      </c>
      <c r="I222">
        <v>15</v>
      </c>
      <c r="J222">
        <f t="shared" si="337"/>
        <v>4.25</v>
      </c>
      <c r="L222">
        <f t="shared" si="372"/>
        <v>20</v>
      </c>
      <c r="M222">
        <f t="shared" si="373"/>
        <v>-13</v>
      </c>
      <c r="N222">
        <f t="shared" si="374"/>
        <v>2457899.385416667</v>
      </c>
      <c r="O222">
        <f t="shared" si="430"/>
        <v>8.1273429360522115E-4</v>
      </c>
      <c r="P222">
        <f t="shared" si="426"/>
        <v>2457899.3862294015</v>
      </c>
      <c r="Q222">
        <f t="shared" si="427"/>
        <v>0.17397361339908157</v>
      </c>
      <c r="R222">
        <f t="shared" si="375"/>
        <v>63.650077254532334</v>
      </c>
      <c r="S222">
        <f t="shared" si="376"/>
        <v>140.41395962629213</v>
      </c>
      <c r="T222">
        <f t="shared" si="377"/>
        <v>1.2002376703193272</v>
      </c>
      <c r="U222">
        <f t="shared" si="378"/>
        <v>1.110903417240342</v>
      </c>
      <c r="V222">
        <f t="shared" si="379"/>
        <v>2.4506859112411843</v>
      </c>
      <c r="W222">
        <f t="shared" si="380"/>
        <v>1.6701293108237238E-2</v>
      </c>
      <c r="X222">
        <f t="shared" si="381"/>
        <v>64.850314924851659</v>
      </c>
      <c r="Y222">
        <f t="shared" si="382"/>
        <v>141.61419729661145</v>
      </c>
      <c r="Z222">
        <f t="shared" si="383"/>
        <v>2.4716340103947227</v>
      </c>
      <c r="AA222">
        <f t="shared" si="384"/>
        <v>148.5558460416145</v>
      </c>
      <c r="AB222">
        <f t="shared" si="385"/>
        <v>2.5927886365119583</v>
      </c>
      <c r="AC222">
        <f t="shared" si="386"/>
        <v>23.437028727555845</v>
      </c>
      <c r="AD222">
        <f t="shared" si="387"/>
        <v>-2.2762182647439728E-3</v>
      </c>
      <c r="AE222">
        <f t="shared" si="388"/>
        <v>23.434752509291101</v>
      </c>
      <c r="AF222">
        <f t="shared" si="389"/>
        <v>2457899.5</v>
      </c>
      <c r="AG222">
        <f t="shared" si="390"/>
        <v>0.17397672826830937</v>
      </c>
      <c r="AH222">
        <f t="shared" si="391"/>
        <v>16.250454612191106</v>
      </c>
      <c r="AI222">
        <f t="shared" si="392"/>
        <v>13.492925361478607</v>
      </c>
      <c r="AJ222">
        <f t="shared" si="393"/>
        <v>0.40901359067713278</v>
      </c>
      <c r="AK222">
        <f t="shared" si="394"/>
        <v>20.913925361478608</v>
      </c>
      <c r="AL222">
        <f t="shared" si="395"/>
        <v>250.81635366610033</v>
      </c>
      <c r="AM222">
        <f t="shared" si="396"/>
        <v>4.3775711893200011</v>
      </c>
      <c r="AN222">
        <f t="shared" si="397"/>
        <v>1.0129833168547828</v>
      </c>
      <c r="AO222" t="s">
        <v>137</v>
      </c>
      <c r="AP222">
        <f t="shared" si="398"/>
        <v>64.84213135539386</v>
      </c>
      <c r="AQ222">
        <f t="shared" si="399"/>
        <v>64</v>
      </c>
      <c r="AR222">
        <f t="shared" si="400"/>
        <v>50</v>
      </c>
      <c r="AS222">
        <f t="shared" si="401"/>
        <v>31</v>
      </c>
      <c r="AT222">
        <f t="shared" si="402"/>
        <v>1.1317086861622763</v>
      </c>
      <c r="AU222">
        <f t="shared" si="403"/>
        <v>62.892526756078809</v>
      </c>
      <c r="AV222" s="18">
        <f t="shared" si="371"/>
        <v>4.1928351170719207</v>
      </c>
      <c r="AW222">
        <f t="shared" si="404"/>
        <v>1.0976816667922038</v>
      </c>
      <c r="AX222">
        <f t="shared" si="405"/>
        <v>21.09885658838704</v>
      </c>
      <c r="AY222" t="str">
        <f t="shared" si="406"/>
        <v>POSITIF</v>
      </c>
      <c r="AZ222">
        <f t="shared" si="407"/>
        <v>21</v>
      </c>
      <c r="BA222">
        <f t="shared" si="408"/>
        <v>5</v>
      </c>
      <c r="BB222">
        <f t="shared" si="409"/>
        <v>55</v>
      </c>
      <c r="BC222">
        <f t="shared" si="410"/>
        <v>0.36824451587345186</v>
      </c>
      <c r="BD222">
        <f t="shared" si="411"/>
        <v>-1.9919026688827206</v>
      </c>
      <c r="BE222">
        <f t="shared" si="412"/>
        <v>0.12222152900771403</v>
      </c>
      <c r="BF222">
        <f t="shared" si="413"/>
        <v>1.9428132568574878</v>
      </c>
      <c r="BG222">
        <f t="shared" si="414"/>
        <v>-113.31558923610527</v>
      </c>
      <c r="BH222">
        <f t="shared" si="415"/>
        <v>4.1928351170719207</v>
      </c>
      <c r="BI222">
        <f t="shared" si="416"/>
        <v>66.684410763894732</v>
      </c>
      <c r="BJ222">
        <f t="shared" si="417"/>
        <v>66</v>
      </c>
      <c r="BK222">
        <f t="shared" si="418"/>
        <v>41</v>
      </c>
      <c r="BL222">
        <f t="shared" si="419"/>
        <v>3</v>
      </c>
      <c r="BM222">
        <f t="shared" si="420"/>
        <v>-15.093419438841906</v>
      </c>
      <c r="BN222" t="str">
        <f t="shared" si="421"/>
        <v>NEGATIF</v>
      </c>
      <c r="BO222">
        <f t="shared" si="422"/>
        <v>15</v>
      </c>
      <c r="BP222">
        <f t="shared" si="423"/>
        <v>5</v>
      </c>
      <c r="BQ222">
        <f t="shared" si="424"/>
        <v>36</v>
      </c>
    </row>
    <row r="223" spans="1:69">
      <c r="A223">
        <f t="shared" si="425"/>
        <v>7.0027777777777782</v>
      </c>
      <c r="B223">
        <f t="shared" si="429"/>
        <v>111.315</v>
      </c>
      <c r="C223">
        <f>INT(G3/15)</f>
        <v>7</v>
      </c>
      <c r="D223">
        <f>L3</f>
        <v>2017</v>
      </c>
      <c r="E223">
        <f>L2</f>
        <v>5</v>
      </c>
      <c r="F223">
        <f>L4+1</f>
        <v>26</v>
      </c>
      <c r="H223">
        <v>4</v>
      </c>
      <c r="I223">
        <v>30</v>
      </c>
      <c r="J223">
        <f t="shared" si="337"/>
        <v>4.5</v>
      </c>
      <c r="L223">
        <f t="shared" si="372"/>
        <v>20</v>
      </c>
      <c r="M223">
        <f t="shared" si="373"/>
        <v>-13</v>
      </c>
      <c r="N223">
        <f t="shared" si="374"/>
        <v>2457899.3958333335</v>
      </c>
      <c r="O223">
        <f t="shared" si="430"/>
        <v>8.1273429360522115E-4</v>
      </c>
      <c r="P223">
        <f t="shared" si="426"/>
        <v>2457899.396646068</v>
      </c>
      <c r="Q223">
        <f t="shared" si="427"/>
        <v>0.17397389859186765</v>
      </c>
      <c r="R223">
        <f t="shared" si="375"/>
        <v>63.660344414372048</v>
      </c>
      <c r="S223">
        <f t="shared" si="376"/>
        <v>140.42422629574321</v>
      </c>
      <c r="T223">
        <f t="shared" si="377"/>
        <v>1.1999747891202892</v>
      </c>
      <c r="U223">
        <f t="shared" si="378"/>
        <v>1.1110826129843736</v>
      </c>
      <c r="V223">
        <f t="shared" si="379"/>
        <v>2.4508650984263194</v>
      </c>
      <c r="W223">
        <f t="shared" si="380"/>
        <v>1.6701293096259142E-2</v>
      </c>
      <c r="X223">
        <f t="shared" si="381"/>
        <v>64.860319203492338</v>
      </c>
      <c r="Y223">
        <f t="shared" si="382"/>
        <v>141.6242010848635</v>
      </c>
      <c r="Z223">
        <f t="shared" si="383"/>
        <v>2.4718086094373932</v>
      </c>
      <c r="AA223">
        <f t="shared" si="384"/>
        <v>148.55529443990585</v>
      </c>
      <c r="AB223">
        <f t="shared" si="385"/>
        <v>2.5927790092459828</v>
      </c>
      <c r="AC223">
        <f t="shared" si="386"/>
        <v>23.437028723847149</v>
      </c>
      <c r="AD223">
        <f t="shared" si="387"/>
        <v>-2.2762505631974189E-3</v>
      </c>
      <c r="AE223">
        <f t="shared" si="388"/>
        <v>23.43475247328395</v>
      </c>
      <c r="AF223">
        <f t="shared" si="389"/>
        <v>2457899.5</v>
      </c>
      <c r="AG223">
        <f t="shared" si="390"/>
        <v>0.17397672826830937</v>
      </c>
      <c r="AH223">
        <f t="shared" si="391"/>
        <v>16.250454612191106</v>
      </c>
      <c r="AI223">
        <f t="shared" si="392"/>
        <v>13.743609838816106</v>
      </c>
      <c r="AJ223">
        <f t="shared" si="393"/>
        <v>0.40901359004868942</v>
      </c>
      <c r="AK223">
        <f t="shared" si="394"/>
        <v>21.164609838816105</v>
      </c>
      <c r="AL223">
        <f t="shared" si="395"/>
        <v>254.5660751260919</v>
      </c>
      <c r="AM223">
        <f t="shared" si="396"/>
        <v>4.4430161748295429</v>
      </c>
      <c r="AN223">
        <f t="shared" si="397"/>
        <v>1.0129851752032717</v>
      </c>
      <c r="AO223" t="s">
        <v>137</v>
      </c>
      <c r="AP223">
        <f t="shared" si="398"/>
        <v>64.852135594774154</v>
      </c>
      <c r="AQ223">
        <f t="shared" si="399"/>
        <v>64</v>
      </c>
      <c r="AR223">
        <f t="shared" si="400"/>
        <v>51</v>
      </c>
      <c r="AS223">
        <f t="shared" si="401"/>
        <v>7</v>
      </c>
      <c r="AT223">
        <f t="shared" si="402"/>
        <v>1.13188329307862</v>
      </c>
      <c r="AU223">
        <f t="shared" si="403"/>
        <v>62.903072456149708</v>
      </c>
      <c r="AV223" s="18">
        <f t="shared" si="371"/>
        <v>4.1935381637433142</v>
      </c>
      <c r="AW223">
        <f t="shared" si="404"/>
        <v>1.0978657239803689</v>
      </c>
      <c r="AX223">
        <f t="shared" si="405"/>
        <v>21.100669182905925</v>
      </c>
      <c r="AY223" t="str">
        <f t="shared" si="406"/>
        <v>POSITIF</v>
      </c>
      <c r="AZ223">
        <f t="shared" si="407"/>
        <v>21</v>
      </c>
      <c r="BA223">
        <f t="shared" si="408"/>
        <v>6</v>
      </c>
      <c r="BB223">
        <f t="shared" si="409"/>
        <v>2</v>
      </c>
      <c r="BC223">
        <f t="shared" si="410"/>
        <v>0.36827615161581001</v>
      </c>
      <c r="BD223">
        <f t="shared" si="411"/>
        <v>-1.9777301260074831</v>
      </c>
      <c r="BE223">
        <f t="shared" si="412"/>
        <v>0.12222152900771403</v>
      </c>
      <c r="BF223">
        <f t="shared" si="413"/>
        <v>1.9428132568574878</v>
      </c>
      <c r="BG223">
        <f t="shared" si="414"/>
        <v>-112.60472785879823</v>
      </c>
      <c r="BH223">
        <f t="shared" si="415"/>
        <v>4.1935381637433142</v>
      </c>
      <c r="BI223">
        <f t="shared" si="416"/>
        <v>67.395272141201772</v>
      </c>
      <c r="BJ223">
        <f t="shared" si="417"/>
        <v>67</v>
      </c>
      <c r="BK223">
        <f t="shared" si="418"/>
        <v>23</v>
      </c>
      <c r="BL223">
        <f t="shared" si="419"/>
        <v>42</v>
      </c>
      <c r="BM223">
        <f t="shared" si="420"/>
        <v>-11.685505494930837</v>
      </c>
      <c r="BN223" t="str">
        <f t="shared" si="421"/>
        <v>NEGATIF</v>
      </c>
      <c r="BO223">
        <f t="shared" si="422"/>
        <v>11</v>
      </c>
      <c r="BP223">
        <f t="shared" si="423"/>
        <v>41</v>
      </c>
      <c r="BQ223">
        <f t="shared" si="424"/>
        <v>7</v>
      </c>
    </row>
    <row r="224" spans="1:69">
      <c r="A224">
        <f t="shared" si="425"/>
        <v>7.0027777777777782</v>
      </c>
      <c r="B224">
        <f t="shared" si="429"/>
        <v>111.315</v>
      </c>
      <c r="C224">
        <f>INT(G3/15)</f>
        <v>7</v>
      </c>
      <c r="D224">
        <f>L3</f>
        <v>2017</v>
      </c>
      <c r="E224">
        <f>L2</f>
        <v>5</v>
      </c>
      <c r="F224">
        <f>L4+1</f>
        <v>26</v>
      </c>
      <c r="H224">
        <v>4</v>
      </c>
      <c r="I224">
        <v>45</v>
      </c>
      <c r="J224">
        <f t="shared" si="337"/>
        <v>4.75</v>
      </c>
      <c r="L224">
        <f t="shared" si="372"/>
        <v>20</v>
      </c>
      <c r="M224">
        <f t="shared" si="373"/>
        <v>-13</v>
      </c>
      <c r="N224">
        <f t="shared" si="374"/>
        <v>2457899.40625</v>
      </c>
      <c r="O224">
        <f t="shared" si="430"/>
        <v>8.1273429360522115E-4</v>
      </c>
      <c r="P224">
        <f t="shared" si="426"/>
        <v>2457899.4070627345</v>
      </c>
      <c r="Q224">
        <f t="shared" si="427"/>
        <v>0.17397418378465374</v>
      </c>
      <c r="R224">
        <f t="shared" si="375"/>
        <v>63.670611574212671</v>
      </c>
      <c r="S224">
        <f t="shared" si="376"/>
        <v>140.43449296519429</v>
      </c>
      <c r="T224">
        <f t="shared" si="377"/>
        <v>1.1997118712078001</v>
      </c>
      <c r="U224">
        <f t="shared" si="378"/>
        <v>1.111261808728421</v>
      </c>
      <c r="V224">
        <f t="shared" si="379"/>
        <v>2.4510442856114549</v>
      </c>
      <c r="W224">
        <f t="shared" si="380"/>
        <v>1.6701293084281046E-2</v>
      </c>
      <c r="X224">
        <f t="shared" si="381"/>
        <v>64.870323445420468</v>
      </c>
      <c r="Y224">
        <f t="shared" si="382"/>
        <v>141.63420483640209</v>
      </c>
      <c r="Z224">
        <f t="shared" si="383"/>
        <v>2.4719832078392932</v>
      </c>
      <c r="AA224">
        <f t="shared" si="384"/>
        <v>148.5547428381972</v>
      </c>
      <c r="AB224">
        <f t="shared" si="385"/>
        <v>2.5927693819800068</v>
      </c>
      <c r="AC224">
        <f t="shared" si="386"/>
        <v>23.437028720138454</v>
      </c>
      <c r="AD224">
        <f t="shared" si="387"/>
        <v>-2.2762828491189428E-3</v>
      </c>
      <c r="AE224">
        <f t="shared" si="388"/>
        <v>23.434752437289333</v>
      </c>
      <c r="AF224">
        <f t="shared" si="389"/>
        <v>2457899.5</v>
      </c>
      <c r="AG224">
        <f t="shared" si="390"/>
        <v>0.17397672826830937</v>
      </c>
      <c r="AH224">
        <f t="shared" si="391"/>
        <v>16.250454612191106</v>
      </c>
      <c r="AI224">
        <f t="shared" si="392"/>
        <v>13.994294316153606</v>
      </c>
      <c r="AJ224">
        <f t="shared" si="393"/>
        <v>0.40901358942046484</v>
      </c>
      <c r="AK224">
        <f t="shared" si="394"/>
        <v>21.415294316153606</v>
      </c>
      <c r="AL224">
        <f t="shared" si="395"/>
        <v>258.31579636735222</v>
      </c>
      <c r="AM224">
        <f t="shared" si="396"/>
        <v>4.5084611565215038</v>
      </c>
      <c r="AN224">
        <f t="shared" si="397"/>
        <v>1.0129870331420694</v>
      </c>
      <c r="AO224" t="s">
        <v>137</v>
      </c>
      <c r="AP224">
        <f t="shared" si="398"/>
        <v>64.86213979744214</v>
      </c>
      <c r="AQ224">
        <f t="shared" si="399"/>
        <v>64</v>
      </c>
      <c r="AR224">
        <f t="shared" si="400"/>
        <v>51</v>
      </c>
      <c r="AS224">
        <f t="shared" si="401"/>
        <v>43</v>
      </c>
      <c r="AT224">
        <f t="shared" si="402"/>
        <v>1.1320578993542132</v>
      </c>
      <c r="AU224">
        <f t="shared" si="403"/>
        <v>62.913618374951859</v>
      </c>
      <c r="AV224" s="18">
        <f t="shared" si="371"/>
        <v>4.1942412249967909</v>
      </c>
      <c r="AW224">
        <f t="shared" si="404"/>
        <v>1.0980497849861144</v>
      </c>
      <c r="AX224">
        <f t="shared" si="405"/>
        <v>21.102481118841013</v>
      </c>
      <c r="AY224" t="str">
        <f t="shared" si="406"/>
        <v>POSITIF</v>
      </c>
      <c r="AZ224">
        <f t="shared" si="407"/>
        <v>21</v>
      </c>
      <c r="BA224">
        <f t="shared" si="408"/>
        <v>6</v>
      </c>
      <c r="BB224">
        <f t="shared" si="409"/>
        <v>8</v>
      </c>
      <c r="BC224">
        <f t="shared" si="410"/>
        <v>0.36830777586371249</v>
      </c>
      <c r="BD224">
        <f t="shared" si="411"/>
        <v>-1.9653232544482135</v>
      </c>
      <c r="BE224">
        <f t="shared" si="412"/>
        <v>0.12222152900771403</v>
      </c>
      <c r="BF224">
        <f t="shared" si="413"/>
        <v>1.9428132568574878</v>
      </c>
      <c r="BG224">
        <f t="shared" si="414"/>
        <v>-111.98737176177886</v>
      </c>
      <c r="BH224">
        <f t="shared" si="415"/>
        <v>4.1942412249967909</v>
      </c>
      <c r="BI224">
        <f t="shared" si="416"/>
        <v>68.01262823822114</v>
      </c>
      <c r="BJ224">
        <f t="shared" si="417"/>
        <v>68</v>
      </c>
      <c r="BK224">
        <f t="shared" si="418"/>
        <v>0</v>
      </c>
      <c r="BL224">
        <f t="shared" si="419"/>
        <v>45</v>
      </c>
      <c r="BM224">
        <f t="shared" si="420"/>
        <v>-8.2580606276651132</v>
      </c>
      <c r="BN224" t="str">
        <f t="shared" si="421"/>
        <v>NEGATIF</v>
      </c>
      <c r="BO224">
        <f t="shared" si="422"/>
        <v>8</v>
      </c>
      <c r="BP224">
        <f t="shared" si="423"/>
        <v>15</v>
      </c>
      <c r="BQ224">
        <f t="shared" si="424"/>
        <v>29</v>
      </c>
    </row>
    <row r="225" spans="1:69">
      <c r="A225">
        <f t="shared" si="425"/>
        <v>7.0027777777777782</v>
      </c>
      <c r="B225">
        <f t="shared" si="429"/>
        <v>111.315</v>
      </c>
      <c r="C225">
        <f>INT(G3/15)</f>
        <v>7</v>
      </c>
      <c r="D225">
        <f>L3</f>
        <v>2017</v>
      </c>
      <c r="E225">
        <f>L2</f>
        <v>5</v>
      </c>
      <c r="F225">
        <f>L4+1</f>
        <v>26</v>
      </c>
      <c r="H225">
        <v>5</v>
      </c>
      <c r="I225">
        <v>0</v>
      </c>
      <c r="J225">
        <f t="shared" si="337"/>
        <v>5</v>
      </c>
      <c r="L225">
        <f t="shared" si="372"/>
        <v>20</v>
      </c>
      <c r="M225">
        <f t="shared" si="373"/>
        <v>-13</v>
      </c>
      <c r="N225">
        <f t="shared" si="374"/>
        <v>2457899.416666667</v>
      </c>
      <c r="O225">
        <f t="shared" si="430"/>
        <v>8.1273429360522115E-4</v>
      </c>
      <c r="P225">
        <f t="shared" si="426"/>
        <v>2457899.4174794015</v>
      </c>
      <c r="Q225">
        <f t="shared" si="427"/>
        <v>0.17397446897745256</v>
      </c>
      <c r="R225">
        <f t="shared" si="375"/>
        <v>63.68087873451168</v>
      </c>
      <c r="S225">
        <f t="shared" si="376"/>
        <v>140.44475963510467</v>
      </c>
      <c r="T225">
        <f t="shared" si="377"/>
        <v>1.1994489165783895</v>
      </c>
      <c r="U225">
        <f t="shared" si="378"/>
        <v>1.1114410044804688</v>
      </c>
      <c r="V225">
        <f t="shared" si="379"/>
        <v>2.4512234728046063</v>
      </c>
      <c r="W225">
        <f t="shared" si="380"/>
        <v>1.6701293072302947E-2</v>
      </c>
      <c r="X225">
        <f t="shared" si="381"/>
        <v>64.88032765109007</v>
      </c>
      <c r="Y225">
        <f t="shared" si="382"/>
        <v>141.64420855168305</v>
      </c>
      <c r="Z225">
        <f t="shared" si="383"/>
        <v>2.4721578056083779</v>
      </c>
      <c r="AA225">
        <f t="shared" si="384"/>
        <v>148.55419123646388</v>
      </c>
      <c r="AB225">
        <f t="shared" si="385"/>
        <v>2.592759754713601</v>
      </c>
      <c r="AC225">
        <f t="shared" si="386"/>
        <v>23.437028716429758</v>
      </c>
      <c r="AD225">
        <f t="shared" si="387"/>
        <v>-2.2763151225041866E-3</v>
      </c>
      <c r="AE225">
        <f t="shared" si="388"/>
        <v>23.434752401307254</v>
      </c>
      <c r="AF225">
        <f t="shared" si="389"/>
        <v>2457899.5</v>
      </c>
      <c r="AG225">
        <f t="shared" si="390"/>
        <v>0.17397672826830937</v>
      </c>
      <c r="AH225">
        <f t="shared" si="391"/>
        <v>16.250454612191106</v>
      </c>
      <c r="AI225">
        <f t="shared" si="392"/>
        <v>14.244978793491107</v>
      </c>
      <c r="AJ225">
        <f t="shared" si="393"/>
        <v>0.40901358879245908</v>
      </c>
      <c r="AK225">
        <f t="shared" si="394"/>
        <v>21.665978793491107</v>
      </c>
      <c r="AL225">
        <f t="shared" si="395"/>
        <v>262.06551738946769</v>
      </c>
      <c r="AM225">
        <f t="shared" si="396"/>
        <v>4.5739061343886656</v>
      </c>
      <c r="AN225">
        <f t="shared" si="397"/>
        <v>1.0129888906712046</v>
      </c>
      <c r="AO225" t="s">
        <v>137</v>
      </c>
      <c r="AP225">
        <f t="shared" si="398"/>
        <v>64.872143963851826</v>
      </c>
      <c r="AQ225">
        <f t="shared" si="399"/>
        <v>64</v>
      </c>
      <c r="AR225">
        <f t="shared" si="400"/>
        <v>52</v>
      </c>
      <c r="AS225">
        <f t="shared" si="401"/>
        <v>19</v>
      </c>
      <c r="AT225">
        <f t="shared" si="402"/>
        <v>1.1322325049969797</v>
      </c>
      <c r="AU225">
        <f t="shared" si="403"/>
        <v>62.924164512898912</v>
      </c>
      <c r="AV225" s="18">
        <f t="shared" si="371"/>
        <v>4.1949443008599276</v>
      </c>
      <c r="AW225">
        <f t="shared" si="404"/>
        <v>1.0982338498166599</v>
      </c>
      <c r="AX225">
        <f t="shared" si="405"/>
        <v>21.104292396204386</v>
      </c>
      <c r="AY225" t="str">
        <f t="shared" si="406"/>
        <v>POSITIF</v>
      </c>
      <c r="AZ225">
        <f t="shared" si="407"/>
        <v>21</v>
      </c>
      <c r="BA225">
        <f t="shared" si="408"/>
        <v>6</v>
      </c>
      <c r="BB225">
        <f t="shared" si="409"/>
        <v>15</v>
      </c>
      <c r="BC225">
        <f t="shared" si="410"/>
        <v>0.3683393886173702</v>
      </c>
      <c r="BD225">
        <f t="shared" si="411"/>
        <v>-1.9545483578979639</v>
      </c>
      <c r="BE225">
        <f t="shared" si="412"/>
        <v>0.12222152900771403</v>
      </c>
      <c r="BF225">
        <f t="shared" si="413"/>
        <v>1.9428132568574878</v>
      </c>
      <c r="BG225">
        <f t="shared" si="414"/>
        <v>-111.45757962779791</v>
      </c>
      <c r="BH225">
        <f t="shared" si="415"/>
        <v>4.1949443008599276</v>
      </c>
      <c r="BI225">
        <f t="shared" si="416"/>
        <v>68.542420372202088</v>
      </c>
      <c r="BJ225">
        <f t="shared" si="417"/>
        <v>68</v>
      </c>
      <c r="BK225">
        <f t="shared" si="418"/>
        <v>32</v>
      </c>
      <c r="BL225">
        <f t="shared" si="419"/>
        <v>32</v>
      </c>
      <c r="BM225">
        <f t="shared" si="420"/>
        <v>-4.8140778687718369</v>
      </c>
      <c r="BN225" t="str">
        <f t="shared" si="421"/>
        <v>NEGATIF</v>
      </c>
      <c r="BO225">
        <f t="shared" si="422"/>
        <v>4</v>
      </c>
      <c r="BP225">
        <f t="shared" si="423"/>
        <v>48</v>
      </c>
      <c r="BQ225">
        <f t="shared" si="424"/>
        <v>50</v>
      </c>
    </row>
    <row r="226" spans="1:69">
      <c r="A226">
        <f t="shared" si="425"/>
        <v>7.0027777777777782</v>
      </c>
      <c r="B226">
        <f t="shared" si="429"/>
        <v>111.315</v>
      </c>
      <c r="C226">
        <f>INT(G3/15)</f>
        <v>7</v>
      </c>
      <c r="D226">
        <f>L3</f>
        <v>2017</v>
      </c>
      <c r="E226">
        <f>L2</f>
        <v>5</v>
      </c>
      <c r="F226">
        <f>L4+1</f>
        <v>26</v>
      </c>
      <c r="H226">
        <v>5</v>
      </c>
      <c r="I226">
        <v>15</v>
      </c>
      <c r="J226">
        <f t="shared" si="337"/>
        <v>5.25</v>
      </c>
      <c r="L226">
        <f t="shared" si="372"/>
        <v>20</v>
      </c>
      <c r="M226">
        <f t="shared" si="373"/>
        <v>-13</v>
      </c>
      <c r="N226">
        <f t="shared" si="374"/>
        <v>2457899.4270833335</v>
      </c>
      <c r="O226">
        <f t="shared" si="430"/>
        <v>8.1273429360522115E-4</v>
      </c>
      <c r="P226">
        <f t="shared" si="426"/>
        <v>2457899.427896068</v>
      </c>
      <c r="Q226">
        <f t="shared" si="427"/>
        <v>0.17397475417023864</v>
      </c>
      <c r="R226">
        <f t="shared" si="375"/>
        <v>63.691145894352303</v>
      </c>
      <c r="S226">
        <f t="shared" si="376"/>
        <v>140.45502630455576</v>
      </c>
      <c r="T226">
        <f t="shared" si="377"/>
        <v>1.1991859252638764</v>
      </c>
      <c r="U226">
        <f t="shared" si="378"/>
        <v>1.1116202002245161</v>
      </c>
      <c r="V226">
        <f t="shared" si="379"/>
        <v>2.4514026599897418</v>
      </c>
      <c r="W226">
        <f t="shared" si="380"/>
        <v>1.6701293060324852E-2</v>
      </c>
      <c r="X226">
        <f t="shared" si="381"/>
        <v>64.890331819616179</v>
      </c>
      <c r="Y226">
        <f t="shared" si="382"/>
        <v>141.65421222981965</v>
      </c>
      <c r="Z226">
        <f t="shared" si="383"/>
        <v>2.4723324027291715</v>
      </c>
      <c r="AA226">
        <f t="shared" si="384"/>
        <v>148.55363963475523</v>
      </c>
      <c r="AB226">
        <f t="shared" si="385"/>
        <v>2.5927501274476255</v>
      </c>
      <c r="AC226">
        <f t="shared" si="386"/>
        <v>23.437028712721062</v>
      </c>
      <c r="AD226">
        <f t="shared" si="387"/>
        <v>-2.2763473833444774E-3</v>
      </c>
      <c r="AE226">
        <f t="shared" si="388"/>
        <v>23.434752365337719</v>
      </c>
      <c r="AF226">
        <f t="shared" si="389"/>
        <v>2457899.5</v>
      </c>
      <c r="AG226">
        <f t="shared" si="390"/>
        <v>0.17397672826830937</v>
      </c>
      <c r="AH226">
        <f t="shared" si="391"/>
        <v>16.250454612191106</v>
      </c>
      <c r="AI226">
        <f t="shared" si="392"/>
        <v>14.495663270828606</v>
      </c>
      <c r="AJ226">
        <f t="shared" si="393"/>
        <v>0.40901358816467226</v>
      </c>
      <c r="AK226">
        <f t="shared" si="394"/>
        <v>21.916663270828607</v>
      </c>
      <c r="AL226">
        <f t="shared" si="395"/>
        <v>265.81523819343613</v>
      </c>
      <c r="AM226">
        <f t="shared" si="396"/>
        <v>4.6393511084484444</v>
      </c>
      <c r="AN226">
        <f t="shared" si="397"/>
        <v>1.0129907477904558</v>
      </c>
      <c r="AO226" t="s">
        <v>137</v>
      </c>
      <c r="AP226">
        <f t="shared" si="398"/>
        <v>64.882148093118246</v>
      </c>
      <c r="AQ226">
        <f t="shared" si="399"/>
        <v>64</v>
      </c>
      <c r="AR226">
        <f t="shared" si="400"/>
        <v>52</v>
      </c>
      <c r="AS226">
        <f t="shared" si="401"/>
        <v>55</v>
      </c>
      <c r="AT226">
        <f t="shared" si="402"/>
        <v>1.1324071099914739</v>
      </c>
      <c r="AU226">
        <f t="shared" si="403"/>
        <v>62.934710868992994</v>
      </c>
      <c r="AV226" s="18">
        <f t="shared" si="371"/>
        <v>4.1956473912662</v>
      </c>
      <c r="AW226">
        <f t="shared" si="404"/>
        <v>1.0984179184545895</v>
      </c>
      <c r="AX226">
        <f t="shared" si="405"/>
        <v>21.106103014765715</v>
      </c>
      <c r="AY226" t="str">
        <f t="shared" si="406"/>
        <v>POSITIF</v>
      </c>
      <c r="AZ226">
        <f t="shared" si="407"/>
        <v>21</v>
      </c>
      <c r="BA226">
        <f t="shared" si="408"/>
        <v>6</v>
      </c>
      <c r="BB226">
        <f t="shared" si="409"/>
        <v>21</v>
      </c>
      <c r="BC226">
        <f t="shared" si="410"/>
        <v>0.36837098987276307</v>
      </c>
      <c r="BD226">
        <f t="shared" si="411"/>
        <v>-1.9453017408088296</v>
      </c>
      <c r="BE226">
        <f t="shared" si="412"/>
        <v>0.12222152900771403</v>
      </c>
      <c r="BF226">
        <f t="shared" si="413"/>
        <v>1.9428132568574878</v>
      </c>
      <c r="BG226">
        <f t="shared" si="414"/>
        <v>-111.01096722010575</v>
      </c>
      <c r="BH226">
        <f t="shared" si="415"/>
        <v>4.1956473912662</v>
      </c>
      <c r="BI226">
        <f t="shared" si="416"/>
        <v>68.989032779894245</v>
      </c>
      <c r="BJ226">
        <f t="shared" si="417"/>
        <v>68</v>
      </c>
      <c r="BK226">
        <f t="shared" si="418"/>
        <v>59</v>
      </c>
      <c r="BL226">
        <f t="shared" si="419"/>
        <v>20</v>
      </c>
      <c r="BM226">
        <f t="shared" si="420"/>
        <v>-1.3561870856279139</v>
      </c>
      <c r="BN226" t="str">
        <f t="shared" si="421"/>
        <v>NEGATIF</v>
      </c>
      <c r="BO226">
        <f t="shared" si="422"/>
        <v>1</v>
      </c>
      <c r="BP226">
        <f t="shared" si="423"/>
        <v>21</v>
      </c>
      <c r="BQ226">
        <f t="shared" si="424"/>
        <v>22</v>
      </c>
    </row>
    <row r="227" spans="1:69">
      <c r="A227">
        <f t="shared" si="425"/>
        <v>7.0027777777777782</v>
      </c>
      <c r="B227">
        <f t="shared" si="429"/>
        <v>111.315</v>
      </c>
      <c r="C227">
        <f>INT(G3/15)</f>
        <v>7</v>
      </c>
      <c r="D227">
        <f>L3</f>
        <v>2017</v>
      </c>
      <c r="E227">
        <f>L2</f>
        <v>5</v>
      </c>
      <c r="F227">
        <f>L4+1</f>
        <v>26</v>
      </c>
      <c r="H227">
        <v>5</v>
      </c>
      <c r="I227">
        <v>30</v>
      </c>
      <c r="J227">
        <f t="shared" si="337"/>
        <v>5.5</v>
      </c>
      <c r="L227">
        <f t="shared" si="372"/>
        <v>20</v>
      </c>
      <c r="M227">
        <f t="shared" si="373"/>
        <v>-13</v>
      </c>
      <c r="N227">
        <f t="shared" si="374"/>
        <v>2457899.4375</v>
      </c>
      <c r="O227">
        <f t="shared" si="430"/>
        <v>8.1273429360522115E-4</v>
      </c>
      <c r="P227">
        <f t="shared" si="426"/>
        <v>2457899.4383127345</v>
      </c>
      <c r="Q227">
        <f t="shared" si="427"/>
        <v>0.17397503936302469</v>
      </c>
      <c r="R227">
        <f t="shared" si="375"/>
        <v>63.701413054191107</v>
      </c>
      <c r="S227">
        <f t="shared" si="376"/>
        <v>140.46529297400593</v>
      </c>
      <c r="T227">
        <f t="shared" si="377"/>
        <v>1.1989228972608166</v>
      </c>
      <c r="U227">
        <f t="shared" si="378"/>
        <v>1.1117993959685319</v>
      </c>
      <c r="V227">
        <f t="shared" si="379"/>
        <v>2.4515818471748614</v>
      </c>
      <c r="W227">
        <f t="shared" si="380"/>
        <v>1.6701293048346753E-2</v>
      </c>
      <c r="X227">
        <f t="shared" si="381"/>
        <v>64.900335951451922</v>
      </c>
      <c r="Y227">
        <f t="shared" si="382"/>
        <v>141.66421587126675</v>
      </c>
      <c r="Z227">
        <f t="shared" si="383"/>
        <v>2.472506999209612</v>
      </c>
      <c r="AA227">
        <f t="shared" si="384"/>
        <v>148.55308803304663</v>
      </c>
      <c r="AB227">
        <f t="shared" si="385"/>
        <v>2.5927405001816508</v>
      </c>
      <c r="AC227">
        <f t="shared" si="386"/>
        <v>23.437028709012367</v>
      </c>
      <c r="AD227">
        <f t="shared" si="387"/>
        <v>-2.2763796316354569E-3</v>
      </c>
      <c r="AE227">
        <f t="shared" si="388"/>
        <v>23.434752329380732</v>
      </c>
      <c r="AF227">
        <f t="shared" si="389"/>
        <v>2457899.5</v>
      </c>
      <c r="AG227">
        <f t="shared" si="390"/>
        <v>0.17397672826830937</v>
      </c>
      <c r="AH227">
        <f t="shared" si="391"/>
        <v>16.250454612191106</v>
      </c>
      <c r="AI227">
        <f t="shared" si="392"/>
        <v>14.746347748166107</v>
      </c>
      <c r="AJ227">
        <f t="shared" si="393"/>
        <v>0.40901358753710443</v>
      </c>
      <c r="AK227">
        <f t="shared" si="394"/>
        <v>22.167347748166108</v>
      </c>
      <c r="AL227">
        <f t="shared" si="395"/>
        <v>269.56495877884481</v>
      </c>
      <c r="AM227">
        <f t="shared" si="396"/>
        <v>4.7047960786936347</v>
      </c>
      <c r="AN227">
        <f t="shared" si="397"/>
        <v>1.0129926044998505</v>
      </c>
      <c r="AO227" t="s">
        <v>137</v>
      </c>
      <c r="AP227">
        <f t="shared" si="398"/>
        <v>64.892152185694542</v>
      </c>
      <c r="AQ227">
        <f t="shared" si="399"/>
        <v>64</v>
      </c>
      <c r="AR227">
        <f t="shared" si="400"/>
        <v>53</v>
      </c>
      <c r="AS227">
        <f t="shared" si="401"/>
        <v>31</v>
      </c>
      <c r="AT227">
        <f t="shared" si="402"/>
        <v>1.1325817143456045</v>
      </c>
      <c r="AU227">
        <f t="shared" si="403"/>
        <v>62.945257443646781</v>
      </c>
      <c r="AV227" s="18">
        <f t="shared" si="371"/>
        <v>4.1963504962431184</v>
      </c>
      <c r="AW227">
        <f t="shared" si="404"/>
        <v>1.0986019909071054</v>
      </c>
      <c r="AX227">
        <f t="shared" si="405"/>
        <v>21.107912974536987</v>
      </c>
      <c r="AY227" t="str">
        <f t="shared" si="406"/>
        <v>POSITIF</v>
      </c>
      <c r="AZ227">
        <f t="shared" si="407"/>
        <v>21</v>
      </c>
      <c r="BA227">
        <f t="shared" si="408"/>
        <v>6</v>
      </c>
      <c r="BB227">
        <f t="shared" si="409"/>
        <v>28</v>
      </c>
      <c r="BC227">
        <f t="shared" si="410"/>
        <v>0.36840257963010042</v>
      </c>
      <c r="BD227">
        <f t="shared" si="411"/>
        <v>-1.9375068838143421</v>
      </c>
      <c r="BE227">
        <f t="shared" si="412"/>
        <v>0.12222152900771403</v>
      </c>
      <c r="BF227">
        <f t="shared" si="413"/>
        <v>1.9428132568574878</v>
      </c>
      <c r="BG227">
        <f t="shared" si="414"/>
        <v>-110.64460206082553</v>
      </c>
      <c r="BH227">
        <f t="shared" si="415"/>
        <v>4.1963504962431184</v>
      </c>
      <c r="BI227">
        <f t="shared" si="416"/>
        <v>69.355397939174466</v>
      </c>
      <c r="BJ227">
        <f t="shared" si="417"/>
        <v>69</v>
      </c>
      <c r="BK227">
        <f t="shared" si="418"/>
        <v>21</v>
      </c>
      <c r="BL227">
        <f t="shared" si="419"/>
        <v>19</v>
      </c>
      <c r="BM227">
        <f t="shared" si="420"/>
        <v>2.1132648455524299</v>
      </c>
      <c r="BN227" t="str">
        <f t="shared" si="421"/>
        <v>POSITIF</v>
      </c>
      <c r="BO227">
        <f t="shared" si="422"/>
        <v>2</v>
      </c>
      <c r="BP227">
        <f t="shared" si="423"/>
        <v>6</v>
      </c>
      <c r="BQ227">
        <f t="shared" si="424"/>
        <v>47</v>
      </c>
    </row>
    <row r="228" spans="1:69">
      <c r="A228">
        <f t="shared" si="425"/>
        <v>7.0027777777777782</v>
      </c>
      <c r="B228">
        <f t="shared" si="429"/>
        <v>111.315</v>
      </c>
      <c r="C228">
        <f>INT(G3/15)</f>
        <v>7</v>
      </c>
      <c r="D228">
        <f>L3</f>
        <v>2017</v>
      </c>
      <c r="E228">
        <f>L2</f>
        <v>5</v>
      </c>
      <c r="F228">
        <f>L4+1</f>
        <v>26</v>
      </c>
      <c r="H228">
        <v>5</v>
      </c>
      <c r="I228">
        <v>45</v>
      </c>
      <c r="J228">
        <f t="shared" si="337"/>
        <v>5.75</v>
      </c>
      <c r="L228">
        <f t="shared" si="372"/>
        <v>20</v>
      </c>
      <c r="M228">
        <f t="shared" si="373"/>
        <v>-13</v>
      </c>
      <c r="N228">
        <f t="shared" si="374"/>
        <v>2457899.447916667</v>
      </c>
      <c r="O228">
        <f t="shared" si="430"/>
        <v>8.1273429360522115E-4</v>
      </c>
      <c r="P228">
        <f t="shared" si="426"/>
        <v>2457899.4487294015</v>
      </c>
      <c r="Q228">
        <f t="shared" si="427"/>
        <v>0.17397532455582354</v>
      </c>
      <c r="R228">
        <f t="shared" si="375"/>
        <v>63.711680214491025</v>
      </c>
      <c r="S228">
        <f t="shared" si="376"/>
        <v>140.47555964391722</v>
      </c>
      <c r="T228">
        <f t="shared" si="377"/>
        <v>1.198659832565667</v>
      </c>
      <c r="U228">
        <f t="shared" si="378"/>
        <v>1.1119785917205955</v>
      </c>
      <c r="V228">
        <f t="shared" si="379"/>
        <v>2.4517610343680287</v>
      </c>
      <c r="W228">
        <f t="shared" si="380"/>
        <v>1.6701293036368657E-2</v>
      </c>
      <c r="X228">
        <f t="shared" si="381"/>
        <v>64.910340047056692</v>
      </c>
      <c r="Y228">
        <f t="shared" si="382"/>
        <v>141.67421947648288</v>
      </c>
      <c r="Z228">
        <f t="shared" si="383"/>
        <v>2.4726815950577032</v>
      </c>
      <c r="AA228">
        <f t="shared" si="384"/>
        <v>148.55253643131331</v>
      </c>
      <c r="AB228">
        <f t="shared" si="385"/>
        <v>2.5927308729152445</v>
      </c>
      <c r="AC228">
        <f t="shared" si="386"/>
        <v>23.437028705303671</v>
      </c>
      <c r="AD228">
        <f t="shared" si="387"/>
        <v>-2.2764118673727907E-3</v>
      </c>
      <c r="AE228">
        <f t="shared" si="388"/>
        <v>23.434752293436297</v>
      </c>
      <c r="AF228">
        <f t="shared" si="389"/>
        <v>2457899.5</v>
      </c>
      <c r="AG228">
        <f t="shared" si="390"/>
        <v>0.17397672826830937</v>
      </c>
      <c r="AH228">
        <f t="shared" si="391"/>
        <v>16.250454612191106</v>
      </c>
      <c r="AI228">
        <f t="shared" si="392"/>
        <v>14.997032225503606</v>
      </c>
      <c r="AJ228">
        <f t="shared" si="393"/>
        <v>0.4090135869097557</v>
      </c>
      <c r="AK228">
        <f t="shared" si="394"/>
        <v>22.418032225503605</v>
      </c>
      <c r="AL228">
        <f t="shared" si="395"/>
        <v>273.31467914527457</v>
      </c>
      <c r="AM228">
        <f t="shared" si="396"/>
        <v>4.7702410451169222</v>
      </c>
      <c r="AN228">
        <f t="shared" si="397"/>
        <v>1.0129944607994177</v>
      </c>
      <c r="AO228" t="s">
        <v>137</v>
      </c>
      <c r="AP228">
        <f t="shared" si="398"/>
        <v>64.902156242040078</v>
      </c>
      <c r="AQ228">
        <f t="shared" si="399"/>
        <v>64</v>
      </c>
      <c r="AR228">
        <f t="shared" si="400"/>
        <v>54</v>
      </c>
      <c r="AS228">
        <f t="shared" si="401"/>
        <v>7</v>
      </c>
      <c r="AT228">
        <f t="shared" si="402"/>
        <v>1.1327563180673892</v>
      </c>
      <c r="AU228">
        <f t="shared" si="403"/>
        <v>62.955804237279509</v>
      </c>
      <c r="AV228" s="18">
        <f t="shared" si="371"/>
        <v>4.1970536158186338</v>
      </c>
      <c r="AW228">
        <f t="shared" si="404"/>
        <v>1.0987860671815248</v>
      </c>
      <c r="AX228">
        <f t="shared" si="405"/>
        <v>21.109722275531233</v>
      </c>
      <c r="AY228" t="str">
        <f t="shared" si="406"/>
        <v>POSITIF</v>
      </c>
      <c r="AZ228">
        <f t="shared" si="407"/>
        <v>21</v>
      </c>
      <c r="BA228">
        <f t="shared" si="408"/>
        <v>6</v>
      </c>
      <c r="BB228">
        <f t="shared" si="409"/>
        <v>35</v>
      </c>
      <c r="BC228">
        <f t="shared" si="410"/>
        <v>0.36843415788960965</v>
      </c>
      <c r="BD228">
        <f t="shared" si="411"/>
        <v>-1.9311126055203087</v>
      </c>
      <c r="BE228">
        <f t="shared" si="412"/>
        <v>0.12222152900771403</v>
      </c>
      <c r="BF228">
        <f t="shared" si="413"/>
        <v>1.9428132568574878</v>
      </c>
      <c r="BG228">
        <f t="shared" si="414"/>
        <v>-110.35695183070486</v>
      </c>
      <c r="BH228">
        <f t="shared" si="415"/>
        <v>4.1970536158186338</v>
      </c>
      <c r="BI228">
        <f t="shared" si="416"/>
        <v>69.643048169295142</v>
      </c>
      <c r="BJ228">
        <f t="shared" si="417"/>
        <v>69</v>
      </c>
      <c r="BK228">
        <f t="shared" si="418"/>
        <v>38</v>
      </c>
      <c r="BL228">
        <f t="shared" si="419"/>
        <v>34</v>
      </c>
      <c r="BM228">
        <f t="shared" si="420"/>
        <v>5.5921459798996525</v>
      </c>
      <c r="BN228" t="str">
        <f t="shared" si="421"/>
        <v>POSITIF</v>
      </c>
      <c r="BO228">
        <f t="shared" si="422"/>
        <v>5</v>
      </c>
      <c r="BP228">
        <f t="shared" si="423"/>
        <v>35</v>
      </c>
      <c r="BQ228">
        <f t="shared" si="424"/>
        <v>31</v>
      </c>
    </row>
    <row r="229" spans="1:69">
      <c r="A229">
        <f t="shared" si="425"/>
        <v>7.0027777777777782</v>
      </c>
      <c r="B229">
        <f t="shared" si="429"/>
        <v>111.315</v>
      </c>
      <c r="C229">
        <f>INT(G3/15)</f>
        <v>7</v>
      </c>
      <c r="D229">
        <f>L3</f>
        <v>2017</v>
      </c>
      <c r="E229">
        <f>L2</f>
        <v>5</v>
      </c>
      <c r="F229">
        <f>L4+1</f>
        <v>26</v>
      </c>
      <c r="H229">
        <v>6</v>
      </c>
      <c r="I229">
        <v>0</v>
      </c>
      <c r="J229">
        <f t="shared" si="337"/>
        <v>6</v>
      </c>
      <c r="L229">
        <f t="shared" si="372"/>
        <v>20</v>
      </c>
      <c r="M229">
        <f t="shared" si="373"/>
        <v>-13</v>
      </c>
      <c r="N229">
        <f t="shared" si="374"/>
        <v>2457899.4583333335</v>
      </c>
      <c r="O229">
        <f t="shared" si="430"/>
        <v>8.1273429360522115E-4</v>
      </c>
      <c r="P229">
        <f t="shared" si="426"/>
        <v>2457899.459146068</v>
      </c>
      <c r="Q229">
        <f t="shared" si="427"/>
        <v>0.17397560974860959</v>
      </c>
      <c r="R229">
        <f t="shared" si="375"/>
        <v>63.721947374330739</v>
      </c>
      <c r="S229">
        <f t="shared" si="376"/>
        <v>140.4858263133674</v>
      </c>
      <c r="T229">
        <f t="shared" si="377"/>
        <v>1.198396731210353</v>
      </c>
      <c r="U229">
        <f t="shared" si="378"/>
        <v>1.1121577874646269</v>
      </c>
      <c r="V229">
        <f t="shared" si="379"/>
        <v>2.4519402215531483</v>
      </c>
      <c r="W229">
        <f t="shared" si="380"/>
        <v>1.6701293024390558E-2</v>
      </c>
      <c r="X229">
        <f t="shared" si="381"/>
        <v>64.920344105541091</v>
      </c>
      <c r="Y229">
        <f t="shared" si="382"/>
        <v>141.68422304457775</v>
      </c>
      <c r="Z229">
        <f t="shared" si="383"/>
        <v>2.4728561902579065</v>
      </c>
      <c r="AA229">
        <f t="shared" si="384"/>
        <v>148.55198482960472</v>
      </c>
      <c r="AB229">
        <f t="shared" si="385"/>
        <v>2.5927212456492699</v>
      </c>
      <c r="AC229">
        <f t="shared" si="386"/>
        <v>23.437028701594976</v>
      </c>
      <c r="AD229">
        <f t="shared" si="387"/>
        <v>-2.2764440905477983E-3</v>
      </c>
      <c r="AE229">
        <f t="shared" si="388"/>
        <v>23.434752257504428</v>
      </c>
      <c r="AF229">
        <f t="shared" si="389"/>
        <v>2457899.5</v>
      </c>
      <c r="AG229">
        <f t="shared" si="390"/>
        <v>0.17397672826830937</v>
      </c>
      <c r="AH229">
        <f t="shared" si="391"/>
        <v>16.250454612191106</v>
      </c>
      <c r="AI229">
        <f t="shared" si="392"/>
        <v>15.247716702841107</v>
      </c>
      <c r="AJ229">
        <f t="shared" si="393"/>
        <v>0.4090135862826263</v>
      </c>
      <c r="AK229">
        <f t="shared" si="394"/>
        <v>22.668716702841106</v>
      </c>
      <c r="AL229">
        <f t="shared" si="395"/>
        <v>277.06439929372812</v>
      </c>
      <c r="AM229">
        <f t="shared" si="396"/>
        <v>4.8356860077358075</v>
      </c>
      <c r="AN229">
        <f t="shared" si="397"/>
        <v>1.0129963166889351</v>
      </c>
      <c r="AO229" t="s">
        <v>137</v>
      </c>
      <c r="AP229">
        <f t="shared" si="398"/>
        <v>64.912160261265484</v>
      </c>
      <c r="AQ229">
        <f t="shared" si="399"/>
        <v>64</v>
      </c>
      <c r="AR229">
        <f t="shared" si="400"/>
        <v>54</v>
      </c>
      <c r="AS229">
        <f t="shared" si="401"/>
        <v>43</v>
      </c>
      <c r="AT229">
        <f t="shared" si="402"/>
        <v>1.1329309211413052</v>
      </c>
      <c r="AU229">
        <f t="shared" si="403"/>
        <v>62.966351248888444</v>
      </c>
      <c r="AV229" s="18">
        <f t="shared" si="371"/>
        <v>4.1977567499258965</v>
      </c>
      <c r="AW229">
        <f t="shared" si="404"/>
        <v>1.0989701472603468</v>
      </c>
      <c r="AX229">
        <f t="shared" si="405"/>
        <v>21.111530917517577</v>
      </c>
      <c r="AY229" t="str">
        <f t="shared" si="406"/>
        <v>POSITIF</v>
      </c>
      <c r="AZ229">
        <f t="shared" si="407"/>
        <v>21</v>
      </c>
      <c r="BA229">
        <f t="shared" si="408"/>
        <v>6</v>
      </c>
      <c r="BB229">
        <f t="shared" si="409"/>
        <v>41</v>
      </c>
      <c r="BC229">
        <f t="shared" si="410"/>
        <v>0.36846572464726113</v>
      </c>
      <c r="BD229">
        <f t="shared" si="411"/>
        <v>-1.9260921619105835</v>
      </c>
      <c r="BE229">
        <f t="shared" si="412"/>
        <v>0.12222152900771403</v>
      </c>
      <c r="BF229">
        <f t="shared" si="413"/>
        <v>1.9428132568574878</v>
      </c>
      <c r="BG229">
        <f t="shared" si="414"/>
        <v>-110.14788667235523</v>
      </c>
      <c r="BH229">
        <f t="shared" si="415"/>
        <v>4.1977567499258965</v>
      </c>
      <c r="BI229">
        <f t="shared" si="416"/>
        <v>69.852113327644773</v>
      </c>
      <c r="BJ229">
        <f t="shared" si="417"/>
        <v>69</v>
      </c>
      <c r="BK229">
        <f t="shared" si="418"/>
        <v>51</v>
      </c>
      <c r="BL229">
        <f t="shared" si="419"/>
        <v>7</v>
      </c>
      <c r="BM229">
        <f t="shared" si="420"/>
        <v>9.0784796536841892</v>
      </c>
      <c r="BN229" t="str">
        <f t="shared" si="421"/>
        <v>POSITIF</v>
      </c>
      <c r="BO229">
        <f t="shared" si="422"/>
        <v>9</v>
      </c>
      <c r="BP229">
        <f t="shared" si="423"/>
        <v>4</v>
      </c>
      <c r="BQ229">
        <f t="shared" si="424"/>
        <v>42</v>
      </c>
    </row>
    <row r="230" spans="1:69">
      <c r="A230">
        <f t="shared" si="425"/>
        <v>7.0027777777777782</v>
      </c>
      <c r="B230">
        <f t="shared" si="429"/>
        <v>111.315</v>
      </c>
      <c r="C230">
        <f>INT(G3/15)</f>
        <v>7</v>
      </c>
      <c r="D230">
        <f>L3</f>
        <v>2017</v>
      </c>
      <c r="E230">
        <f>L2</f>
        <v>5</v>
      </c>
      <c r="F230">
        <f>L4+1</f>
        <v>26</v>
      </c>
      <c r="H230">
        <v>6</v>
      </c>
      <c r="I230">
        <v>15</v>
      </c>
      <c r="J230">
        <f t="shared" si="337"/>
        <v>6.25</v>
      </c>
      <c r="L230">
        <f t="shared" si="372"/>
        <v>20</v>
      </c>
      <c r="M230">
        <f t="shared" si="373"/>
        <v>-13</v>
      </c>
      <c r="N230">
        <f t="shared" si="374"/>
        <v>2457899.46875</v>
      </c>
      <c r="O230">
        <f t="shared" si="430"/>
        <v>8.1273429360522115E-4</v>
      </c>
      <c r="P230">
        <f t="shared" si="426"/>
        <v>2457899.4695627345</v>
      </c>
      <c r="Q230">
        <f t="shared" si="427"/>
        <v>0.17397589494139568</v>
      </c>
      <c r="R230">
        <f t="shared" si="375"/>
        <v>63.732214534171362</v>
      </c>
      <c r="S230">
        <f t="shared" si="376"/>
        <v>140.49609298281848</v>
      </c>
      <c r="T230">
        <f t="shared" si="377"/>
        <v>1.1981335931913353</v>
      </c>
      <c r="U230">
        <f t="shared" si="378"/>
        <v>1.1123369832086745</v>
      </c>
      <c r="V230">
        <f t="shared" si="379"/>
        <v>2.4521194087382834</v>
      </c>
      <c r="W230">
        <f t="shared" si="380"/>
        <v>1.6701293012412462E-2</v>
      </c>
      <c r="X230">
        <f t="shared" si="381"/>
        <v>64.930348127362691</v>
      </c>
      <c r="Y230">
        <f t="shared" si="382"/>
        <v>141.69422657600981</v>
      </c>
      <c r="Z230">
        <f t="shared" si="383"/>
        <v>2.4730307848182225</v>
      </c>
      <c r="AA230">
        <f t="shared" si="384"/>
        <v>148.55143322789607</v>
      </c>
      <c r="AB230">
        <f t="shared" si="385"/>
        <v>2.5927116183832943</v>
      </c>
      <c r="AC230">
        <f t="shared" si="386"/>
        <v>23.43702869788628</v>
      </c>
      <c r="AD230">
        <f t="shared" si="387"/>
        <v>-2.2764763011561403E-3</v>
      </c>
      <c r="AE230">
        <f t="shared" si="388"/>
        <v>23.434752221585125</v>
      </c>
      <c r="AF230">
        <f t="shared" si="389"/>
        <v>2457899.5</v>
      </c>
      <c r="AG230">
        <f t="shared" si="390"/>
        <v>0.17397672826830937</v>
      </c>
      <c r="AH230">
        <f t="shared" si="391"/>
        <v>16.250454612191106</v>
      </c>
      <c r="AI230">
        <f t="shared" si="392"/>
        <v>15.498401180178606</v>
      </c>
      <c r="AJ230">
        <f t="shared" si="393"/>
        <v>0.40901358565571616</v>
      </c>
      <c r="AK230">
        <f t="shared" si="394"/>
        <v>22.919401180178607</v>
      </c>
      <c r="AL230">
        <f t="shared" si="395"/>
        <v>280.81411922378823</v>
      </c>
      <c r="AM230">
        <f t="shared" si="396"/>
        <v>4.9011309665430076</v>
      </c>
      <c r="AN230">
        <f t="shared" si="397"/>
        <v>1.0129981721684314</v>
      </c>
      <c r="AO230" t="s">
        <v>137</v>
      </c>
      <c r="AP230">
        <f t="shared" si="398"/>
        <v>64.92216424382832</v>
      </c>
      <c r="AQ230">
        <f t="shared" si="399"/>
        <v>64</v>
      </c>
      <c r="AR230">
        <f t="shared" si="400"/>
        <v>55</v>
      </c>
      <c r="AS230">
        <f t="shared" si="401"/>
        <v>19</v>
      </c>
      <c r="AT230">
        <f t="shared" si="402"/>
        <v>1.1331055235753389</v>
      </c>
      <c r="AU230">
        <f t="shared" si="403"/>
        <v>62.976898478890874</v>
      </c>
      <c r="AV230" s="18">
        <f t="shared" si="371"/>
        <v>4.1984598985927253</v>
      </c>
      <c r="AW230">
        <f t="shared" si="404"/>
        <v>1.0991542311508544</v>
      </c>
      <c r="AX230">
        <f t="shared" si="405"/>
        <v>21.113338900508772</v>
      </c>
      <c r="AY230" t="str">
        <f t="shared" si="406"/>
        <v>POSITIF</v>
      </c>
      <c r="AZ230">
        <f t="shared" si="407"/>
        <v>21</v>
      </c>
      <c r="BA230">
        <f t="shared" si="408"/>
        <v>6</v>
      </c>
      <c r="BB230">
        <f t="shared" si="409"/>
        <v>48</v>
      </c>
      <c r="BC230">
        <f t="shared" si="410"/>
        <v>0.36849727990327757</v>
      </c>
      <c r="BD230">
        <f t="shared" si="411"/>
        <v>-1.9224432865461794</v>
      </c>
      <c r="BE230">
        <f t="shared" si="412"/>
        <v>0.12222152900771403</v>
      </c>
      <c r="BF230">
        <f t="shared" si="413"/>
        <v>1.9428132568574878</v>
      </c>
      <c r="BG230">
        <f t="shared" si="414"/>
        <v>-110.01873900390277</v>
      </c>
      <c r="BH230">
        <f t="shared" si="415"/>
        <v>4.1984598985927253</v>
      </c>
      <c r="BI230">
        <f t="shared" si="416"/>
        <v>69.981260996097234</v>
      </c>
      <c r="BJ230">
        <f t="shared" si="417"/>
        <v>69</v>
      </c>
      <c r="BK230">
        <f t="shared" si="418"/>
        <v>58</v>
      </c>
      <c r="BL230">
        <f t="shared" si="419"/>
        <v>52</v>
      </c>
      <c r="BM230">
        <f t="shared" si="420"/>
        <v>12.570390024849464</v>
      </c>
      <c r="BN230" t="str">
        <f t="shared" si="421"/>
        <v>POSITIF</v>
      </c>
      <c r="BO230">
        <f t="shared" si="422"/>
        <v>12</v>
      </c>
      <c r="BP230">
        <f t="shared" si="423"/>
        <v>34</v>
      </c>
      <c r="BQ230">
        <f t="shared" si="424"/>
        <v>13</v>
      </c>
    </row>
    <row r="231" spans="1:69">
      <c r="A231">
        <f t="shared" si="425"/>
        <v>7.0027777777777782</v>
      </c>
      <c r="B231">
        <f t="shared" si="429"/>
        <v>111.315</v>
      </c>
      <c r="C231">
        <f>INT(G3/15)</f>
        <v>7</v>
      </c>
      <c r="D231">
        <f>L3</f>
        <v>2017</v>
      </c>
      <c r="E231">
        <f>L2</f>
        <v>5</v>
      </c>
      <c r="F231">
        <f>L4+1</f>
        <v>26</v>
      </c>
      <c r="H231">
        <v>6</v>
      </c>
      <c r="I231">
        <v>30</v>
      </c>
      <c r="J231">
        <f t="shared" si="337"/>
        <v>6.5</v>
      </c>
      <c r="L231">
        <f t="shared" si="372"/>
        <v>20</v>
      </c>
      <c r="M231">
        <f t="shared" si="373"/>
        <v>-13</v>
      </c>
      <c r="N231">
        <f t="shared" si="374"/>
        <v>2457899.479166667</v>
      </c>
      <c r="O231">
        <f t="shared" si="430"/>
        <v>8.1273429360522115E-4</v>
      </c>
      <c r="P231">
        <f t="shared" si="426"/>
        <v>2457899.4799794015</v>
      </c>
      <c r="Q231">
        <f t="shared" si="427"/>
        <v>0.1739761801341945</v>
      </c>
      <c r="R231">
        <f t="shared" si="375"/>
        <v>63.742481694469461</v>
      </c>
      <c r="S231">
        <f t="shared" si="376"/>
        <v>140.50635965272886</v>
      </c>
      <c r="T231">
        <f t="shared" si="377"/>
        <v>1.1978704185051599</v>
      </c>
      <c r="U231">
        <f t="shared" si="378"/>
        <v>1.1125161789607063</v>
      </c>
      <c r="V231">
        <f t="shared" si="379"/>
        <v>2.4522985959314352</v>
      </c>
      <c r="W231">
        <f t="shared" si="380"/>
        <v>1.6701293000434363E-2</v>
      </c>
      <c r="X231">
        <f t="shared" si="381"/>
        <v>64.940352112974622</v>
      </c>
      <c r="Y231">
        <f t="shared" si="382"/>
        <v>141.70423007123401</v>
      </c>
      <c r="Z231">
        <f t="shared" si="383"/>
        <v>2.4732053787465924</v>
      </c>
      <c r="AA231">
        <f t="shared" si="384"/>
        <v>148.55088162616275</v>
      </c>
      <c r="AB231">
        <f t="shared" si="385"/>
        <v>2.592701991116888</v>
      </c>
      <c r="AC231">
        <f t="shared" si="386"/>
        <v>23.437028694177584</v>
      </c>
      <c r="AD231">
        <f t="shared" si="387"/>
        <v>-2.2765084991934609E-3</v>
      </c>
      <c r="AE231">
        <f t="shared" si="388"/>
        <v>23.434752185678391</v>
      </c>
      <c r="AF231">
        <f t="shared" si="389"/>
        <v>2457899.5</v>
      </c>
      <c r="AG231">
        <f t="shared" si="390"/>
        <v>0.17397672826830937</v>
      </c>
      <c r="AH231">
        <f t="shared" si="391"/>
        <v>16.250454612191106</v>
      </c>
      <c r="AI231">
        <f t="shared" si="392"/>
        <v>15.749085657516106</v>
      </c>
      <c r="AJ231">
        <f t="shared" si="393"/>
        <v>0.40901358502902546</v>
      </c>
      <c r="AK231">
        <f t="shared" si="394"/>
        <v>23.170085657516108</v>
      </c>
      <c r="AL231">
        <f t="shared" si="395"/>
        <v>284.56383893504227</v>
      </c>
      <c r="AM231">
        <f t="shared" si="396"/>
        <v>4.9665759215313221</v>
      </c>
      <c r="AN231">
        <f t="shared" si="397"/>
        <v>1.0130000272379343</v>
      </c>
      <c r="AO231" t="s">
        <v>137</v>
      </c>
      <c r="AP231">
        <f t="shared" si="398"/>
        <v>64.932168190181727</v>
      </c>
      <c r="AQ231">
        <f t="shared" si="399"/>
        <v>64</v>
      </c>
      <c r="AR231">
        <f t="shared" si="400"/>
        <v>55</v>
      </c>
      <c r="AS231">
        <f t="shared" si="401"/>
        <v>55</v>
      </c>
      <c r="AT231">
        <f t="shared" si="402"/>
        <v>1.1332801253773988</v>
      </c>
      <c r="AU231">
        <f t="shared" si="403"/>
        <v>62.987445927699355</v>
      </c>
      <c r="AV231" s="18">
        <f t="shared" si="371"/>
        <v>4.1991630618466234</v>
      </c>
      <c r="AW231">
        <f t="shared" si="404"/>
        <v>1.0993383188602479</v>
      </c>
      <c r="AX231">
        <f t="shared" si="405"/>
        <v>21.115146224516696</v>
      </c>
      <c r="AY231" t="str">
        <f t="shared" si="406"/>
        <v>POSITIF</v>
      </c>
      <c r="AZ231">
        <f t="shared" si="407"/>
        <v>21</v>
      </c>
      <c r="BA231">
        <f t="shared" si="408"/>
        <v>6</v>
      </c>
      <c r="BB231">
        <f t="shared" si="409"/>
        <v>54</v>
      </c>
      <c r="BC231">
        <f t="shared" si="410"/>
        <v>0.36852882365786616</v>
      </c>
      <c r="BD231">
        <f t="shared" si="411"/>
        <v>-1.9201892345104097</v>
      </c>
      <c r="BE231">
        <f t="shared" si="412"/>
        <v>0.12222152900771403</v>
      </c>
      <c r="BF231">
        <f t="shared" si="413"/>
        <v>1.9428132568574878</v>
      </c>
      <c r="BG231">
        <f t="shared" si="414"/>
        <v>-109.9724286309923</v>
      </c>
      <c r="BH231">
        <f t="shared" si="415"/>
        <v>4.1991630618466234</v>
      </c>
      <c r="BI231">
        <f t="shared" si="416"/>
        <v>70.027571369007703</v>
      </c>
      <c r="BJ231">
        <f t="shared" si="417"/>
        <v>70</v>
      </c>
      <c r="BK231">
        <f t="shared" si="418"/>
        <v>1</v>
      </c>
      <c r="BL231">
        <f t="shared" si="419"/>
        <v>39</v>
      </c>
      <c r="BM231">
        <f t="shared" si="420"/>
        <v>16.066049821204057</v>
      </c>
      <c r="BN231" t="str">
        <f t="shared" si="421"/>
        <v>POSITIF</v>
      </c>
      <c r="BO231">
        <f t="shared" si="422"/>
        <v>16</v>
      </c>
      <c r="BP231">
        <f t="shared" si="423"/>
        <v>3</v>
      </c>
      <c r="BQ231">
        <f t="shared" si="424"/>
        <v>57</v>
      </c>
    </row>
    <row r="232" spans="1:69">
      <c r="A232">
        <f t="shared" si="425"/>
        <v>7.0027777777777782</v>
      </c>
      <c r="B232">
        <f t="shared" si="429"/>
        <v>111.315</v>
      </c>
      <c r="C232">
        <f>INT(G3/15)</f>
        <v>7</v>
      </c>
      <c r="D232">
        <f>L3</f>
        <v>2017</v>
      </c>
      <c r="E232">
        <f>L2</f>
        <v>5</v>
      </c>
      <c r="F232">
        <f>L4+1</f>
        <v>26</v>
      </c>
      <c r="H232">
        <v>6</v>
      </c>
      <c r="I232">
        <v>45</v>
      </c>
      <c r="J232">
        <f t="shared" si="337"/>
        <v>6.75</v>
      </c>
      <c r="L232">
        <f t="shared" si="372"/>
        <v>20</v>
      </c>
      <c r="M232">
        <f t="shared" si="373"/>
        <v>-13</v>
      </c>
      <c r="N232">
        <f t="shared" si="374"/>
        <v>2457899.4895833335</v>
      </c>
      <c r="O232">
        <f t="shared" si="430"/>
        <v>8.1273429360522115E-4</v>
      </c>
      <c r="P232">
        <f t="shared" si="426"/>
        <v>2457899.490396068</v>
      </c>
      <c r="Q232">
        <f t="shared" si="427"/>
        <v>0.17397646532698058</v>
      </c>
      <c r="R232">
        <f t="shared" si="375"/>
        <v>63.752748854310084</v>
      </c>
      <c r="S232">
        <f t="shared" si="376"/>
        <v>140.51662632217995</v>
      </c>
      <c r="T232">
        <f t="shared" si="377"/>
        <v>1.1976072071836741</v>
      </c>
      <c r="U232">
        <f t="shared" si="378"/>
        <v>1.1126953747047537</v>
      </c>
      <c r="V232">
        <f t="shared" si="379"/>
        <v>2.4524777831165703</v>
      </c>
      <c r="W232">
        <f t="shared" si="380"/>
        <v>1.6701292988456268E-2</v>
      </c>
      <c r="X232">
        <f t="shared" si="381"/>
        <v>64.950356061493764</v>
      </c>
      <c r="Y232">
        <f t="shared" si="382"/>
        <v>141.71423352936361</v>
      </c>
      <c r="Z232">
        <f t="shared" si="383"/>
        <v>2.4733799720275393</v>
      </c>
      <c r="AA232">
        <f t="shared" si="384"/>
        <v>148.5503300244541</v>
      </c>
      <c r="AB232">
        <f t="shared" si="385"/>
        <v>2.5926923638509125</v>
      </c>
      <c r="AC232">
        <f t="shared" si="386"/>
        <v>23.437028690468889</v>
      </c>
      <c r="AD232">
        <f t="shared" si="387"/>
        <v>-2.2765406846511137E-3</v>
      </c>
      <c r="AE232">
        <f t="shared" si="388"/>
        <v>23.434752149784238</v>
      </c>
      <c r="AF232">
        <f t="shared" si="389"/>
        <v>2457899.5</v>
      </c>
      <c r="AG232">
        <f t="shared" si="390"/>
        <v>0.17397672826830937</v>
      </c>
      <c r="AH232">
        <f t="shared" si="391"/>
        <v>16.250454612191106</v>
      </c>
      <c r="AI232">
        <f t="shared" si="392"/>
        <v>15.999770134853605</v>
      </c>
      <c r="AJ232">
        <f t="shared" si="393"/>
        <v>0.40901358440255431</v>
      </c>
      <c r="AK232">
        <f t="shared" si="394"/>
        <v>23.420770134853605</v>
      </c>
      <c r="AL232">
        <f t="shared" si="395"/>
        <v>288.31355842848649</v>
      </c>
      <c r="AM232">
        <f t="shared" si="396"/>
        <v>5.0320208727181379</v>
      </c>
      <c r="AN232">
        <f t="shared" si="397"/>
        <v>1.0130018818972226</v>
      </c>
      <c r="AO232" t="s">
        <v>137</v>
      </c>
      <c r="AP232">
        <f t="shared" si="398"/>
        <v>64.942172099442558</v>
      </c>
      <c r="AQ232">
        <f t="shared" si="399"/>
        <v>64</v>
      </c>
      <c r="AR232">
        <f t="shared" si="400"/>
        <v>56</v>
      </c>
      <c r="AS232">
        <f t="shared" si="401"/>
        <v>31</v>
      </c>
      <c r="AT232">
        <f t="shared" si="402"/>
        <v>1.1334547265320709</v>
      </c>
      <c r="AU232">
        <f t="shared" si="403"/>
        <v>62.997993594317563</v>
      </c>
      <c r="AV232" s="18">
        <f t="shared" si="371"/>
        <v>4.199866239621171</v>
      </c>
      <c r="AW232">
        <f t="shared" si="404"/>
        <v>1.0995224103711383</v>
      </c>
      <c r="AX232">
        <f t="shared" si="405"/>
        <v>21.116952889311833</v>
      </c>
      <c r="AY232" t="str">
        <f t="shared" si="406"/>
        <v>POSITIF</v>
      </c>
      <c r="AZ232">
        <f t="shared" si="407"/>
        <v>21</v>
      </c>
      <c r="BA232">
        <f t="shared" si="408"/>
        <v>7</v>
      </c>
      <c r="BB232">
        <f t="shared" si="409"/>
        <v>1</v>
      </c>
      <c r="BC232">
        <f t="shared" si="410"/>
        <v>0.36856035590702119</v>
      </c>
      <c r="BD232">
        <f t="shared" si="411"/>
        <v>-1.9193809660252958</v>
      </c>
      <c r="BE232">
        <f t="shared" si="412"/>
        <v>0.12222152900771403</v>
      </c>
      <c r="BF232">
        <f t="shared" si="413"/>
        <v>1.9428132568574878</v>
      </c>
      <c r="BG232">
        <f t="shared" si="414"/>
        <v>-110.01366633682255</v>
      </c>
      <c r="BH232">
        <f t="shared" si="415"/>
        <v>4.199866239621171</v>
      </c>
      <c r="BI232">
        <f t="shared" si="416"/>
        <v>69.986333663177447</v>
      </c>
      <c r="BJ232">
        <f t="shared" si="417"/>
        <v>69</v>
      </c>
      <c r="BK232">
        <f t="shared" si="418"/>
        <v>59</v>
      </c>
      <c r="BL232">
        <f t="shared" si="419"/>
        <v>10</v>
      </c>
      <c r="BM232">
        <f t="shared" si="420"/>
        <v>19.563627261995578</v>
      </c>
      <c r="BN232" t="str">
        <f t="shared" si="421"/>
        <v>POSITIF</v>
      </c>
      <c r="BO232">
        <f t="shared" si="422"/>
        <v>19</v>
      </c>
      <c r="BP232">
        <f t="shared" si="423"/>
        <v>33</v>
      </c>
      <c r="BQ232">
        <f t="shared" si="424"/>
        <v>49</v>
      </c>
    </row>
    <row r="233" spans="1:69">
      <c r="A233">
        <f t="shared" si="425"/>
        <v>7.0027777777777782</v>
      </c>
      <c r="B233">
        <f t="shared" si="429"/>
        <v>111.315</v>
      </c>
      <c r="C233">
        <f>INT(G3/15)</f>
        <v>7</v>
      </c>
      <c r="D233">
        <f>L3</f>
        <v>2017</v>
      </c>
      <c r="E233">
        <f>L2</f>
        <v>5</v>
      </c>
      <c r="F233">
        <f>L4+1</f>
        <v>26</v>
      </c>
      <c r="H233">
        <v>7</v>
      </c>
      <c r="I233">
        <v>0</v>
      </c>
      <c r="J233">
        <f t="shared" si="337"/>
        <v>7</v>
      </c>
      <c r="L233">
        <f t="shared" si="372"/>
        <v>20</v>
      </c>
      <c r="M233">
        <f t="shared" si="373"/>
        <v>-13</v>
      </c>
      <c r="N233">
        <f t="shared" si="374"/>
        <v>2457899.5</v>
      </c>
      <c r="O233">
        <f t="shared" si="430"/>
        <v>8.1273429360522115E-4</v>
      </c>
      <c r="P233">
        <f t="shared" si="426"/>
        <v>2457899.5008127345</v>
      </c>
      <c r="Q233">
        <f t="shared" si="427"/>
        <v>0.17397675051976666</v>
      </c>
      <c r="R233">
        <f t="shared" si="375"/>
        <v>63.763016014150708</v>
      </c>
      <c r="S233">
        <f t="shared" si="376"/>
        <v>140.52689299163103</v>
      </c>
      <c r="T233">
        <f t="shared" si="377"/>
        <v>1.1973439592234052</v>
      </c>
      <c r="U233">
        <f t="shared" si="378"/>
        <v>1.112874570448801</v>
      </c>
      <c r="V233">
        <f t="shared" si="379"/>
        <v>2.4526569703017058</v>
      </c>
      <c r="W233">
        <f t="shared" si="380"/>
        <v>1.6701292976478169E-2</v>
      </c>
      <c r="X233">
        <f t="shared" si="381"/>
        <v>64.960359973374111</v>
      </c>
      <c r="Y233">
        <f t="shared" si="382"/>
        <v>141.72423695085445</v>
      </c>
      <c r="Z233">
        <f t="shared" si="383"/>
        <v>2.4735545646690191</v>
      </c>
      <c r="AA233">
        <f t="shared" si="384"/>
        <v>148.54977842274545</v>
      </c>
      <c r="AB233">
        <f t="shared" si="385"/>
        <v>2.592682736584937</v>
      </c>
      <c r="AC233">
        <f t="shared" si="386"/>
        <v>23.437028686760193</v>
      </c>
      <c r="AD233">
        <f t="shared" si="387"/>
        <v>-2.2765728575247475E-3</v>
      </c>
      <c r="AE233">
        <f t="shared" si="388"/>
        <v>23.434752113902668</v>
      </c>
      <c r="AF233">
        <f t="shared" si="389"/>
        <v>2457899.5</v>
      </c>
      <c r="AG233">
        <f t="shared" si="390"/>
        <v>0.17397672826830937</v>
      </c>
      <c r="AH233">
        <f t="shared" si="391"/>
        <v>16.250454612191106</v>
      </c>
      <c r="AI233">
        <f t="shared" si="392"/>
        <v>16.250454612191106</v>
      </c>
      <c r="AJ233">
        <f t="shared" si="393"/>
        <v>0.40901358377630276</v>
      </c>
      <c r="AK233">
        <f t="shared" si="394"/>
        <v>23.671454612191106</v>
      </c>
      <c r="AL233">
        <f t="shared" si="395"/>
        <v>292.06327770370757</v>
      </c>
      <c r="AM233">
        <f t="shared" si="396"/>
        <v>5.0974658200962404</v>
      </c>
      <c r="AN233">
        <f t="shared" si="397"/>
        <v>1.0130037361463249</v>
      </c>
      <c r="AO233" t="s">
        <v>137</v>
      </c>
      <c r="AP233">
        <f t="shared" si="398"/>
        <v>64.95217597206485</v>
      </c>
      <c r="AQ233">
        <f t="shared" si="399"/>
        <v>64</v>
      </c>
      <c r="AR233">
        <f t="shared" si="400"/>
        <v>57</v>
      </c>
      <c r="AS233">
        <f t="shared" si="401"/>
        <v>7</v>
      </c>
      <c r="AT233">
        <f t="shared" si="402"/>
        <v>1.1336293270472801</v>
      </c>
      <c r="AU233">
        <f t="shared" si="403"/>
        <v>63.008541479158964</v>
      </c>
      <c r="AV233" s="18">
        <f t="shared" si="371"/>
        <v>4.2005694319439311</v>
      </c>
      <c r="AW233">
        <f t="shared" si="404"/>
        <v>1.099706505690742</v>
      </c>
      <c r="AX233">
        <f t="shared" si="405"/>
        <v>21.118758894906279</v>
      </c>
      <c r="AY233" t="str">
        <f t="shared" si="406"/>
        <v>POSITIF</v>
      </c>
      <c r="AZ233">
        <f t="shared" si="407"/>
        <v>21</v>
      </c>
      <c r="BA233">
        <f t="shared" si="408"/>
        <v>7</v>
      </c>
      <c r="BB233">
        <f t="shared" si="409"/>
        <v>7</v>
      </c>
      <c r="BC233">
        <f t="shared" si="410"/>
        <v>0.36859187665095366</v>
      </c>
      <c r="BD233">
        <f t="shared" si="411"/>
        <v>-1.9201006997680026</v>
      </c>
      <c r="BE233">
        <f t="shared" si="412"/>
        <v>0.12222152900771403</v>
      </c>
      <c r="BF233">
        <f t="shared" si="413"/>
        <v>1.9428132568574878</v>
      </c>
      <c r="BG233">
        <f t="shared" si="414"/>
        <v>-110.14925644069086</v>
      </c>
      <c r="BH233">
        <f t="shared" si="415"/>
        <v>4.2005694319439311</v>
      </c>
      <c r="BI233">
        <f t="shared" si="416"/>
        <v>69.850743559309137</v>
      </c>
      <c r="BJ233">
        <f t="shared" si="417"/>
        <v>69</v>
      </c>
      <c r="BK233">
        <f t="shared" si="418"/>
        <v>51</v>
      </c>
      <c r="BL233">
        <f t="shared" si="419"/>
        <v>2</v>
      </c>
      <c r="BM233">
        <f t="shared" si="420"/>
        <v>23.061228779680498</v>
      </c>
      <c r="BN233" t="str">
        <f t="shared" si="421"/>
        <v>POSITIF</v>
      </c>
      <c r="BO233">
        <f t="shared" si="422"/>
        <v>23</v>
      </c>
      <c r="BP233">
        <f t="shared" si="423"/>
        <v>3</v>
      </c>
      <c r="BQ233">
        <f t="shared" si="424"/>
        <v>40</v>
      </c>
    </row>
    <row r="234" spans="1:69">
      <c r="A234">
        <f t="shared" si="425"/>
        <v>7.0027777777777782</v>
      </c>
      <c r="B234">
        <f t="shared" si="429"/>
        <v>111.315</v>
      </c>
      <c r="C234">
        <f>INT(G3/15)</f>
        <v>7</v>
      </c>
      <c r="D234">
        <f>L3</f>
        <v>2017</v>
      </c>
      <c r="E234">
        <f>L2</f>
        <v>5</v>
      </c>
      <c r="F234">
        <f>L4+1</f>
        <v>26</v>
      </c>
      <c r="H234">
        <v>7</v>
      </c>
      <c r="I234">
        <v>15</v>
      </c>
      <c r="J234">
        <f t="shared" si="337"/>
        <v>7.25</v>
      </c>
      <c r="L234">
        <f t="shared" si="372"/>
        <v>20</v>
      </c>
      <c r="M234">
        <f t="shared" si="373"/>
        <v>-13</v>
      </c>
      <c r="N234">
        <f t="shared" si="374"/>
        <v>2457899.510416667</v>
      </c>
      <c r="O234">
        <f t="shared" si="430"/>
        <v>8.1273429360522115E-4</v>
      </c>
      <c r="P234">
        <f t="shared" si="426"/>
        <v>2457899.5112294015</v>
      </c>
      <c r="Q234">
        <f t="shared" si="427"/>
        <v>0.17397703571256548</v>
      </c>
      <c r="R234">
        <f t="shared" si="375"/>
        <v>63.773283174449716</v>
      </c>
      <c r="S234">
        <f t="shared" si="376"/>
        <v>140.53715966154141</v>
      </c>
      <c r="T234">
        <f t="shared" si="377"/>
        <v>1.1970806746208749</v>
      </c>
      <c r="U234">
        <f t="shared" si="378"/>
        <v>1.1130537662008488</v>
      </c>
      <c r="V234">
        <f t="shared" si="379"/>
        <v>2.4528361574948572</v>
      </c>
      <c r="W234">
        <f t="shared" si="380"/>
        <v>1.6701292964500073E-2</v>
      </c>
      <c r="X234">
        <f t="shared" si="381"/>
        <v>64.970363849070594</v>
      </c>
      <c r="Y234">
        <f t="shared" si="382"/>
        <v>141.73424033616229</v>
      </c>
      <c r="Z234">
        <f t="shared" si="383"/>
        <v>2.4737291566789867</v>
      </c>
      <c r="AA234">
        <f t="shared" si="384"/>
        <v>148.54922682101218</v>
      </c>
      <c r="AB234">
        <f t="shared" si="385"/>
        <v>2.592673109318532</v>
      </c>
      <c r="AC234">
        <f t="shared" si="386"/>
        <v>23.437028683051498</v>
      </c>
      <c r="AD234">
        <f t="shared" si="387"/>
        <v>-2.2766050178100205E-3</v>
      </c>
      <c r="AE234">
        <f t="shared" si="388"/>
        <v>23.434752078033689</v>
      </c>
      <c r="AF234">
        <f t="shared" si="389"/>
        <v>2457899.5</v>
      </c>
      <c r="AG234">
        <f t="shared" si="390"/>
        <v>0.17397672826830937</v>
      </c>
      <c r="AH234">
        <f t="shared" si="391"/>
        <v>16.250454612191106</v>
      </c>
      <c r="AI234">
        <f t="shared" si="392"/>
        <v>16.501139089528607</v>
      </c>
      <c r="AJ234">
        <f t="shared" si="393"/>
        <v>0.40901358315027098</v>
      </c>
      <c r="AK234">
        <f t="shared" si="394"/>
        <v>23.922139089528606</v>
      </c>
      <c r="AL234">
        <f t="shared" si="395"/>
        <v>295.81299676029124</v>
      </c>
      <c r="AM234">
        <f t="shared" si="396"/>
        <v>5.1629107636584015</v>
      </c>
      <c r="AN234">
        <f t="shared" si="397"/>
        <v>1.0130055899852684</v>
      </c>
      <c r="AO234" t="s">
        <v>137</v>
      </c>
      <c r="AP234">
        <f t="shared" si="398"/>
        <v>64.962179808503492</v>
      </c>
      <c r="AQ234">
        <f t="shared" si="399"/>
        <v>64</v>
      </c>
      <c r="AR234">
        <f t="shared" si="400"/>
        <v>57</v>
      </c>
      <c r="AS234">
        <f t="shared" si="401"/>
        <v>43</v>
      </c>
      <c r="AT234">
        <f t="shared" si="402"/>
        <v>1.1338039269309654</v>
      </c>
      <c r="AU234">
        <f t="shared" si="403"/>
        <v>63.019089582637882</v>
      </c>
      <c r="AV234" s="18">
        <f t="shared" si="371"/>
        <v>4.2012726388425259</v>
      </c>
      <c r="AW234">
        <f t="shared" si="404"/>
        <v>1.0998906048262902</v>
      </c>
      <c r="AX234">
        <f t="shared" si="405"/>
        <v>21.120564241312202</v>
      </c>
      <c r="AY234" t="str">
        <f t="shared" si="406"/>
        <v>POSITIF</v>
      </c>
      <c r="AZ234">
        <f t="shared" si="407"/>
        <v>21</v>
      </c>
      <c r="BA234">
        <f t="shared" si="408"/>
        <v>7</v>
      </c>
      <c r="BB234">
        <f t="shared" si="409"/>
        <v>14</v>
      </c>
      <c r="BC234">
        <f t="shared" si="410"/>
        <v>0.36862338588987609</v>
      </c>
      <c r="BD234">
        <f t="shared" si="411"/>
        <v>-1.9224671935136257</v>
      </c>
      <c r="BE234">
        <f t="shared" si="412"/>
        <v>0.12222152900771403</v>
      </c>
      <c r="BF234">
        <f t="shared" si="413"/>
        <v>1.9428132568574878</v>
      </c>
      <c r="BG234">
        <f t="shared" si="414"/>
        <v>-110.38852912759435</v>
      </c>
      <c r="BH234">
        <f t="shared" si="415"/>
        <v>4.2012726388425259</v>
      </c>
      <c r="BI234">
        <f t="shared" si="416"/>
        <v>69.611470872405647</v>
      </c>
      <c r="BJ234">
        <f t="shared" si="417"/>
        <v>69</v>
      </c>
      <c r="BK234">
        <f t="shared" si="418"/>
        <v>36</v>
      </c>
      <c r="BL234">
        <f t="shared" si="419"/>
        <v>41</v>
      </c>
      <c r="BM234">
        <f t="shared" si="420"/>
        <v>26.556833461491223</v>
      </c>
      <c r="BN234" t="str">
        <f t="shared" si="421"/>
        <v>POSITIF</v>
      </c>
      <c r="BO234">
        <f t="shared" si="422"/>
        <v>26</v>
      </c>
      <c r="BP234">
        <f t="shared" si="423"/>
        <v>33</v>
      </c>
      <c r="BQ234">
        <f t="shared" si="424"/>
        <v>24</v>
      </c>
    </row>
    <row r="235" spans="1:69">
      <c r="A235">
        <f t="shared" si="425"/>
        <v>7.0027777777777782</v>
      </c>
      <c r="B235">
        <f t="shared" si="429"/>
        <v>111.315</v>
      </c>
      <c r="C235">
        <f>INT(G3/15)</f>
        <v>7</v>
      </c>
      <c r="D235">
        <f>L3</f>
        <v>2017</v>
      </c>
      <c r="E235">
        <f>L2</f>
        <v>5</v>
      </c>
      <c r="F235">
        <f>L4+1</f>
        <v>26</v>
      </c>
      <c r="H235">
        <v>7</v>
      </c>
      <c r="I235">
        <v>30</v>
      </c>
      <c r="J235">
        <f t="shared" si="337"/>
        <v>7.5</v>
      </c>
      <c r="L235">
        <f t="shared" si="372"/>
        <v>20</v>
      </c>
      <c r="M235">
        <f t="shared" si="373"/>
        <v>-13</v>
      </c>
      <c r="N235">
        <f t="shared" si="374"/>
        <v>2457899.5208333335</v>
      </c>
      <c r="O235">
        <f>O209</f>
        <v>8.1273429360522115E-4</v>
      </c>
      <c r="P235">
        <f t="shared" si="426"/>
        <v>2457899.521646068</v>
      </c>
      <c r="Q235">
        <f t="shared" si="427"/>
        <v>0.17397732090535156</v>
      </c>
      <c r="R235">
        <f t="shared" si="375"/>
        <v>63.783550334290339</v>
      </c>
      <c r="S235">
        <f t="shared" si="376"/>
        <v>140.54742633099249</v>
      </c>
      <c r="T235">
        <f t="shared" si="377"/>
        <v>1.1968173534079414</v>
      </c>
      <c r="U235">
        <f t="shared" si="378"/>
        <v>1.1132329619448962</v>
      </c>
      <c r="V235">
        <f t="shared" si="379"/>
        <v>2.4530153446799927</v>
      </c>
      <c r="W235">
        <f t="shared" si="380"/>
        <v>1.6701292952521977E-2</v>
      </c>
      <c r="X235">
        <f t="shared" si="381"/>
        <v>64.980367687698276</v>
      </c>
      <c r="Y235">
        <f t="shared" si="382"/>
        <v>141.74424368440043</v>
      </c>
      <c r="Z235">
        <f t="shared" si="383"/>
        <v>2.4739037480419657</v>
      </c>
      <c r="AA235">
        <f t="shared" si="384"/>
        <v>148.54867521930353</v>
      </c>
      <c r="AB235">
        <f t="shared" si="385"/>
        <v>2.5926634820525565</v>
      </c>
      <c r="AC235">
        <f t="shared" si="386"/>
        <v>23.437028679342802</v>
      </c>
      <c r="AD235">
        <f t="shared" si="387"/>
        <v>-2.2766371654982802E-3</v>
      </c>
      <c r="AE235">
        <f t="shared" si="388"/>
        <v>23.434752042177305</v>
      </c>
      <c r="AF235">
        <f t="shared" si="389"/>
        <v>2457899.5</v>
      </c>
      <c r="AG235">
        <f t="shared" si="390"/>
        <v>0.17397672826830937</v>
      </c>
      <c r="AH235">
        <f t="shared" si="391"/>
        <v>16.250454612191106</v>
      </c>
      <c r="AI235">
        <f t="shared" si="392"/>
        <v>16.751823566866108</v>
      </c>
      <c r="AJ235">
        <f t="shared" si="393"/>
        <v>0.40901358252445902</v>
      </c>
      <c r="AK235">
        <f t="shared" si="394"/>
        <v>0.17282356686610711</v>
      </c>
      <c r="AL235">
        <f t="shared" si="395"/>
        <v>299.56271559923567</v>
      </c>
      <c r="AM235">
        <f t="shared" si="396"/>
        <v>5.2283557034220411</v>
      </c>
      <c r="AN235">
        <f t="shared" si="397"/>
        <v>1.0130074434138325</v>
      </c>
      <c r="AO235" t="s">
        <v>137</v>
      </c>
      <c r="AP235">
        <f t="shared" si="398"/>
        <v>64.972183607873561</v>
      </c>
      <c r="AQ235">
        <f t="shared" si="399"/>
        <v>64</v>
      </c>
      <c r="AR235">
        <f t="shared" si="400"/>
        <v>58</v>
      </c>
      <c r="AS235">
        <f t="shared" si="401"/>
        <v>19</v>
      </c>
      <c r="AT235">
        <f t="shared" si="402"/>
        <v>1.133978526167682</v>
      </c>
      <c r="AU235">
        <f t="shared" si="403"/>
        <v>63.029637903755926</v>
      </c>
      <c r="AV235" s="18">
        <f t="shared" si="371"/>
        <v>4.2019758602503954</v>
      </c>
      <c r="AW235">
        <f t="shared" si="404"/>
        <v>1.1000747077603577</v>
      </c>
      <c r="AX235">
        <f t="shared" si="405"/>
        <v>21.122368928300002</v>
      </c>
      <c r="AY235" t="str">
        <f t="shared" si="406"/>
        <v>POSITIF</v>
      </c>
      <c r="AZ235">
        <f t="shared" si="407"/>
        <v>21</v>
      </c>
      <c r="BA235">
        <f t="shared" si="408"/>
        <v>7</v>
      </c>
      <c r="BB235">
        <f t="shared" si="409"/>
        <v>20</v>
      </c>
      <c r="BC235">
        <f t="shared" si="410"/>
        <v>0.3686548836197811</v>
      </c>
      <c r="BD235">
        <f t="shared" si="411"/>
        <v>-1.9266432897101851</v>
      </c>
      <c r="BE235">
        <f t="shared" si="412"/>
        <v>0.12222152900771403</v>
      </c>
      <c r="BF235">
        <f t="shared" si="413"/>
        <v>1.9428132568574878</v>
      </c>
      <c r="BG235">
        <f t="shared" si="414"/>
        <v>-110.74394831415032</v>
      </c>
      <c r="BH235">
        <f t="shared" si="415"/>
        <v>4.2019758602503954</v>
      </c>
      <c r="BI235">
        <f t="shared" si="416"/>
        <v>69.256051685849684</v>
      </c>
      <c r="BJ235">
        <f t="shared" si="417"/>
        <v>69</v>
      </c>
      <c r="BK235">
        <f t="shared" si="418"/>
        <v>15</v>
      </c>
      <c r="BL235">
        <f t="shared" si="419"/>
        <v>21</v>
      </c>
      <c r="BM235">
        <f t="shared" si="420"/>
        <v>30.048213871033788</v>
      </c>
      <c r="BN235" t="str">
        <f t="shared" si="421"/>
        <v>POSITIF</v>
      </c>
      <c r="BO235">
        <f t="shared" si="422"/>
        <v>30</v>
      </c>
      <c r="BP235">
        <f t="shared" si="423"/>
        <v>2</v>
      </c>
      <c r="BQ235">
        <f t="shared" si="424"/>
        <v>53</v>
      </c>
    </row>
    <row r="236" spans="1:69">
      <c r="A236">
        <f t="shared" si="425"/>
        <v>7.0027777777777782</v>
      </c>
      <c r="B236">
        <f t="shared" si="429"/>
        <v>111.315</v>
      </c>
      <c r="C236">
        <f>INT(G3/15)</f>
        <v>7</v>
      </c>
      <c r="D236">
        <f>L3</f>
        <v>2017</v>
      </c>
      <c r="E236">
        <f>L2</f>
        <v>5</v>
      </c>
      <c r="F236">
        <f>L4+1</f>
        <v>26</v>
      </c>
      <c r="H236">
        <v>7</v>
      </c>
      <c r="I236">
        <v>45</v>
      </c>
      <c r="J236">
        <f t="shared" si="337"/>
        <v>7.75</v>
      </c>
      <c r="L236">
        <f t="shared" si="372"/>
        <v>20</v>
      </c>
      <c r="M236">
        <f t="shared" si="373"/>
        <v>-13</v>
      </c>
      <c r="N236">
        <f t="shared" si="374"/>
        <v>2457899.53125</v>
      </c>
      <c r="O236">
        <f t="shared" ref="O236:O299" si="431">O210</f>
        <v>8.1273429360522115E-4</v>
      </c>
      <c r="P236">
        <f t="shared" si="426"/>
        <v>2457899.5320627345</v>
      </c>
      <c r="Q236">
        <f t="shared" si="427"/>
        <v>0.17397760609813764</v>
      </c>
      <c r="R236">
        <f t="shared" si="375"/>
        <v>63.793817494130053</v>
      </c>
      <c r="S236">
        <f t="shared" si="376"/>
        <v>140.55769300044358</v>
      </c>
      <c r="T236">
        <f t="shared" si="377"/>
        <v>1.1965539955811317</v>
      </c>
      <c r="U236">
        <f t="shared" si="378"/>
        <v>1.1134121576889278</v>
      </c>
      <c r="V236">
        <f t="shared" si="379"/>
        <v>2.4531945318651278</v>
      </c>
      <c r="W236">
        <f t="shared" si="380"/>
        <v>1.6701292940543878E-2</v>
      </c>
      <c r="X236">
        <f t="shared" si="381"/>
        <v>64.99037148971118</v>
      </c>
      <c r="Y236">
        <f t="shared" si="382"/>
        <v>141.7542469960247</v>
      </c>
      <c r="Z236">
        <f t="shared" si="383"/>
        <v>2.4740783387659122</v>
      </c>
      <c r="AA236">
        <f t="shared" si="384"/>
        <v>148.54812361759488</v>
      </c>
      <c r="AB236">
        <f t="shared" si="385"/>
        <v>2.5926538547865809</v>
      </c>
      <c r="AC236">
        <f t="shared" si="386"/>
        <v>23.437028675634107</v>
      </c>
      <c r="AD236">
        <f t="shared" si="387"/>
        <v>-2.2766693005851824E-3</v>
      </c>
      <c r="AE236">
        <f t="shared" si="388"/>
        <v>23.434752006333522</v>
      </c>
      <c r="AF236">
        <f t="shared" si="389"/>
        <v>2457899.5</v>
      </c>
      <c r="AG236">
        <f t="shared" si="390"/>
        <v>0.17397672826830937</v>
      </c>
      <c r="AH236">
        <f t="shared" si="391"/>
        <v>16.250454612191106</v>
      </c>
      <c r="AI236">
        <f t="shared" si="392"/>
        <v>17.002508044203605</v>
      </c>
      <c r="AJ236">
        <f t="shared" si="393"/>
        <v>0.409013581898867</v>
      </c>
      <c r="AK236">
        <f t="shared" si="394"/>
        <v>0.42350804420360433</v>
      </c>
      <c r="AL236">
        <f t="shared" si="395"/>
        <v>303.31243422012761</v>
      </c>
      <c r="AM236">
        <f t="shared" si="396"/>
        <v>5.2938006393799464</v>
      </c>
      <c r="AN236">
        <f t="shared" si="397"/>
        <v>1.013009296432045</v>
      </c>
      <c r="AO236" t="s">
        <v>137</v>
      </c>
      <c r="AP236">
        <f t="shared" si="398"/>
        <v>64.982187370629092</v>
      </c>
      <c r="AQ236">
        <f t="shared" si="399"/>
        <v>64</v>
      </c>
      <c r="AR236">
        <f t="shared" si="400"/>
        <v>58</v>
      </c>
      <c r="AS236">
        <f t="shared" si="401"/>
        <v>55</v>
      </c>
      <c r="AT236">
        <f t="shared" si="402"/>
        <v>1.1341531247653545</v>
      </c>
      <c r="AU236">
        <f t="shared" si="403"/>
        <v>63.040186442926469</v>
      </c>
      <c r="AV236" s="18">
        <f t="shared" si="371"/>
        <v>4.2026790961950979</v>
      </c>
      <c r="AW236">
        <f t="shared" si="404"/>
        <v>1.1002588145001593</v>
      </c>
      <c r="AX236">
        <f t="shared" si="405"/>
        <v>21.124172955881757</v>
      </c>
      <c r="AY236" t="str">
        <f t="shared" si="406"/>
        <v>POSITIF</v>
      </c>
      <c r="AZ236">
        <f t="shared" si="407"/>
        <v>21</v>
      </c>
      <c r="BA236">
        <f t="shared" si="408"/>
        <v>7</v>
      </c>
      <c r="BB236">
        <f t="shared" si="409"/>
        <v>27</v>
      </c>
      <c r="BC236">
        <f t="shared" si="410"/>
        <v>0.36868636984087955</v>
      </c>
      <c r="BD236">
        <f t="shared" si="411"/>
        <v>-1.9328465247403466</v>
      </c>
      <c r="BE236">
        <f t="shared" si="412"/>
        <v>0.12222152900771403</v>
      </c>
      <c r="BF236">
        <f t="shared" si="413"/>
        <v>1.9428132568574878</v>
      </c>
      <c r="BG236">
        <f t="shared" si="414"/>
        <v>-111.2319630191366</v>
      </c>
      <c r="BH236">
        <f t="shared" si="415"/>
        <v>4.2026790961950979</v>
      </c>
      <c r="BI236">
        <f t="shared" si="416"/>
        <v>68.7680369808634</v>
      </c>
      <c r="BJ236">
        <f t="shared" si="417"/>
        <v>68</v>
      </c>
      <c r="BK236">
        <f t="shared" si="418"/>
        <v>46</v>
      </c>
      <c r="BL236">
        <f t="shared" si="419"/>
        <v>4</v>
      </c>
      <c r="BM236">
        <f t="shared" si="420"/>
        <v>33.53283587834887</v>
      </c>
      <c r="BN236" t="str">
        <f t="shared" si="421"/>
        <v>POSITIF</v>
      </c>
      <c r="BO236">
        <f t="shared" si="422"/>
        <v>33</v>
      </c>
      <c r="BP236">
        <f t="shared" si="423"/>
        <v>31</v>
      </c>
      <c r="BQ236">
        <f t="shared" si="424"/>
        <v>58</v>
      </c>
    </row>
    <row r="237" spans="1:69">
      <c r="A237">
        <f t="shared" si="425"/>
        <v>7.0027777777777782</v>
      </c>
      <c r="B237">
        <f t="shared" si="429"/>
        <v>111.315</v>
      </c>
      <c r="C237">
        <f>INT(G3/15)</f>
        <v>7</v>
      </c>
      <c r="D237">
        <f>L3</f>
        <v>2017</v>
      </c>
      <c r="E237">
        <f>L2</f>
        <v>5</v>
      </c>
      <c r="F237">
        <f>L4+1</f>
        <v>26</v>
      </c>
      <c r="H237">
        <v>8</v>
      </c>
      <c r="I237">
        <v>0</v>
      </c>
      <c r="J237">
        <f t="shared" si="337"/>
        <v>8</v>
      </c>
      <c r="L237">
        <f t="shared" si="372"/>
        <v>20</v>
      </c>
      <c r="M237">
        <f t="shared" si="373"/>
        <v>-13</v>
      </c>
      <c r="N237">
        <f t="shared" si="374"/>
        <v>2457899.541666667</v>
      </c>
      <c r="O237">
        <f t="shared" si="431"/>
        <v>8.1273429360522115E-4</v>
      </c>
      <c r="P237">
        <f t="shared" si="426"/>
        <v>2457899.5424794015</v>
      </c>
      <c r="Q237">
        <f t="shared" si="427"/>
        <v>0.17397789129093646</v>
      </c>
      <c r="R237">
        <f t="shared" si="375"/>
        <v>63.804084654429062</v>
      </c>
      <c r="S237">
        <f t="shared" si="376"/>
        <v>140.56795967035396</v>
      </c>
      <c r="T237">
        <f t="shared" si="377"/>
        <v>1.1962906011369641</v>
      </c>
      <c r="U237">
        <f t="shared" si="378"/>
        <v>1.1135913534409756</v>
      </c>
      <c r="V237">
        <f t="shared" si="379"/>
        <v>2.4533737190582796</v>
      </c>
      <c r="W237">
        <f t="shared" si="380"/>
        <v>1.6701292928565783E-2</v>
      </c>
      <c r="X237">
        <f t="shared" si="381"/>
        <v>65.000375255566027</v>
      </c>
      <c r="Y237">
        <f t="shared" si="382"/>
        <v>141.76425027149091</v>
      </c>
      <c r="Z237">
        <f t="shared" si="383"/>
        <v>2.4742529288587818</v>
      </c>
      <c r="AA237">
        <f t="shared" si="384"/>
        <v>148.54757201586156</v>
      </c>
      <c r="AB237">
        <f t="shared" si="385"/>
        <v>2.5926442275201746</v>
      </c>
      <c r="AC237">
        <f t="shared" si="386"/>
        <v>23.437028671925411</v>
      </c>
      <c r="AD237">
        <f t="shared" si="387"/>
        <v>-2.276701423066393E-3</v>
      </c>
      <c r="AE237">
        <f t="shared" si="388"/>
        <v>23.434751970502344</v>
      </c>
      <c r="AF237">
        <f t="shared" si="389"/>
        <v>2457899.5</v>
      </c>
      <c r="AG237">
        <f t="shared" si="390"/>
        <v>0.17397672826830937</v>
      </c>
      <c r="AH237">
        <f t="shared" si="391"/>
        <v>16.250454612191106</v>
      </c>
      <c r="AI237">
        <f t="shared" si="392"/>
        <v>17.253192521541106</v>
      </c>
      <c r="AJ237">
        <f t="shared" si="393"/>
        <v>0.40901358127349496</v>
      </c>
      <c r="AK237">
        <f t="shared" si="394"/>
        <v>0.67419252154110509</v>
      </c>
      <c r="AL237">
        <f t="shared" si="395"/>
        <v>307.06215262255085</v>
      </c>
      <c r="AM237">
        <f t="shared" si="396"/>
        <v>5.3592455715248537</v>
      </c>
      <c r="AN237">
        <f t="shared" si="397"/>
        <v>1.0130111490399341</v>
      </c>
      <c r="AO237" t="s">
        <v>137</v>
      </c>
      <c r="AP237">
        <f t="shared" si="398"/>
        <v>64.992191097226794</v>
      </c>
      <c r="AQ237">
        <f t="shared" si="399"/>
        <v>64</v>
      </c>
      <c r="AR237">
        <f t="shared" si="400"/>
        <v>59</v>
      </c>
      <c r="AS237">
        <f t="shared" si="401"/>
        <v>31</v>
      </c>
      <c r="AT237">
        <f t="shared" si="402"/>
        <v>1.1343277227319537</v>
      </c>
      <c r="AU237">
        <f t="shared" si="403"/>
        <v>63.050735200565718</v>
      </c>
      <c r="AV237" s="18">
        <f t="shared" si="371"/>
        <v>4.2033823467043812</v>
      </c>
      <c r="AW237">
        <f t="shared" si="404"/>
        <v>1.100442925052959</v>
      </c>
      <c r="AX237">
        <f t="shared" si="405"/>
        <v>21.125976324069939</v>
      </c>
      <c r="AY237" t="str">
        <f t="shared" si="406"/>
        <v>POSITIF</v>
      </c>
      <c r="AZ237">
        <f t="shared" si="407"/>
        <v>21</v>
      </c>
      <c r="BA237">
        <f t="shared" si="408"/>
        <v>7</v>
      </c>
      <c r="BB237">
        <f t="shared" si="409"/>
        <v>33</v>
      </c>
      <c r="BC237">
        <f t="shared" si="410"/>
        <v>0.36871784455338902</v>
      </c>
      <c r="BD237">
        <f t="shared" si="411"/>
        <v>-1.941363988140506</v>
      </c>
      <c r="BE237">
        <f t="shared" si="412"/>
        <v>0.12222152900771403</v>
      </c>
      <c r="BF237">
        <f t="shared" si="413"/>
        <v>1.9428132568574878</v>
      </c>
      <c r="BG237">
        <f t="shared" si="414"/>
        <v>-111.87420371667841</v>
      </c>
      <c r="BH237">
        <f t="shared" si="415"/>
        <v>4.2033823467043812</v>
      </c>
      <c r="BI237">
        <f t="shared" si="416"/>
        <v>68.125796283321591</v>
      </c>
      <c r="BJ237">
        <f t="shared" si="417"/>
        <v>68</v>
      </c>
      <c r="BK237">
        <f t="shared" si="418"/>
        <v>7</v>
      </c>
      <c r="BL237">
        <f t="shared" si="419"/>
        <v>32</v>
      </c>
      <c r="BM237">
        <f t="shared" si="420"/>
        <v>37.007726891856279</v>
      </c>
      <c r="BN237" t="str">
        <f t="shared" si="421"/>
        <v>POSITIF</v>
      </c>
      <c r="BO237">
        <f t="shared" si="422"/>
        <v>37</v>
      </c>
      <c r="BP237">
        <f t="shared" si="423"/>
        <v>0</v>
      </c>
      <c r="BQ237">
        <f t="shared" si="424"/>
        <v>27</v>
      </c>
    </row>
    <row r="238" spans="1:69">
      <c r="A238">
        <f t="shared" si="425"/>
        <v>7.0027777777777782</v>
      </c>
      <c r="B238">
        <f t="shared" si="429"/>
        <v>111.315</v>
      </c>
      <c r="C238">
        <f>INT(G3/15)</f>
        <v>7</v>
      </c>
      <c r="D238">
        <f>L3</f>
        <v>2017</v>
      </c>
      <c r="E238">
        <f>L2</f>
        <v>5</v>
      </c>
      <c r="F238">
        <f>L4+1</f>
        <v>26</v>
      </c>
      <c r="H238">
        <v>8</v>
      </c>
      <c r="I238">
        <v>15</v>
      </c>
      <c r="J238">
        <f t="shared" si="337"/>
        <v>8.25</v>
      </c>
      <c r="L238">
        <f t="shared" si="372"/>
        <v>20</v>
      </c>
      <c r="M238">
        <f t="shared" si="373"/>
        <v>-13</v>
      </c>
      <c r="N238">
        <f t="shared" si="374"/>
        <v>2457899.5520833335</v>
      </c>
      <c r="O238">
        <f t="shared" si="431"/>
        <v>8.1273429360522115E-4</v>
      </c>
      <c r="P238">
        <f t="shared" si="426"/>
        <v>2457899.552896068</v>
      </c>
      <c r="Q238">
        <f t="shared" si="427"/>
        <v>0.17397817648372255</v>
      </c>
      <c r="R238">
        <f t="shared" si="375"/>
        <v>63.814351814269685</v>
      </c>
      <c r="S238">
        <f t="shared" si="376"/>
        <v>140.57822633980504</v>
      </c>
      <c r="T238">
        <f t="shared" si="377"/>
        <v>1.1960271701073113</v>
      </c>
      <c r="U238">
        <f t="shared" si="378"/>
        <v>1.1137705491850229</v>
      </c>
      <c r="V238">
        <f t="shared" si="379"/>
        <v>2.4535529062434147</v>
      </c>
      <c r="W238">
        <f t="shared" si="380"/>
        <v>1.6701292916587684E-2</v>
      </c>
      <c r="X238">
        <f t="shared" si="381"/>
        <v>65.010378984376999</v>
      </c>
      <c r="Y238">
        <f t="shared" si="382"/>
        <v>141.77425350991234</v>
      </c>
      <c r="Z238">
        <f t="shared" si="383"/>
        <v>2.4744275183050974</v>
      </c>
      <c r="AA238">
        <f t="shared" si="384"/>
        <v>148.54702041415291</v>
      </c>
      <c r="AB238">
        <f t="shared" si="385"/>
        <v>2.5926346002541991</v>
      </c>
      <c r="AC238">
        <f t="shared" si="386"/>
        <v>23.437028668216715</v>
      </c>
      <c r="AD238">
        <f t="shared" si="387"/>
        <v>-2.2767335329332682E-3</v>
      </c>
      <c r="AE238">
        <f t="shared" si="388"/>
        <v>23.434751934683781</v>
      </c>
      <c r="AF238">
        <f t="shared" si="389"/>
        <v>2457899.5</v>
      </c>
      <c r="AG238">
        <f t="shared" si="390"/>
        <v>0.17397672826830937</v>
      </c>
      <c r="AH238">
        <f t="shared" si="391"/>
        <v>16.250454612191106</v>
      </c>
      <c r="AI238">
        <f t="shared" si="392"/>
        <v>17.503876998878606</v>
      </c>
      <c r="AJ238">
        <f t="shared" si="393"/>
        <v>0.40901358064834309</v>
      </c>
      <c r="AK238">
        <f t="shared" si="394"/>
        <v>0.92487699887860586</v>
      </c>
      <c r="AL238">
        <f t="shared" si="395"/>
        <v>310.81187080750499</v>
      </c>
      <c r="AM238">
        <f t="shared" si="396"/>
        <v>5.4246904998742087</v>
      </c>
      <c r="AN238">
        <f t="shared" si="397"/>
        <v>1.0130130012372787</v>
      </c>
      <c r="AO238" t="s">
        <v>137</v>
      </c>
      <c r="AP238">
        <f t="shared" si="398"/>
        <v>65.002194786780848</v>
      </c>
      <c r="AQ238">
        <f t="shared" si="399"/>
        <v>65</v>
      </c>
      <c r="AR238">
        <f t="shared" si="400"/>
        <v>0</v>
      </c>
      <c r="AS238">
        <f t="shared" si="401"/>
        <v>7</v>
      </c>
      <c r="AT238">
        <f t="shared" si="402"/>
        <v>1.1345023200520192</v>
      </c>
      <c r="AU238">
        <f t="shared" si="403"/>
        <v>63.061284175674103</v>
      </c>
      <c r="AV238" s="18">
        <f t="shared" si="371"/>
        <v>4.2040856117116068</v>
      </c>
      <c r="AW238">
        <f t="shared" si="404"/>
        <v>1.1006270394013113</v>
      </c>
      <c r="AX238">
        <f t="shared" si="405"/>
        <v>21.127779032635022</v>
      </c>
      <c r="AY238" t="str">
        <f t="shared" si="406"/>
        <v>POSITIF</v>
      </c>
      <c r="AZ238">
        <f t="shared" si="407"/>
        <v>21</v>
      </c>
      <c r="BA238">
        <f t="shared" si="408"/>
        <v>7</v>
      </c>
      <c r="BB238">
        <f t="shared" si="409"/>
        <v>40</v>
      </c>
      <c r="BC238">
        <f t="shared" si="410"/>
        <v>0.36874930775330361</v>
      </c>
      <c r="BD238">
        <f t="shared" si="411"/>
        <v>-1.9525732029029157</v>
      </c>
      <c r="BE238">
        <f t="shared" si="412"/>
        <v>0.12222152900771403</v>
      </c>
      <c r="BF238">
        <f t="shared" si="413"/>
        <v>1.9428132568574878</v>
      </c>
      <c r="BG238">
        <f t="shared" si="414"/>
        <v>-112.69917631666947</v>
      </c>
      <c r="BH238">
        <f t="shared" si="415"/>
        <v>4.2040856117116068</v>
      </c>
      <c r="BI238">
        <f t="shared" si="416"/>
        <v>67.300823683330535</v>
      </c>
      <c r="BJ238">
        <f t="shared" si="417"/>
        <v>67</v>
      </c>
      <c r="BK238">
        <f t="shared" si="418"/>
        <v>18</v>
      </c>
      <c r="BL238">
        <f t="shared" si="419"/>
        <v>2</v>
      </c>
      <c r="BM238">
        <f t="shared" si="420"/>
        <v>40.469296681289883</v>
      </c>
      <c r="BN238" t="str">
        <f t="shared" si="421"/>
        <v>POSITIF</v>
      </c>
      <c r="BO238">
        <f t="shared" si="422"/>
        <v>40</v>
      </c>
      <c r="BP238">
        <f t="shared" si="423"/>
        <v>28</v>
      </c>
      <c r="BQ238">
        <f t="shared" si="424"/>
        <v>9</v>
      </c>
    </row>
    <row r="239" spans="1:69">
      <c r="A239">
        <f t="shared" si="425"/>
        <v>7.0027777777777782</v>
      </c>
      <c r="B239">
        <f t="shared" si="429"/>
        <v>111.315</v>
      </c>
      <c r="C239">
        <f>INT(G3/15)</f>
        <v>7</v>
      </c>
      <c r="D239">
        <f>L3</f>
        <v>2017</v>
      </c>
      <c r="E239">
        <f>L2</f>
        <v>5</v>
      </c>
      <c r="F239">
        <f>L4+1</f>
        <v>26</v>
      </c>
      <c r="H239">
        <v>8</v>
      </c>
      <c r="I239">
        <v>30</v>
      </c>
      <c r="J239">
        <f t="shared" si="337"/>
        <v>8.5</v>
      </c>
      <c r="L239">
        <f t="shared" si="372"/>
        <v>20</v>
      </c>
      <c r="M239">
        <f t="shared" si="373"/>
        <v>-13</v>
      </c>
      <c r="N239">
        <f t="shared" si="374"/>
        <v>2457899.5625</v>
      </c>
      <c r="O239">
        <f t="shared" si="431"/>
        <v>8.1273429360522115E-4</v>
      </c>
      <c r="P239">
        <f t="shared" si="426"/>
        <v>2457899.5633127345</v>
      </c>
      <c r="Q239">
        <f t="shared" si="427"/>
        <v>0.17397846167650863</v>
      </c>
      <c r="R239">
        <f t="shared" si="375"/>
        <v>63.824618974110308</v>
      </c>
      <c r="S239">
        <f t="shared" si="376"/>
        <v>140.58849300925704</v>
      </c>
      <c r="T239">
        <f t="shared" si="377"/>
        <v>1.1957637024886723</v>
      </c>
      <c r="U239">
        <f t="shared" si="378"/>
        <v>1.1139497449290703</v>
      </c>
      <c r="V239">
        <f t="shared" si="379"/>
        <v>2.4537320934285662</v>
      </c>
      <c r="W239">
        <f t="shared" si="380"/>
        <v>1.6701292904609588E-2</v>
      </c>
      <c r="X239">
        <f t="shared" si="381"/>
        <v>65.020382676598985</v>
      </c>
      <c r="Y239">
        <f t="shared" si="382"/>
        <v>141.78425671174571</v>
      </c>
      <c r="Z239">
        <f t="shared" si="383"/>
        <v>2.4746021071128315</v>
      </c>
      <c r="AA239">
        <f t="shared" si="384"/>
        <v>148.54646881244426</v>
      </c>
      <c r="AB239">
        <f t="shared" si="385"/>
        <v>2.5926249729882236</v>
      </c>
      <c r="AC239">
        <f t="shared" si="386"/>
        <v>23.43702866450802</v>
      </c>
      <c r="AD239">
        <f t="shared" si="387"/>
        <v>-2.2767656301814695E-3</v>
      </c>
      <c r="AE239">
        <f t="shared" si="388"/>
        <v>23.434751898877838</v>
      </c>
      <c r="AF239">
        <f t="shared" si="389"/>
        <v>2457899.5</v>
      </c>
      <c r="AG239">
        <f t="shared" si="390"/>
        <v>0.17397672826830937</v>
      </c>
      <c r="AH239">
        <f t="shared" si="391"/>
        <v>16.250454612191106</v>
      </c>
      <c r="AI239">
        <f t="shared" si="392"/>
        <v>17.754561476216107</v>
      </c>
      <c r="AJ239">
        <f t="shared" si="393"/>
        <v>0.40901358002341154</v>
      </c>
      <c r="AK239">
        <f t="shared" si="394"/>
        <v>1.1755614762161066</v>
      </c>
      <c r="AL239">
        <f t="shared" si="395"/>
        <v>314.56158877457574</v>
      </c>
      <c r="AM239">
        <f t="shared" si="396"/>
        <v>5.4901354244207816</v>
      </c>
      <c r="AN239">
        <f t="shared" si="397"/>
        <v>1.0130148530241072</v>
      </c>
      <c r="AO239" t="s">
        <v>137</v>
      </c>
      <c r="AP239">
        <f t="shared" si="398"/>
        <v>65.012198439746157</v>
      </c>
      <c r="AQ239">
        <f t="shared" si="399"/>
        <v>65</v>
      </c>
      <c r="AR239">
        <f t="shared" si="400"/>
        <v>0</v>
      </c>
      <c r="AS239">
        <f t="shared" si="401"/>
        <v>43</v>
      </c>
      <c r="AT239">
        <f t="shared" si="402"/>
        <v>1.1346769167334907</v>
      </c>
      <c r="AU239">
        <f t="shared" si="403"/>
        <v>63.071833368665857</v>
      </c>
      <c r="AV239" s="18">
        <f t="shared" si="371"/>
        <v>4.20478889124439</v>
      </c>
      <c r="AW239">
        <f t="shared" si="404"/>
        <v>1.1008111575524457</v>
      </c>
      <c r="AX239">
        <f t="shared" si="405"/>
        <v>21.129581081589219</v>
      </c>
      <c r="AY239" t="str">
        <f t="shared" si="406"/>
        <v>POSITIF</v>
      </c>
      <c r="AZ239">
        <f t="shared" si="407"/>
        <v>21</v>
      </c>
      <c r="BA239">
        <f t="shared" si="408"/>
        <v>7</v>
      </c>
      <c r="BB239">
        <f t="shared" si="409"/>
        <v>46</v>
      </c>
      <c r="BC239">
        <f t="shared" si="410"/>
        <v>0.36878075944083649</v>
      </c>
      <c r="BD239">
        <f t="shared" si="411"/>
        <v>-1.9669716910114978</v>
      </c>
      <c r="BE239">
        <f t="shared" si="412"/>
        <v>0.12222152900771403</v>
      </c>
      <c r="BF239">
        <f t="shared" si="413"/>
        <v>1.9428132568574878</v>
      </c>
      <c r="BG239">
        <f t="shared" si="414"/>
        <v>-113.7446850050366</v>
      </c>
      <c r="BH239">
        <f t="shared" si="415"/>
        <v>4.20478889124439</v>
      </c>
      <c r="BI239">
        <f t="shared" si="416"/>
        <v>66.255314994963399</v>
      </c>
      <c r="BJ239">
        <f t="shared" si="417"/>
        <v>66</v>
      </c>
      <c r="BK239">
        <f t="shared" si="418"/>
        <v>15</v>
      </c>
      <c r="BL239">
        <f t="shared" si="419"/>
        <v>19</v>
      </c>
      <c r="BM239">
        <f t="shared" si="420"/>
        <v>43.913086595194407</v>
      </c>
      <c r="BN239" t="str">
        <f t="shared" si="421"/>
        <v>POSITIF</v>
      </c>
      <c r="BO239">
        <f t="shared" si="422"/>
        <v>43</v>
      </c>
      <c r="BP239">
        <f t="shared" si="423"/>
        <v>54</v>
      </c>
      <c r="BQ239">
        <f t="shared" si="424"/>
        <v>47</v>
      </c>
    </row>
    <row r="240" spans="1:69">
      <c r="A240">
        <f t="shared" si="425"/>
        <v>7.0027777777777782</v>
      </c>
      <c r="B240">
        <f t="shared" si="429"/>
        <v>111.315</v>
      </c>
      <c r="C240">
        <f>INT(G3/15)</f>
        <v>7</v>
      </c>
      <c r="D240">
        <f>L3</f>
        <v>2017</v>
      </c>
      <c r="E240">
        <f>L2</f>
        <v>5</v>
      </c>
      <c r="F240">
        <f>L4+1</f>
        <v>26</v>
      </c>
      <c r="H240">
        <v>8</v>
      </c>
      <c r="I240">
        <v>45</v>
      </c>
      <c r="J240">
        <f t="shared" si="337"/>
        <v>8.75</v>
      </c>
      <c r="L240">
        <f t="shared" si="372"/>
        <v>20</v>
      </c>
      <c r="M240">
        <f t="shared" si="373"/>
        <v>-13</v>
      </c>
      <c r="N240">
        <f t="shared" si="374"/>
        <v>2457899.572916667</v>
      </c>
      <c r="O240">
        <f t="shared" si="431"/>
        <v>8.1273429360522115E-4</v>
      </c>
      <c r="P240">
        <f t="shared" si="426"/>
        <v>2457899.5737294015</v>
      </c>
      <c r="Q240">
        <f t="shared" si="427"/>
        <v>0.17397874686930745</v>
      </c>
      <c r="R240">
        <f t="shared" si="375"/>
        <v>63.834886134409317</v>
      </c>
      <c r="S240">
        <f t="shared" si="376"/>
        <v>140.59875967916651</v>
      </c>
      <c r="T240">
        <f t="shared" si="377"/>
        <v>1.1955001982776365</v>
      </c>
      <c r="U240">
        <f t="shared" si="378"/>
        <v>1.1141289406811181</v>
      </c>
      <c r="V240">
        <f t="shared" si="379"/>
        <v>2.4539112806217016</v>
      </c>
      <c r="W240">
        <f t="shared" si="380"/>
        <v>1.6701292892631489E-2</v>
      </c>
      <c r="X240">
        <f t="shared" si="381"/>
        <v>65.030386332686959</v>
      </c>
      <c r="Y240">
        <f t="shared" si="382"/>
        <v>141.79425987744415</v>
      </c>
      <c r="Z240">
        <f t="shared" si="383"/>
        <v>2.4747766952898917</v>
      </c>
      <c r="AA240">
        <f t="shared" si="384"/>
        <v>148.545917210711</v>
      </c>
      <c r="AB240">
        <f t="shared" si="385"/>
        <v>2.5926153457218182</v>
      </c>
      <c r="AC240">
        <f t="shared" si="386"/>
        <v>23.437028660799324</v>
      </c>
      <c r="AD240">
        <f t="shared" si="387"/>
        <v>-2.276797714806658E-3</v>
      </c>
      <c r="AE240">
        <f t="shared" si="388"/>
        <v>23.434751863084518</v>
      </c>
      <c r="AF240">
        <f t="shared" si="389"/>
        <v>2457899.5</v>
      </c>
      <c r="AG240">
        <f t="shared" si="390"/>
        <v>0.17397672826830937</v>
      </c>
      <c r="AH240">
        <f t="shared" si="391"/>
        <v>16.250454612191106</v>
      </c>
      <c r="AI240">
        <f t="shared" si="392"/>
        <v>18.005245953553604</v>
      </c>
      <c r="AJ240">
        <f t="shared" si="393"/>
        <v>0.4090135793987002</v>
      </c>
      <c r="AK240">
        <f t="shared" si="394"/>
        <v>1.4262459535536038</v>
      </c>
      <c r="AL240">
        <f t="shared" si="395"/>
        <v>318.31130652334883</v>
      </c>
      <c r="AM240">
        <f t="shared" si="396"/>
        <v>5.5555803451573418</v>
      </c>
      <c r="AN240">
        <f t="shared" si="397"/>
        <v>1.0130167044004468</v>
      </c>
      <c r="AO240" t="s">
        <v>137</v>
      </c>
      <c r="AP240">
        <f t="shared" si="398"/>
        <v>65.022202056577683</v>
      </c>
      <c r="AQ240">
        <f t="shared" si="399"/>
        <v>65</v>
      </c>
      <c r="AR240">
        <f t="shared" si="400"/>
        <v>1</v>
      </c>
      <c r="AS240">
        <f t="shared" si="401"/>
        <v>19</v>
      </c>
      <c r="AT240">
        <f t="shared" si="402"/>
        <v>1.1348515127843088</v>
      </c>
      <c r="AU240">
        <f t="shared" si="403"/>
        <v>63.082382779955232</v>
      </c>
      <c r="AV240" s="18">
        <f t="shared" si="371"/>
        <v>4.2054921853303489</v>
      </c>
      <c r="AW240">
        <f t="shared" si="404"/>
        <v>1.1009952795135924</v>
      </c>
      <c r="AX240">
        <f t="shared" si="405"/>
        <v>21.131382470944647</v>
      </c>
      <c r="AY240" t="str">
        <f t="shared" si="406"/>
        <v>POSITIF</v>
      </c>
      <c r="AZ240">
        <f t="shared" si="407"/>
        <v>21</v>
      </c>
      <c r="BA240">
        <f t="shared" si="408"/>
        <v>7</v>
      </c>
      <c r="BB240">
        <f t="shared" si="409"/>
        <v>52</v>
      </c>
      <c r="BC240">
        <f t="shared" si="410"/>
        <v>0.3688121996161991</v>
      </c>
      <c r="BD240">
        <f t="shared" si="411"/>
        <v>-1.9852192599817116</v>
      </c>
      <c r="BE240">
        <f t="shared" si="412"/>
        <v>0.12222152900771403</v>
      </c>
      <c r="BF240">
        <f t="shared" si="413"/>
        <v>1.9428132568574878</v>
      </c>
      <c r="BG240">
        <f t="shared" si="414"/>
        <v>-115.06133538700509</v>
      </c>
      <c r="BH240">
        <f t="shared" si="415"/>
        <v>4.2054921853303489</v>
      </c>
      <c r="BI240">
        <f t="shared" si="416"/>
        <v>64.938664612994913</v>
      </c>
      <c r="BJ240">
        <f t="shared" si="417"/>
        <v>64</v>
      </c>
      <c r="BK240">
        <f t="shared" si="418"/>
        <v>56</v>
      </c>
      <c r="BL240">
        <f t="shared" si="419"/>
        <v>19</v>
      </c>
      <c r="BM240">
        <f t="shared" si="420"/>
        <v>47.333409253977763</v>
      </c>
      <c r="BN240" t="str">
        <f t="shared" si="421"/>
        <v>POSITIF</v>
      </c>
      <c r="BO240">
        <f t="shared" si="422"/>
        <v>47</v>
      </c>
      <c r="BP240">
        <f t="shared" si="423"/>
        <v>20</v>
      </c>
      <c r="BQ240">
        <f t="shared" si="424"/>
        <v>0</v>
      </c>
    </row>
    <row r="241" spans="1:69">
      <c r="A241">
        <f t="shared" si="425"/>
        <v>7.0027777777777782</v>
      </c>
      <c r="B241">
        <f t="shared" si="429"/>
        <v>111.315</v>
      </c>
      <c r="C241">
        <f>INT(G3/15)</f>
        <v>7</v>
      </c>
      <c r="D241">
        <f>L3</f>
        <v>2017</v>
      </c>
      <c r="E241">
        <f>L2</f>
        <v>5</v>
      </c>
      <c r="F241">
        <f>L4+1</f>
        <v>26</v>
      </c>
      <c r="H241">
        <v>9</v>
      </c>
      <c r="I241">
        <v>0</v>
      </c>
      <c r="J241">
        <f t="shared" ref="J241:J304" si="432">H241+I241/60</f>
        <v>9</v>
      </c>
      <c r="L241">
        <f t="shared" si="372"/>
        <v>20</v>
      </c>
      <c r="M241">
        <f t="shared" si="373"/>
        <v>-13</v>
      </c>
      <c r="N241">
        <f t="shared" si="374"/>
        <v>2457899.5833333335</v>
      </c>
      <c r="O241">
        <f t="shared" si="431"/>
        <v>8.1273429360522115E-4</v>
      </c>
      <c r="P241">
        <f t="shared" si="426"/>
        <v>2457899.584146068</v>
      </c>
      <c r="Q241">
        <f t="shared" si="427"/>
        <v>0.17397903206209353</v>
      </c>
      <c r="R241">
        <f t="shared" si="375"/>
        <v>63.84515329424903</v>
      </c>
      <c r="S241">
        <f t="shared" si="376"/>
        <v>140.60902634861759</v>
      </c>
      <c r="T241">
        <f t="shared" si="377"/>
        <v>1.1952366575060165</v>
      </c>
      <c r="U241">
        <f t="shared" si="378"/>
        <v>1.1143081364251497</v>
      </c>
      <c r="V241">
        <f t="shared" si="379"/>
        <v>2.4540904678068372</v>
      </c>
      <c r="W241">
        <f t="shared" si="380"/>
        <v>1.6701292880653393E-2</v>
      </c>
      <c r="X241">
        <f t="shared" si="381"/>
        <v>65.040389951755046</v>
      </c>
      <c r="Y241">
        <f t="shared" si="382"/>
        <v>141.80426300612362</v>
      </c>
      <c r="Z241">
        <f t="shared" si="383"/>
        <v>2.4749512828208493</v>
      </c>
      <c r="AA241">
        <f t="shared" si="384"/>
        <v>148.54536560900235</v>
      </c>
      <c r="AB241">
        <f t="shared" si="385"/>
        <v>2.5926057184558426</v>
      </c>
      <c r="AC241">
        <f t="shared" si="386"/>
        <v>23.437028657090629</v>
      </c>
      <c r="AD241">
        <f t="shared" si="387"/>
        <v>-2.2768297868001959E-3</v>
      </c>
      <c r="AE241">
        <f t="shared" si="388"/>
        <v>23.434751827303828</v>
      </c>
      <c r="AF241">
        <f t="shared" si="389"/>
        <v>2457899.5</v>
      </c>
      <c r="AG241">
        <f t="shared" si="390"/>
        <v>0.17397672826830937</v>
      </c>
      <c r="AH241">
        <f t="shared" si="391"/>
        <v>16.250454612191106</v>
      </c>
      <c r="AI241">
        <f t="shared" si="392"/>
        <v>18.255930430891105</v>
      </c>
      <c r="AJ241">
        <f t="shared" si="393"/>
        <v>0.40901357877420935</v>
      </c>
      <c r="AK241">
        <f t="shared" si="394"/>
        <v>1.6769304308911046</v>
      </c>
      <c r="AL241">
        <f t="shared" si="395"/>
        <v>322.06102405482414</v>
      </c>
      <c r="AM241">
        <f t="shared" si="396"/>
        <v>5.6210252621013401</v>
      </c>
      <c r="AN241">
        <f t="shared" si="397"/>
        <v>1.0130185553660778</v>
      </c>
      <c r="AO241" t="s">
        <v>137</v>
      </c>
      <c r="AP241">
        <f t="shared" si="398"/>
        <v>65.032205636389548</v>
      </c>
      <c r="AQ241">
        <f t="shared" si="399"/>
        <v>65</v>
      </c>
      <c r="AR241">
        <f t="shared" si="400"/>
        <v>1</v>
      </c>
      <c r="AS241">
        <f t="shared" si="401"/>
        <v>55</v>
      </c>
      <c r="AT241">
        <f t="shared" si="402"/>
        <v>1.1350261081890118</v>
      </c>
      <c r="AU241">
        <f t="shared" si="403"/>
        <v>63.092932408542438</v>
      </c>
      <c r="AV241" s="18">
        <f t="shared" si="371"/>
        <v>4.206195493902829</v>
      </c>
      <c r="AW241">
        <f t="shared" si="404"/>
        <v>1.1011794052673016</v>
      </c>
      <c r="AX241">
        <f t="shared" si="405"/>
        <v>21.133183200472025</v>
      </c>
      <c r="AY241" t="str">
        <f t="shared" si="406"/>
        <v>POSITIF</v>
      </c>
      <c r="AZ241">
        <f t="shared" si="407"/>
        <v>21</v>
      </c>
      <c r="BA241">
        <f t="shared" si="408"/>
        <v>7</v>
      </c>
      <c r="BB241">
        <f t="shared" si="409"/>
        <v>59</v>
      </c>
      <c r="BC241">
        <f t="shared" si="410"/>
        <v>0.36884362827538969</v>
      </c>
      <c r="BD241">
        <f t="shared" si="411"/>
        <v>-2.0081991442447027</v>
      </c>
      <c r="BE241">
        <f t="shared" si="412"/>
        <v>0.12222152900771403</v>
      </c>
      <c r="BF241">
        <f t="shared" si="413"/>
        <v>1.9428132568574878</v>
      </c>
      <c r="BG241">
        <f t="shared" si="414"/>
        <v>-116.71764898845917</v>
      </c>
      <c r="BH241">
        <f t="shared" si="415"/>
        <v>4.206195493902829</v>
      </c>
      <c r="BI241">
        <f t="shared" si="416"/>
        <v>63.282351011540825</v>
      </c>
      <c r="BJ241">
        <f t="shared" si="417"/>
        <v>63</v>
      </c>
      <c r="BK241">
        <f t="shared" si="418"/>
        <v>16</v>
      </c>
      <c r="BL241">
        <f t="shared" si="419"/>
        <v>56</v>
      </c>
      <c r="BM241">
        <f t="shared" si="420"/>
        <v>50.722817942167381</v>
      </c>
      <c r="BN241" t="str">
        <f t="shared" si="421"/>
        <v>POSITIF</v>
      </c>
      <c r="BO241">
        <f t="shared" si="422"/>
        <v>50</v>
      </c>
      <c r="BP241">
        <f t="shared" si="423"/>
        <v>43</v>
      </c>
      <c r="BQ241">
        <f t="shared" si="424"/>
        <v>22</v>
      </c>
    </row>
    <row r="242" spans="1:69">
      <c r="A242">
        <f t="shared" si="425"/>
        <v>7.0027777777777782</v>
      </c>
      <c r="B242">
        <f t="shared" si="429"/>
        <v>111.315</v>
      </c>
      <c r="C242">
        <f>INT(G3/15)</f>
        <v>7</v>
      </c>
      <c r="D242">
        <f>L3</f>
        <v>2017</v>
      </c>
      <c r="E242">
        <f>L2</f>
        <v>5</v>
      </c>
      <c r="F242">
        <f>L4+1</f>
        <v>26</v>
      </c>
      <c r="H242">
        <v>9</v>
      </c>
      <c r="I242">
        <v>15</v>
      </c>
      <c r="J242">
        <f t="shared" si="432"/>
        <v>9.25</v>
      </c>
      <c r="L242">
        <f t="shared" si="372"/>
        <v>20</v>
      </c>
      <c r="M242">
        <f t="shared" si="373"/>
        <v>-13</v>
      </c>
      <c r="N242">
        <f t="shared" si="374"/>
        <v>2457899.59375</v>
      </c>
      <c r="O242">
        <f t="shared" si="431"/>
        <v>8.1273429360522115E-4</v>
      </c>
      <c r="P242">
        <f t="shared" si="426"/>
        <v>2457899.5945627345</v>
      </c>
      <c r="Q242">
        <f t="shared" si="427"/>
        <v>0.17397931725487958</v>
      </c>
      <c r="R242">
        <f t="shared" si="375"/>
        <v>63.855420454088744</v>
      </c>
      <c r="S242">
        <f t="shared" si="376"/>
        <v>140.61929301806867</v>
      </c>
      <c r="T242">
        <f t="shared" si="377"/>
        <v>1.1949730801703582</v>
      </c>
      <c r="U242">
        <f t="shared" si="378"/>
        <v>1.1144873321691813</v>
      </c>
      <c r="V242">
        <f t="shared" si="379"/>
        <v>2.4542696549919722</v>
      </c>
      <c r="W242">
        <f t="shared" si="380"/>
        <v>1.6701292868675294E-2</v>
      </c>
      <c r="X242">
        <f t="shared" si="381"/>
        <v>65.050393534259101</v>
      </c>
      <c r="Y242">
        <f t="shared" si="382"/>
        <v>141.81426609823905</v>
      </c>
      <c r="Z242">
        <f t="shared" si="383"/>
        <v>2.4751258697136436</v>
      </c>
      <c r="AA242">
        <f t="shared" si="384"/>
        <v>148.54481400729375</v>
      </c>
      <c r="AB242">
        <f t="shared" si="385"/>
        <v>2.592596091189868</v>
      </c>
      <c r="AC242">
        <f t="shared" si="386"/>
        <v>23.437028653381933</v>
      </c>
      <c r="AD242">
        <f t="shared" si="387"/>
        <v>-2.2768618461577548E-3</v>
      </c>
      <c r="AE242">
        <f t="shared" si="388"/>
        <v>23.434751791535774</v>
      </c>
      <c r="AF242">
        <f t="shared" si="389"/>
        <v>2457899.5</v>
      </c>
      <c r="AG242">
        <f t="shared" si="390"/>
        <v>0.17397672826830937</v>
      </c>
      <c r="AH242">
        <f t="shared" si="391"/>
        <v>16.250454612191106</v>
      </c>
      <c r="AI242">
        <f t="shared" si="392"/>
        <v>18.506614908228606</v>
      </c>
      <c r="AJ242">
        <f t="shared" si="393"/>
        <v>0.40901357814993905</v>
      </c>
      <c r="AK242">
        <f t="shared" si="394"/>
        <v>1.9276149082286054</v>
      </c>
      <c r="AL242">
        <f t="shared" si="395"/>
        <v>325.81074136858649</v>
      </c>
      <c r="AM242">
        <f t="shared" si="396"/>
        <v>5.68647017524553</v>
      </c>
      <c r="AN242">
        <f t="shared" si="397"/>
        <v>1.0130204059210275</v>
      </c>
      <c r="AO242" t="s">
        <v>137</v>
      </c>
      <c r="AP242">
        <f t="shared" si="398"/>
        <v>65.042209179637624</v>
      </c>
      <c r="AQ242">
        <f t="shared" si="399"/>
        <v>65</v>
      </c>
      <c r="AR242">
        <f t="shared" si="400"/>
        <v>2</v>
      </c>
      <c r="AS242">
        <f t="shared" si="401"/>
        <v>31</v>
      </c>
      <c r="AT242">
        <f t="shared" si="402"/>
        <v>1.1352007029555564</v>
      </c>
      <c r="AU242">
        <f t="shared" si="403"/>
        <v>63.103482254842639</v>
      </c>
      <c r="AV242" s="18">
        <f t="shared" si="371"/>
        <v>4.2068988169895096</v>
      </c>
      <c r="AW242">
        <f t="shared" si="404"/>
        <v>1.1013635348208195</v>
      </c>
      <c r="AX242">
        <f t="shared" si="405"/>
        <v>21.134983270183707</v>
      </c>
      <c r="AY242" t="str">
        <f t="shared" si="406"/>
        <v>POSITIF</v>
      </c>
      <c r="AZ242">
        <f t="shared" si="407"/>
        <v>21</v>
      </c>
      <c r="BA242">
        <f t="shared" si="408"/>
        <v>8</v>
      </c>
      <c r="BB242">
        <f t="shared" si="409"/>
        <v>5</v>
      </c>
      <c r="BC242">
        <f t="shared" si="410"/>
        <v>0.36887504541862398</v>
      </c>
      <c r="BD242">
        <f t="shared" si="411"/>
        <v>-2.0371072700356416</v>
      </c>
      <c r="BE242">
        <f t="shared" si="412"/>
        <v>0.12222152900771403</v>
      </c>
      <c r="BF242">
        <f t="shared" si="413"/>
        <v>1.9428132568574878</v>
      </c>
      <c r="BG242">
        <f t="shared" si="414"/>
        <v>-118.80757097323304</v>
      </c>
      <c r="BH242">
        <f t="shared" si="415"/>
        <v>4.2068988169895096</v>
      </c>
      <c r="BI242">
        <f t="shared" si="416"/>
        <v>61.192429026766959</v>
      </c>
      <c r="BJ242">
        <f t="shared" si="417"/>
        <v>61</v>
      </c>
      <c r="BK242">
        <f t="shared" si="418"/>
        <v>11</v>
      </c>
      <c r="BL242">
        <f t="shared" si="419"/>
        <v>32</v>
      </c>
      <c r="BM242">
        <f t="shared" si="420"/>
        <v>54.071306397008314</v>
      </c>
      <c r="BN242" t="str">
        <f t="shared" si="421"/>
        <v>POSITIF</v>
      </c>
      <c r="BO242">
        <f t="shared" si="422"/>
        <v>54</v>
      </c>
      <c r="BP242">
        <f t="shared" si="423"/>
        <v>4</v>
      </c>
      <c r="BQ242">
        <f t="shared" si="424"/>
        <v>16</v>
      </c>
    </row>
    <row r="243" spans="1:69">
      <c r="A243">
        <f t="shared" si="425"/>
        <v>7.0027777777777782</v>
      </c>
      <c r="B243">
        <f t="shared" si="429"/>
        <v>111.315</v>
      </c>
      <c r="C243">
        <f>INT(G3/15)</f>
        <v>7</v>
      </c>
      <c r="D243">
        <f>L3</f>
        <v>2017</v>
      </c>
      <c r="E243">
        <f>L2</f>
        <v>5</v>
      </c>
      <c r="F243">
        <f>L4+1</f>
        <v>26</v>
      </c>
      <c r="H243">
        <v>9</v>
      </c>
      <c r="I243">
        <v>30</v>
      </c>
      <c r="J243">
        <f t="shared" si="432"/>
        <v>9.5</v>
      </c>
      <c r="L243">
        <f t="shared" si="372"/>
        <v>20</v>
      </c>
      <c r="M243">
        <f t="shared" si="373"/>
        <v>-13</v>
      </c>
      <c r="N243">
        <f t="shared" si="374"/>
        <v>2457899.604166667</v>
      </c>
      <c r="O243">
        <f t="shared" si="431"/>
        <v>8.1273429360522115E-4</v>
      </c>
      <c r="P243">
        <f t="shared" si="426"/>
        <v>2457899.6049794015</v>
      </c>
      <c r="Q243">
        <f t="shared" si="427"/>
        <v>0.17397960244767843</v>
      </c>
      <c r="R243">
        <f t="shared" si="375"/>
        <v>63.865687614388662</v>
      </c>
      <c r="S243">
        <f t="shared" si="376"/>
        <v>140.62955968797905</v>
      </c>
      <c r="T243">
        <f t="shared" si="377"/>
        <v>1.1947094662671758</v>
      </c>
      <c r="U243">
        <f t="shared" si="378"/>
        <v>1.1146665279212449</v>
      </c>
      <c r="V243">
        <f t="shared" si="379"/>
        <v>2.454448842185124</v>
      </c>
      <c r="W243">
        <f t="shared" si="380"/>
        <v>1.6701292856697199E-2</v>
      </c>
      <c r="X243">
        <f t="shared" si="381"/>
        <v>65.060397080655832</v>
      </c>
      <c r="Y243">
        <f t="shared" si="382"/>
        <v>141.82426915424622</v>
      </c>
      <c r="Z243">
        <f t="shared" si="383"/>
        <v>2.4753004559762304</v>
      </c>
      <c r="AA243">
        <f t="shared" si="384"/>
        <v>148.54426240556037</v>
      </c>
      <c r="AB243">
        <f t="shared" si="385"/>
        <v>2.5925864639234608</v>
      </c>
      <c r="AC243">
        <f t="shared" si="386"/>
        <v>23.437028649673238</v>
      </c>
      <c r="AD243">
        <f t="shared" si="387"/>
        <v>-2.2768938928750017E-3</v>
      </c>
      <c r="AE243">
        <f t="shared" si="388"/>
        <v>23.434751755780361</v>
      </c>
      <c r="AF243">
        <f t="shared" si="389"/>
        <v>2457899.5</v>
      </c>
      <c r="AG243">
        <f t="shared" si="390"/>
        <v>0.17397672826830937</v>
      </c>
      <c r="AH243">
        <f t="shared" si="391"/>
        <v>16.250454612191106</v>
      </c>
      <c r="AI243">
        <f t="shared" si="392"/>
        <v>18.757299385566107</v>
      </c>
      <c r="AJ243">
        <f t="shared" si="393"/>
        <v>0.4090135775258894</v>
      </c>
      <c r="AK243">
        <f t="shared" si="394"/>
        <v>2.1782993855661061</v>
      </c>
      <c r="AL243">
        <f t="shared" si="395"/>
        <v>329.56045846421978</v>
      </c>
      <c r="AM243">
        <f t="shared" si="396"/>
        <v>5.7519150845826506</v>
      </c>
      <c r="AN243">
        <f t="shared" si="397"/>
        <v>1.0130222560653237</v>
      </c>
      <c r="AO243" t="s">
        <v>137</v>
      </c>
      <c r="AP243">
        <f t="shared" si="398"/>
        <v>65.052212686778589</v>
      </c>
      <c r="AQ243">
        <f t="shared" si="399"/>
        <v>65</v>
      </c>
      <c r="AR243">
        <f t="shared" si="400"/>
        <v>3</v>
      </c>
      <c r="AS243">
        <f t="shared" si="401"/>
        <v>7</v>
      </c>
      <c r="AT243">
        <f t="shared" si="402"/>
        <v>1.1353752970919131</v>
      </c>
      <c r="AU243">
        <f t="shared" si="403"/>
        <v>63.114032319271807</v>
      </c>
      <c r="AV243" s="18">
        <f t="shared" si="371"/>
        <v>4.2076021546181206</v>
      </c>
      <c r="AW243">
        <f t="shared" si="404"/>
        <v>1.101547668181406</v>
      </c>
      <c r="AX243">
        <f t="shared" si="405"/>
        <v>21.136782680092104</v>
      </c>
      <c r="AY243" t="str">
        <f t="shared" si="406"/>
        <v>POSITIF</v>
      </c>
      <c r="AZ243">
        <f t="shared" si="407"/>
        <v>21</v>
      </c>
      <c r="BA243">
        <f t="shared" si="408"/>
        <v>8</v>
      </c>
      <c r="BB243">
        <f t="shared" si="409"/>
        <v>12</v>
      </c>
      <c r="BC243">
        <f t="shared" si="410"/>
        <v>0.36890645104611852</v>
      </c>
      <c r="BD243">
        <f t="shared" si="411"/>
        <v>-2.0735832897797604</v>
      </c>
      <c r="BE243">
        <f t="shared" si="412"/>
        <v>0.12222152900771403</v>
      </c>
      <c r="BF243">
        <f t="shared" si="413"/>
        <v>1.9428132568574878</v>
      </c>
      <c r="BG243">
        <f t="shared" si="414"/>
        <v>-121.46143894467102</v>
      </c>
      <c r="BH243">
        <f t="shared" si="415"/>
        <v>4.2076021546181206</v>
      </c>
      <c r="BI243">
        <f t="shared" si="416"/>
        <v>58.538561055328984</v>
      </c>
      <c r="BJ243">
        <f t="shared" si="417"/>
        <v>58</v>
      </c>
      <c r="BK243">
        <f t="shared" si="418"/>
        <v>32</v>
      </c>
      <c r="BL243">
        <f t="shared" si="419"/>
        <v>18</v>
      </c>
      <c r="BM243">
        <f t="shared" si="420"/>
        <v>57.365074204709309</v>
      </c>
      <c r="BN243" t="str">
        <f t="shared" si="421"/>
        <v>POSITIF</v>
      </c>
      <c r="BO243">
        <f t="shared" si="422"/>
        <v>57</v>
      </c>
      <c r="BP243">
        <f t="shared" si="423"/>
        <v>21</v>
      </c>
      <c r="BQ243">
        <f t="shared" si="424"/>
        <v>54</v>
      </c>
    </row>
    <row r="244" spans="1:69">
      <c r="A244">
        <f t="shared" si="425"/>
        <v>7.0027777777777782</v>
      </c>
      <c r="B244">
        <f t="shared" si="429"/>
        <v>111.315</v>
      </c>
      <c r="C244">
        <f>INT(G3/15)</f>
        <v>7</v>
      </c>
      <c r="D244">
        <f>L3</f>
        <v>2017</v>
      </c>
      <c r="E244">
        <f>L2</f>
        <v>5</v>
      </c>
      <c r="F244">
        <f>L4+1</f>
        <v>26</v>
      </c>
      <c r="H244">
        <v>9</v>
      </c>
      <c r="I244">
        <v>45</v>
      </c>
      <c r="J244">
        <f t="shared" si="432"/>
        <v>9.75</v>
      </c>
      <c r="L244">
        <f t="shared" si="372"/>
        <v>20</v>
      </c>
      <c r="M244">
        <f t="shared" si="373"/>
        <v>-13</v>
      </c>
      <c r="N244">
        <f t="shared" si="374"/>
        <v>2457899.6145833335</v>
      </c>
      <c r="O244">
        <f t="shared" si="431"/>
        <v>8.1273429360522115E-4</v>
      </c>
      <c r="P244">
        <f t="shared" si="426"/>
        <v>2457899.615396068</v>
      </c>
      <c r="Q244">
        <f t="shared" si="427"/>
        <v>0.17397988764046449</v>
      </c>
      <c r="R244">
        <f t="shared" si="375"/>
        <v>63.875954774227466</v>
      </c>
      <c r="S244">
        <f t="shared" si="376"/>
        <v>140.63982635742923</v>
      </c>
      <c r="T244">
        <f t="shared" si="377"/>
        <v>1.194445815828391</v>
      </c>
      <c r="U244">
        <f t="shared" si="378"/>
        <v>1.1148457236652605</v>
      </c>
      <c r="V244">
        <f t="shared" si="379"/>
        <v>2.4546280293702436</v>
      </c>
      <c r="W244">
        <f t="shared" si="380"/>
        <v>1.67012928447191E-2</v>
      </c>
      <c r="X244">
        <f t="shared" si="381"/>
        <v>65.070400590055854</v>
      </c>
      <c r="Y244">
        <f t="shared" si="382"/>
        <v>141.83427217325763</v>
      </c>
      <c r="Z244">
        <f t="shared" si="383"/>
        <v>2.475475041593119</v>
      </c>
      <c r="AA244">
        <f t="shared" si="384"/>
        <v>148.54371080385178</v>
      </c>
      <c r="AB244">
        <f t="shared" si="385"/>
        <v>2.5925768366574862</v>
      </c>
      <c r="AC244">
        <f t="shared" si="386"/>
        <v>23.437028645964542</v>
      </c>
      <c r="AD244">
        <f t="shared" si="387"/>
        <v>-2.2769259269432981E-3</v>
      </c>
      <c r="AE244">
        <f t="shared" si="388"/>
        <v>23.4347517200376</v>
      </c>
      <c r="AF244">
        <f t="shared" si="389"/>
        <v>2457899.5</v>
      </c>
      <c r="AG244">
        <f t="shared" si="390"/>
        <v>0.17397672826830937</v>
      </c>
      <c r="AH244">
        <f t="shared" si="391"/>
        <v>16.250454612191106</v>
      </c>
      <c r="AI244">
        <f t="shared" si="392"/>
        <v>19.007983862903608</v>
      </c>
      <c r="AJ244">
        <f t="shared" si="393"/>
        <v>0.40901357690206053</v>
      </c>
      <c r="AK244">
        <f t="shared" si="394"/>
        <v>2.4289838629036069</v>
      </c>
      <c r="AL244">
        <f t="shared" si="395"/>
        <v>333.31017534272775</v>
      </c>
      <c r="AM244">
        <f t="shared" si="396"/>
        <v>5.8173599901302184</v>
      </c>
      <c r="AN244">
        <f t="shared" si="397"/>
        <v>1.0130241057987461</v>
      </c>
      <c r="AO244" t="s">
        <v>137</v>
      </c>
      <c r="AP244">
        <f t="shared" si="398"/>
        <v>65.062216156923085</v>
      </c>
      <c r="AQ244">
        <f t="shared" si="399"/>
        <v>65</v>
      </c>
      <c r="AR244">
        <f t="shared" si="400"/>
        <v>3</v>
      </c>
      <c r="AS244">
        <f t="shared" si="401"/>
        <v>43</v>
      </c>
      <c r="AT244">
        <f t="shared" si="402"/>
        <v>1.1355498905825596</v>
      </c>
      <c r="AU244">
        <f t="shared" si="403"/>
        <v>63.124582600826329</v>
      </c>
      <c r="AV244" s="18">
        <f t="shared" si="371"/>
        <v>4.2083055067217554</v>
      </c>
      <c r="AW244">
        <f t="shared" si="404"/>
        <v>1.1017318053315448</v>
      </c>
      <c r="AX244">
        <f t="shared" si="405"/>
        <v>21.138581429967541</v>
      </c>
      <c r="AY244" t="str">
        <f t="shared" si="406"/>
        <v>POSITIF</v>
      </c>
      <c r="AZ244">
        <f t="shared" si="407"/>
        <v>21</v>
      </c>
      <c r="BA244">
        <f t="shared" si="408"/>
        <v>8</v>
      </c>
      <c r="BB244">
        <f t="shared" si="409"/>
        <v>18</v>
      </c>
      <c r="BC244">
        <f t="shared" si="410"/>
        <v>0.36893784515386474</v>
      </c>
      <c r="BD244">
        <f t="shared" si="411"/>
        <v>-2.1199020237945758</v>
      </c>
      <c r="BE244">
        <f t="shared" si="412"/>
        <v>0.12222152900771403</v>
      </c>
      <c r="BF244">
        <f t="shared" si="413"/>
        <v>1.9428132568574878</v>
      </c>
      <c r="BG244">
        <f t="shared" si="414"/>
        <v>-124.86156860960985</v>
      </c>
      <c r="BH244">
        <f t="shared" si="415"/>
        <v>4.2083055067217554</v>
      </c>
      <c r="BI244">
        <f t="shared" si="416"/>
        <v>55.138431390390153</v>
      </c>
      <c r="BJ244">
        <f t="shared" si="417"/>
        <v>55</v>
      </c>
      <c r="BK244">
        <f t="shared" si="418"/>
        <v>8</v>
      </c>
      <c r="BL244">
        <f t="shared" si="419"/>
        <v>18</v>
      </c>
      <c r="BM244">
        <f t="shared" si="420"/>
        <v>60.584582252636345</v>
      </c>
      <c r="BN244" t="str">
        <f t="shared" si="421"/>
        <v>POSITIF</v>
      </c>
      <c r="BO244">
        <f t="shared" si="422"/>
        <v>60</v>
      </c>
      <c r="BP244">
        <f t="shared" si="423"/>
        <v>35</v>
      </c>
      <c r="BQ244">
        <f t="shared" si="424"/>
        <v>4</v>
      </c>
    </row>
    <row r="245" spans="1:69">
      <c r="A245">
        <f t="shared" si="425"/>
        <v>7.0027777777777782</v>
      </c>
      <c r="B245">
        <f t="shared" si="429"/>
        <v>111.315</v>
      </c>
      <c r="C245">
        <f>INT(G3/15)</f>
        <v>7</v>
      </c>
      <c r="D245">
        <f>L3</f>
        <v>2017</v>
      </c>
      <c r="E245">
        <f>L2</f>
        <v>5</v>
      </c>
      <c r="F245">
        <f>L4+1</f>
        <v>26</v>
      </c>
      <c r="H245">
        <v>10</v>
      </c>
      <c r="I245">
        <v>0</v>
      </c>
      <c r="J245">
        <f t="shared" si="432"/>
        <v>10</v>
      </c>
      <c r="L245">
        <f t="shared" si="372"/>
        <v>20</v>
      </c>
      <c r="M245">
        <f t="shared" si="373"/>
        <v>-13</v>
      </c>
      <c r="N245">
        <f t="shared" si="374"/>
        <v>2457899.625</v>
      </c>
      <c r="O245">
        <f t="shared" si="431"/>
        <v>8.1273429360522115E-4</v>
      </c>
      <c r="P245">
        <f t="shared" si="426"/>
        <v>2457899.6258127345</v>
      </c>
      <c r="Q245">
        <f t="shared" si="427"/>
        <v>0.17398017283325057</v>
      </c>
      <c r="R245">
        <f t="shared" si="375"/>
        <v>63.886221934068089</v>
      </c>
      <c r="S245">
        <f t="shared" si="376"/>
        <v>140.65009302688122</v>
      </c>
      <c r="T245">
        <f t="shared" si="377"/>
        <v>1.1941821288504531</v>
      </c>
      <c r="U245">
        <f t="shared" si="378"/>
        <v>1.1150249194093078</v>
      </c>
      <c r="V245">
        <f t="shared" si="379"/>
        <v>2.4548072165553947</v>
      </c>
      <c r="W245">
        <f t="shared" si="380"/>
        <v>1.6701292832741004E-2</v>
      </c>
      <c r="X245">
        <f t="shared" si="381"/>
        <v>65.080404062918547</v>
      </c>
      <c r="Y245">
        <f t="shared" si="382"/>
        <v>141.84427515573168</v>
      </c>
      <c r="Z245">
        <f t="shared" si="383"/>
        <v>2.4756496265723102</v>
      </c>
      <c r="AA245">
        <f t="shared" si="384"/>
        <v>148.54315920214313</v>
      </c>
      <c r="AB245">
        <f t="shared" si="385"/>
        <v>2.5925672093915106</v>
      </c>
      <c r="AC245">
        <f t="shared" si="386"/>
        <v>23.437028642255846</v>
      </c>
      <c r="AD245">
        <f t="shared" si="387"/>
        <v>-2.276957948358329E-3</v>
      </c>
      <c r="AE245">
        <f t="shared" si="388"/>
        <v>23.434751684307489</v>
      </c>
      <c r="AF245">
        <f t="shared" si="389"/>
        <v>2457899.5</v>
      </c>
      <c r="AG245">
        <f t="shared" si="390"/>
        <v>0.17397672826830937</v>
      </c>
      <c r="AH245">
        <f t="shared" si="391"/>
        <v>16.250454612191106</v>
      </c>
      <c r="AI245">
        <f t="shared" si="392"/>
        <v>19.258668340241105</v>
      </c>
      <c r="AJ245">
        <f t="shared" si="393"/>
        <v>0.40901357627845247</v>
      </c>
      <c r="AK245">
        <f t="shared" si="394"/>
        <v>2.6796683402411041</v>
      </c>
      <c r="AL245">
        <f t="shared" si="395"/>
        <v>337.05989200369169</v>
      </c>
      <c r="AM245">
        <f t="shared" si="396"/>
        <v>5.8828048918809275</v>
      </c>
      <c r="AN245">
        <f t="shared" si="397"/>
        <v>1.013025955121323</v>
      </c>
      <c r="AO245" t="s">
        <v>137</v>
      </c>
      <c r="AP245">
        <f t="shared" si="398"/>
        <v>65.07221959053048</v>
      </c>
      <c r="AQ245">
        <f t="shared" si="399"/>
        <v>65</v>
      </c>
      <c r="AR245">
        <f t="shared" si="400"/>
        <v>4</v>
      </c>
      <c r="AS245">
        <f t="shared" si="401"/>
        <v>19</v>
      </c>
      <c r="AT245">
        <f t="shared" si="402"/>
        <v>1.1357244834355131</v>
      </c>
      <c r="AU245">
        <f t="shared" si="403"/>
        <v>63.135133099924907</v>
      </c>
      <c r="AV245" s="18">
        <f t="shared" si="371"/>
        <v>4.2090088733283268</v>
      </c>
      <c r="AW245">
        <f t="shared" si="404"/>
        <v>1.1019159462785437</v>
      </c>
      <c r="AX245">
        <f t="shared" si="405"/>
        <v>21.140379519822975</v>
      </c>
      <c r="AY245" t="str">
        <f t="shared" si="406"/>
        <v>POSITIF</v>
      </c>
      <c r="AZ245">
        <f t="shared" si="407"/>
        <v>21</v>
      </c>
      <c r="BA245">
        <f t="shared" si="408"/>
        <v>8</v>
      </c>
      <c r="BB245">
        <f t="shared" si="409"/>
        <v>25</v>
      </c>
      <c r="BC245">
        <f t="shared" si="410"/>
        <v>0.36896922774208879</v>
      </c>
      <c r="BD245">
        <f t="shared" si="411"/>
        <v>-2.1792454814424902</v>
      </c>
      <c r="BE245">
        <f t="shared" si="412"/>
        <v>0.12222152900771403</v>
      </c>
      <c r="BF245">
        <f t="shared" si="413"/>
        <v>1.9428132568574878</v>
      </c>
      <c r="BG245">
        <f t="shared" si="414"/>
        <v>-129.26258820622377</v>
      </c>
      <c r="BH245">
        <f t="shared" si="415"/>
        <v>4.2090088733283268</v>
      </c>
      <c r="BI245">
        <f t="shared" si="416"/>
        <v>50.737411793776232</v>
      </c>
      <c r="BJ245">
        <f t="shared" si="417"/>
        <v>50</v>
      </c>
      <c r="BK245">
        <f t="shared" si="418"/>
        <v>44</v>
      </c>
      <c r="BL245">
        <f t="shared" si="419"/>
        <v>14</v>
      </c>
      <c r="BM245">
        <f t="shared" si="420"/>
        <v>63.701442188209526</v>
      </c>
      <c r="BN245" t="str">
        <f t="shared" si="421"/>
        <v>POSITIF</v>
      </c>
      <c r="BO245">
        <f t="shared" si="422"/>
        <v>63</v>
      </c>
      <c r="BP245">
        <f t="shared" si="423"/>
        <v>42</v>
      </c>
      <c r="BQ245">
        <f t="shared" si="424"/>
        <v>5</v>
      </c>
    </row>
    <row r="246" spans="1:69">
      <c r="A246">
        <f t="shared" si="425"/>
        <v>7.0027777777777782</v>
      </c>
      <c r="B246">
        <f t="shared" si="429"/>
        <v>111.315</v>
      </c>
      <c r="C246">
        <f>INT(G3/15)</f>
        <v>7</v>
      </c>
      <c r="D246">
        <f>L3</f>
        <v>2017</v>
      </c>
      <c r="E246">
        <f>L2</f>
        <v>5</v>
      </c>
      <c r="F246">
        <f>L4+1</f>
        <v>26</v>
      </c>
      <c r="H246">
        <v>10</v>
      </c>
      <c r="I246">
        <v>15</v>
      </c>
      <c r="J246">
        <f t="shared" si="432"/>
        <v>10.25</v>
      </c>
      <c r="L246">
        <f t="shared" si="372"/>
        <v>20</v>
      </c>
      <c r="M246">
        <f t="shared" si="373"/>
        <v>-13</v>
      </c>
      <c r="N246">
        <f t="shared" si="374"/>
        <v>2457899.635416667</v>
      </c>
      <c r="O246">
        <f t="shared" si="431"/>
        <v>8.1273429360522115E-4</v>
      </c>
      <c r="P246">
        <f t="shared" si="426"/>
        <v>2457899.6362294015</v>
      </c>
      <c r="Q246">
        <f t="shared" si="427"/>
        <v>0.17398045802604939</v>
      </c>
      <c r="R246">
        <f t="shared" si="375"/>
        <v>63.896489094367098</v>
      </c>
      <c r="S246">
        <f t="shared" si="376"/>
        <v>140.66035969679069</v>
      </c>
      <c r="T246">
        <f t="shared" si="377"/>
        <v>1.1939184053299678</v>
      </c>
      <c r="U246">
        <f t="shared" si="378"/>
        <v>1.1152041151613556</v>
      </c>
      <c r="V246">
        <f t="shared" si="379"/>
        <v>2.4549864037485305</v>
      </c>
      <c r="W246">
        <f t="shared" si="380"/>
        <v>1.6701292820762905E-2</v>
      </c>
      <c r="X246">
        <f t="shared" si="381"/>
        <v>65.090407499697065</v>
      </c>
      <c r="Y246">
        <f t="shared" si="382"/>
        <v>141.85427810212067</v>
      </c>
      <c r="Z246">
        <f t="shared" si="383"/>
        <v>2.4758242109216986</v>
      </c>
      <c r="AA246">
        <f t="shared" si="384"/>
        <v>148.54260760040987</v>
      </c>
      <c r="AB246">
        <f t="shared" si="385"/>
        <v>2.5925575821251057</v>
      </c>
      <c r="AC246">
        <f t="shared" si="386"/>
        <v>23.437028638547151</v>
      </c>
      <c r="AD246">
        <f t="shared" si="387"/>
        <v>-2.2769899571157539E-3</v>
      </c>
      <c r="AE246">
        <f t="shared" si="388"/>
        <v>23.434751648590034</v>
      </c>
      <c r="AF246">
        <f t="shared" si="389"/>
        <v>2457899.5</v>
      </c>
      <c r="AG246">
        <f t="shared" si="390"/>
        <v>0.17397672826830937</v>
      </c>
      <c r="AH246">
        <f t="shared" si="391"/>
        <v>16.250454612191106</v>
      </c>
      <c r="AI246">
        <f t="shared" si="392"/>
        <v>19.509352817578606</v>
      </c>
      <c r="AJ246">
        <f t="shared" si="393"/>
        <v>0.40901357565506524</v>
      </c>
      <c r="AK246">
        <f t="shared" si="394"/>
        <v>2.9303528175786049</v>
      </c>
      <c r="AL246">
        <f t="shared" si="395"/>
        <v>340.80960844669926</v>
      </c>
      <c r="AM246">
        <f t="shared" si="396"/>
        <v>5.9482497898275799</v>
      </c>
      <c r="AN246">
        <f t="shared" si="397"/>
        <v>1.0130278040330816</v>
      </c>
      <c r="AO246" t="s">
        <v>137</v>
      </c>
      <c r="AP246">
        <f t="shared" si="398"/>
        <v>65.082222988053942</v>
      </c>
      <c r="AQ246">
        <f t="shared" si="399"/>
        <v>65</v>
      </c>
      <c r="AR246">
        <f t="shared" si="400"/>
        <v>4</v>
      </c>
      <c r="AS246">
        <f t="shared" si="401"/>
        <v>56</v>
      </c>
      <c r="AT246">
        <f t="shared" si="402"/>
        <v>1.1358990756586835</v>
      </c>
      <c r="AU246">
        <f t="shared" si="403"/>
        <v>63.14568381697979</v>
      </c>
      <c r="AV246" s="18">
        <f t="shared" si="371"/>
        <v>4.2097122544653196</v>
      </c>
      <c r="AW246">
        <f t="shared" si="404"/>
        <v>1.1021000910295977</v>
      </c>
      <c r="AX246">
        <f t="shared" si="405"/>
        <v>21.142176949670155</v>
      </c>
      <c r="AY246" t="str">
        <f t="shared" si="406"/>
        <v>POSITIF</v>
      </c>
      <c r="AZ246">
        <f t="shared" si="407"/>
        <v>21</v>
      </c>
      <c r="BA246">
        <f t="shared" si="408"/>
        <v>8</v>
      </c>
      <c r="BB246">
        <f t="shared" si="409"/>
        <v>31</v>
      </c>
      <c r="BC246">
        <f t="shared" si="410"/>
        <v>0.36900059881099567</v>
      </c>
      <c r="BD246">
        <f t="shared" si="411"/>
        <v>-2.2560577638481956</v>
      </c>
      <c r="BE246">
        <f t="shared" si="412"/>
        <v>0.12222152900771403</v>
      </c>
      <c r="BF246">
        <f t="shared" si="413"/>
        <v>1.9428132568574878</v>
      </c>
      <c r="BG246">
        <f t="shared" si="414"/>
        <v>-135.01154495365995</v>
      </c>
      <c r="BH246">
        <f t="shared" si="415"/>
        <v>4.2097122544653196</v>
      </c>
      <c r="BI246">
        <f t="shared" si="416"/>
        <v>44.98845504634005</v>
      </c>
      <c r="BJ246">
        <f t="shared" si="417"/>
        <v>44</v>
      </c>
      <c r="BK246">
        <f t="shared" si="418"/>
        <v>59</v>
      </c>
      <c r="BL246">
        <f t="shared" si="419"/>
        <v>18</v>
      </c>
      <c r="BM246">
        <f t="shared" si="420"/>
        <v>66.673423338781802</v>
      </c>
      <c r="BN246" t="str">
        <f t="shared" si="421"/>
        <v>POSITIF</v>
      </c>
      <c r="BO246">
        <f t="shared" si="422"/>
        <v>66</v>
      </c>
      <c r="BP246">
        <f t="shared" si="423"/>
        <v>40</v>
      </c>
      <c r="BQ246">
        <f t="shared" si="424"/>
        <v>24</v>
      </c>
    </row>
    <row r="247" spans="1:69">
      <c r="A247">
        <f t="shared" si="425"/>
        <v>7.0027777777777782</v>
      </c>
      <c r="B247">
        <f t="shared" si="429"/>
        <v>111.315</v>
      </c>
      <c r="C247">
        <f>INT(G3/15)</f>
        <v>7</v>
      </c>
      <c r="D247">
        <f>L3</f>
        <v>2017</v>
      </c>
      <c r="E247">
        <f>L2</f>
        <v>5</v>
      </c>
      <c r="F247">
        <f>L4+1</f>
        <v>26</v>
      </c>
      <c r="H247">
        <v>10</v>
      </c>
      <c r="I247">
        <v>30</v>
      </c>
      <c r="J247">
        <f t="shared" si="432"/>
        <v>10.5</v>
      </c>
      <c r="L247">
        <f t="shared" si="372"/>
        <v>20</v>
      </c>
      <c r="M247">
        <f t="shared" si="373"/>
        <v>-13</v>
      </c>
      <c r="N247">
        <f t="shared" si="374"/>
        <v>2457899.6458333335</v>
      </c>
      <c r="O247">
        <f t="shared" si="431"/>
        <v>8.1273429360522115E-4</v>
      </c>
      <c r="P247">
        <f t="shared" si="426"/>
        <v>2457899.646646068</v>
      </c>
      <c r="Q247">
        <f t="shared" si="427"/>
        <v>0.17398074321883547</v>
      </c>
      <c r="R247">
        <f t="shared" si="375"/>
        <v>63.906756254207721</v>
      </c>
      <c r="S247">
        <f t="shared" si="376"/>
        <v>140.67062636624178</v>
      </c>
      <c r="T247">
        <f t="shared" si="377"/>
        <v>1.1936546452987766</v>
      </c>
      <c r="U247">
        <f t="shared" si="378"/>
        <v>1.115383310905403</v>
      </c>
      <c r="V247">
        <f t="shared" si="379"/>
        <v>2.4551655909336656</v>
      </c>
      <c r="W247">
        <f t="shared" si="380"/>
        <v>1.6701292808784809E-2</v>
      </c>
      <c r="X247">
        <f t="shared" si="381"/>
        <v>65.1004108995065</v>
      </c>
      <c r="Y247">
        <f t="shared" si="382"/>
        <v>141.86428101154056</v>
      </c>
      <c r="Z247">
        <f t="shared" si="383"/>
        <v>2.4759987946258546</v>
      </c>
      <c r="AA247">
        <f t="shared" si="384"/>
        <v>148.54205599870122</v>
      </c>
      <c r="AB247">
        <f t="shared" si="385"/>
        <v>2.5925479548591301</v>
      </c>
      <c r="AC247">
        <f t="shared" si="386"/>
        <v>23.437028634838455</v>
      </c>
      <c r="AD247">
        <f t="shared" si="387"/>
        <v>-2.2770219532069567E-3</v>
      </c>
      <c r="AE247">
        <f t="shared" si="388"/>
        <v>23.434751612885247</v>
      </c>
      <c r="AF247">
        <f t="shared" si="389"/>
        <v>2457899.5</v>
      </c>
      <c r="AG247">
        <f t="shared" si="390"/>
        <v>0.17397672826830937</v>
      </c>
      <c r="AH247">
        <f t="shared" si="391"/>
        <v>16.250454612191106</v>
      </c>
      <c r="AI247">
        <f t="shared" si="392"/>
        <v>19.760037294916106</v>
      </c>
      <c r="AJ247">
        <f t="shared" si="393"/>
        <v>0.40901357503189917</v>
      </c>
      <c r="AK247">
        <f t="shared" si="394"/>
        <v>3.1810372949161057</v>
      </c>
      <c r="AL247">
        <f t="shared" si="395"/>
        <v>344.55932467274977</v>
      </c>
      <c r="AM247">
        <f t="shared" si="396"/>
        <v>6.0136946839876169</v>
      </c>
      <c r="AN247">
        <f t="shared" si="397"/>
        <v>1.0130296525338023</v>
      </c>
      <c r="AO247" t="s">
        <v>137</v>
      </c>
      <c r="AP247">
        <f t="shared" si="398"/>
        <v>65.092226348608548</v>
      </c>
      <c r="AQ247">
        <f t="shared" si="399"/>
        <v>65</v>
      </c>
      <c r="AR247">
        <f t="shared" si="400"/>
        <v>5</v>
      </c>
      <c r="AS247">
        <f t="shared" si="401"/>
        <v>32</v>
      </c>
      <c r="AT247">
        <f t="shared" si="402"/>
        <v>1.1360736672366254</v>
      </c>
      <c r="AU247">
        <f t="shared" si="403"/>
        <v>63.156234750991793</v>
      </c>
      <c r="AV247" s="18">
        <f t="shared" si="371"/>
        <v>4.2104156500661194</v>
      </c>
      <c r="AW247">
        <f t="shared" si="404"/>
        <v>1.1022842395672678</v>
      </c>
      <c r="AX247">
        <f t="shared" si="405"/>
        <v>21.143973719280449</v>
      </c>
      <c r="AY247" t="str">
        <f t="shared" si="406"/>
        <v>POSITIF</v>
      </c>
      <c r="AZ247">
        <f t="shared" si="407"/>
        <v>21</v>
      </c>
      <c r="BA247">
        <f t="shared" si="408"/>
        <v>8</v>
      </c>
      <c r="BB247">
        <f t="shared" si="409"/>
        <v>38</v>
      </c>
      <c r="BC247">
        <f t="shared" si="410"/>
        <v>0.36903195835659508</v>
      </c>
      <c r="BD247">
        <f t="shared" si="411"/>
        <v>-2.3563959876457012</v>
      </c>
      <c r="BE247">
        <f t="shared" si="412"/>
        <v>0.12222152900771403</v>
      </c>
      <c r="BF247">
        <f t="shared" si="413"/>
        <v>1.9428132568574878</v>
      </c>
      <c r="BG247">
        <f t="shared" si="414"/>
        <v>-142.54565770140812</v>
      </c>
      <c r="BH247">
        <f t="shared" si="415"/>
        <v>4.2104156500661194</v>
      </c>
      <c r="BI247">
        <f t="shared" si="416"/>
        <v>37.454342298591882</v>
      </c>
      <c r="BJ247">
        <f t="shared" si="417"/>
        <v>37</v>
      </c>
      <c r="BK247">
        <f t="shared" si="418"/>
        <v>27</v>
      </c>
      <c r="BL247">
        <f t="shared" si="419"/>
        <v>15</v>
      </c>
      <c r="BM247">
        <f t="shared" si="420"/>
        <v>69.436629405442176</v>
      </c>
      <c r="BN247" t="str">
        <f t="shared" si="421"/>
        <v>POSITIF</v>
      </c>
      <c r="BO247">
        <f t="shared" si="422"/>
        <v>69</v>
      </c>
      <c r="BP247">
        <f t="shared" si="423"/>
        <v>26</v>
      </c>
      <c r="BQ247">
        <f t="shared" si="424"/>
        <v>11</v>
      </c>
    </row>
    <row r="248" spans="1:69">
      <c r="A248">
        <f t="shared" si="425"/>
        <v>7.0027777777777782</v>
      </c>
      <c r="B248">
        <f t="shared" si="429"/>
        <v>111.315</v>
      </c>
      <c r="C248">
        <f>INT(G3/15)</f>
        <v>7</v>
      </c>
      <c r="D248">
        <f>L3</f>
        <v>2017</v>
      </c>
      <c r="E248">
        <f>L2</f>
        <v>5</v>
      </c>
      <c r="F248">
        <f>L4+1</f>
        <v>26</v>
      </c>
      <c r="H248">
        <v>10</v>
      </c>
      <c r="I248">
        <v>45</v>
      </c>
      <c r="J248">
        <f t="shared" si="432"/>
        <v>10.75</v>
      </c>
      <c r="L248">
        <f t="shared" si="372"/>
        <v>20</v>
      </c>
      <c r="M248">
        <f t="shared" si="373"/>
        <v>-13</v>
      </c>
      <c r="N248">
        <f t="shared" si="374"/>
        <v>2457899.65625</v>
      </c>
      <c r="O248">
        <f t="shared" si="431"/>
        <v>8.1273429360522115E-4</v>
      </c>
      <c r="P248">
        <f t="shared" si="426"/>
        <v>2457899.6570627345</v>
      </c>
      <c r="Q248">
        <f t="shared" si="427"/>
        <v>0.17398102841162155</v>
      </c>
      <c r="R248">
        <f t="shared" si="375"/>
        <v>63.917023414047435</v>
      </c>
      <c r="S248">
        <f t="shared" si="376"/>
        <v>140.68089303569377</v>
      </c>
      <c r="T248">
        <f t="shared" si="377"/>
        <v>1.1933908487533944</v>
      </c>
      <c r="U248">
        <f t="shared" si="378"/>
        <v>1.1155625066494346</v>
      </c>
      <c r="V248">
        <f t="shared" si="379"/>
        <v>2.4553447781188171</v>
      </c>
      <c r="W248">
        <f t="shared" si="380"/>
        <v>1.6701292796806714E-2</v>
      </c>
      <c r="X248">
        <f t="shared" si="381"/>
        <v>65.11041426280083</v>
      </c>
      <c r="Y248">
        <f t="shared" si="382"/>
        <v>141.87428388444715</v>
      </c>
      <c r="Z248">
        <f t="shared" si="383"/>
        <v>2.4761733776927333</v>
      </c>
      <c r="AA248">
        <f t="shared" si="384"/>
        <v>148.54150439699256</v>
      </c>
      <c r="AB248">
        <f t="shared" si="385"/>
        <v>2.5925383275931546</v>
      </c>
      <c r="AC248">
        <f t="shared" si="386"/>
        <v>23.43702863112976</v>
      </c>
      <c r="AD248">
        <f t="shared" si="387"/>
        <v>-2.2770539366276043E-3</v>
      </c>
      <c r="AE248">
        <f t="shared" si="388"/>
        <v>23.434751577193133</v>
      </c>
      <c r="AF248">
        <f t="shared" si="389"/>
        <v>2457899.5</v>
      </c>
      <c r="AG248">
        <f t="shared" si="390"/>
        <v>0.17397672826830937</v>
      </c>
      <c r="AH248">
        <f t="shared" si="391"/>
        <v>16.250454612191106</v>
      </c>
      <c r="AI248">
        <f t="shared" si="392"/>
        <v>20.010721772253607</v>
      </c>
      <c r="AJ248">
        <f t="shared" si="393"/>
        <v>0.40901357440895425</v>
      </c>
      <c r="AK248">
        <f t="shared" si="394"/>
        <v>3.4317217722536064</v>
      </c>
      <c r="AL248">
        <f t="shared" si="395"/>
        <v>348.30904068143013</v>
      </c>
      <c r="AM248">
        <f t="shared" si="396"/>
        <v>6.0791395743538299</v>
      </c>
      <c r="AN248">
        <f t="shared" si="397"/>
        <v>1.0130315006235124</v>
      </c>
      <c r="AO248" t="s">
        <v>137</v>
      </c>
      <c r="AP248">
        <f t="shared" si="398"/>
        <v>65.102229672648278</v>
      </c>
      <c r="AQ248">
        <f t="shared" si="399"/>
        <v>65</v>
      </c>
      <c r="AR248">
        <f t="shared" si="400"/>
        <v>6</v>
      </c>
      <c r="AS248">
        <f t="shared" si="401"/>
        <v>8</v>
      </c>
      <c r="AT248">
        <f t="shared" si="402"/>
        <v>1.1362482581772626</v>
      </c>
      <c r="AU248">
        <f t="shared" si="403"/>
        <v>63.166785902373945</v>
      </c>
      <c r="AV248" s="18">
        <f t="shared" si="371"/>
        <v>4.2111190601582633</v>
      </c>
      <c r="AW248">
        <f t="shared" si="404"/>
        <v>1.1024683918987628</v>
      </c>
      <c r="AX248">
        <f t="shared" si="405"/>
        <v>21.145769828665831</v>
      </c>
      <c r="AY248" t="str">
        <f t="shared" si="406"/>
        <v>POSITIF</v>
      </c>
      <c r="AZ248">
        <f t="shared" si="407"/>
        <v>21</v>
      </c>
      <c r="BA248">
        <f t="shared" si="408"/>
        <v>8</v>
      </c>
      <c r="BB248">
        <f t="shared" si="409"/>
        <v>44</v>
      </c>
      <c r="BC248">
        <f t="shared" si="410"/>
        <v>0.36906330637909596</v>
      </c>
      <c r="BD248">
        <f t="shared" si="411"/>
        <v>-2.4878910613103837</v>
      </c>
      <c r="BE248">
        <f t="shared" si="412"/>
        <v>0.12222152900771403</v>
      </c>
      <c r="BF248">
        <f t="shared" si="413"/>
        <v>1.9428132568574878</v>
      </c>
      <c r="BG248">
        <f t="shared" si="414"/>
        <v>-152.30329529812659</v>
      </c>
      <c r="BH248">
        <f t="shared" si="415"/>
        <v>4.2111190601582633</v>
      </c>
      <c r="BI248">
        <f t="shared" si="416"/>
        <v>27.696704701873415</v>
      </c>
      <c r="BJ248">
        <f t="shared" si="417"/>
        <v>27</v>
      </c>
      <c r="BK248">
        <f t="shared" si="418"/>
        <v>41</v>
      </c>
      <c r="BL248">
        <f t="shared" si="419"/>
        <v>48</v>
      </c>
      <c r="BM248">
        <f t="shared" si="420"/>
        <v>71.894322143613564</v>
      </c>
      <c r="BN248" t="str">
        <f t="shared" si="421"/>
        <v>POSITIF</v>
      </c>
      <c r="BO248">
        <f t="shared" si="422"/>
        <v>71</v>
      </c>
      <c r="BP248">
        <f t="shared" si="423"/>
        <v>53</v>
      </c>
      <c r="BQ248">
        <f t="shared" si="424"/>
        <v>39</v>
      </c>
    </row>
    <row r="249" spans="1:69">
      <c r="A249">
        <f t="shared" si="425"/>
        <v>7.0027777777777782</v>
      </c>
      <c r="B249">
        <f t="shared" si="429"/>
        <v>111.315</v>
      </c>
      <c r="C249">
        <f>INT(G3/15)</f>
        <v>7</v>
      </c>
      <c r="D249">
        <f>L3</f>
        <v>2017</v>
      </c>
      <c r="E249">
        <f>L2</f>
        <v>5</v>
      </c>
      <c r="F249">
        <f>L4+1</f>
        <v>26</v>
      </c>
      <c r="H249">
        <v>11</v>
      </c>
      <c r="I249">
        <v>0</v>
      </c>
      <c r="J249">
        <f t="shared" si="432"/>
        <v>11</v>
      </c>
      <c r="L249">
        <f t="shared" si="372"/>
        <v>20</v>
      </c>
      <c r="M249">
        <f t="shared" si="373"/>
        <v>-13</v>
      </c>
      <c r="N249">
        <f t="shared" si="374"/>
        <v>2457899.666666667</v>
      </c>
      <c r="O249">
        <f t="shared" si="431"/>
        <v>8.1273429360522115E-4</v>
      </c>
      <c r="P249">
        <f t="shared" si="426"/>
        <v>2457899.6674794015</v>
      </c>
      <c r="Q249">
        <f t="shared" si="427"/>
        <v>0.17398131360442037</v>
      </c>
      <c r="R249">
        <f t="shared" si="375"/>
        <v>63.927290574346443</v>
      </c>
      <c r="S249">
        <f t="shared" si="376"/>
        <v>140.69115970560324</v>
      </c>
      <c r="T249">
        <f t="shared" si="377"/>
        <v>1.1931270156904052</v>
      </c>
      <c r="U249">
        <f t="shared" si="378"/>
        <v>1.1157417024014824</v>
      </c>
      <c r="V249">
        <f t="shared" si="379"/>
        <v>2.4555239653119525</v>
      </c>
      <c r="W249">
        <f t="shared" si="380"/>
        <v>1.6701292784828615E-2</v>
      </c>
      <c r="X249">
        <f t="shared" si="381"/>
        <v>65.120417590036851</v>
      </c>
      <c r="Y249">
        <f t="shared" si="382"/>
        <v>141.88428672129365</v>
      </c>
      <c r="Z249">
        <f t="shared" si="383"/>
        <v>2.4763479601302443</v>
      </c>
      <c r="AA249">
        <f t="shared" si="384"/>
        <v>148.54095279525924</v>
      </c>
      <c r="AB249">
        <f t="shared" si="385"/>
        <v>2.5925287003267483</v>
      </c>
      <c r="AC249">
        <f t="shared" si="386"/>
        <v>23.437028627421064</v>
      </c>
      <c r="AD249">
        <f t="shared" si="387"/>
        <v>-2.2770859073733747E-3</v>
      </c>
      <c r="AE249">
        <f t="shared" si="388"/>
        <v>23.434751541513691</v>
      </c>
      <c r="AF249">
        <f t="shared" si="389"/>
        <v>2457899.5</v>
      </c>
      <c r="AG249">
        <f t="shared" si="390"/>
        <v>0.17397672826830937</v>
      </c>
      <c r="AH249">
        <f t="shared" si="391"/>
        <v>16.250454612191106</v>
      </c>
      <c r="AI249">
        <f t="shared" si="392"/>
        <v>20.261406249591104</v>
      </c>
      <c r="AJ249">
        <f t="shared" si="393"/>
        <v>0.40901357378623054</v>
      </c>
      <c r="AK249">
        <f t="shared" si="394"/>
        <v>3.6824062495911036</v>
      </c>
      <c r="AL249">
        <f t="shared" si="395"/>
        <v>352.05875647232438</v>
      </c>
      <c r="AM249">
        <f t="shared" si="396"/>
        <v>6.1445844609189573</v>
      </c>
      <c r="AN249">
        <f t="shared" si="397"/>
        <v>1.0130333483022398</v>
      </c>
      <c r="AO249" t="s">
        <v>137</v>
      </c>
      <c r="AP249">
        <f t="shared" si="398"/>
        <v>65.112232960629925</v>
      </c>
      <c r="AQ249">
        <f t="shared" si="399"/>
        <v>65</v>
      </c>
      <c r="AR249">
        <f t="shared" si="400"/>
        <v>6</v>
      </c>
      <c r="AS249">
        <f t="shared" si="401"/>
        <v>44</v>
      </c>
      <c r="AT249">
        <f t="shared" si="402"/>
        <v>1.1364228484885674</v>
      </c>
      <c r="AU249">
        <f t="shared" si="403"/>
        <v>63.177337271542136</v>
      </c>
      <c r="AV249" s="18">
        <f t="shared" si="371"/>
        <v>4.2118224847694758</v>
      </c>
      <c r="AW249">
        <f t="shared" si="404"/>
        <v>1.1026525480313412</v>
      </c>
      <c r="AX249">
        <f t="shared" si="405"/>
        <v>21.147565277838673</v>
      </c>
      <c r="AY249" t="str">
        <f t="shared" si="406"/>
        <v>POSITIF</v>
      </c>
      <c r="AZ249">
        <f t="shared" si="407"/>
        <v>21</v>
      </c>
      <c r="BA249">
        <f t="shared" si="408"/>
        <v>8</v>
      </c>
      <c r="BB249">
        <f t="shared" si="409"/>
        <v>51</v>
      </c>
      <c r="BC249">
        <f t="shared" si="410"/>
        <v>0.3690946428787143</v>
      </c>
      <c r="BD249">
        <f t="shared" si="411"/>
        <v>-2.6581939645895076</v>
      </c>
      <c r="BE249">
        <f t="shared" si="412"/>
        <v>0.12222152900771403</v>
      </c>
      <c r="BF249">
        <f t="shared" si="413"/>
        <v>1.9428132568574878</v>
      </c>
      <c r="BG249">
        <f t="shared" si="414"/>
        <v>-164.43389511108953</v>
      </c>
      <c r="BH249">
        <f t="shared" si="415"/>
        <v>4.2118224847694758</v>
      </c>
      <c r="BI249">
        <f t="shared" si="416"/>
        <v>15.566104888910473</v>
      </c>
      <c r="BJ249">
        <f t="shared" si="417"/>
        <v>15</v>
      </c>
      <c r="BK249">
        <f t="shared" si="418"/>
        <v>33</v>
      </c>
      <c r="BL249">
        <f t="shared" si="419"/>
        <v>57</v>
      </c>
      <c r="BM249">
        <f t="shared" si="420"/>
        <v>73.905155442002837</v>
      </c>
      <c r="BN249" t="str">
        <f t="shared" si="421"/>
        <v>POSITIF</v>
      </c>
      <c r="BO249">
        <f t="shared" si="422"/>
        <v>73</v>
      </c>
      <c r="BP249">
        <f t="shared" si="423"/>
        <v>54</v>
      </c>
      <c r="BQ249">
        <f t="shared" si="424"/>
        <v>18</v>
      </c>
    </row>
    <row r="250" spans="1:69">
      <c r="A250">
        <f t="shared" si="425"/>
        <v>7.0027777777777782</v>
      </c>
      <c r="B250">
        <f t="shared" si="429"/>
        <v>111.315</v>
      </c>
      <c r="C250">
        <f>INT(G3/15)</f>
        <v>7</v>
      </c>
      <c r="D250">
        <f>L3</f>
        <v>2017</v>
      </c>
      <c r="E250">
        <f>L2</f>
        <v>5</v>
      </c>
      <c r="F250">
        <f>L4+1</f>
        <v>26</v>
      </c>
      <c r="H250">
        <v>11</v>
      </c>
      <c r="I250">
        <v>15</v>
      </c>
      <c r="J250">
        <f t="shared" si="432"/>
        <v>11.25</v>
      </c>
      <c r="L250">
        <f t="shared" si="372"/>
        <v>20</v>
      </c>
      <c r="M250">
        <f t="shared" si="373"/>
        <v>-13</v>
      </c>
      <c r="N250">
        <f t="shared" si="374"/>
        <v>2457899.6770833335</v>
      </c>
      <c r="O250">
        <f t="shared" si="431"/>
        <v>8.1273429360522115E-4</v>
      </c>
      <c r="P250">
        <f t="shared" si="426"/>
        <v>2457899.677896068</v>
      </c>
      <c r="Q250">
        <f t="shared" si="427"/>
        <v>0.17398159879720645</v>
      </c>
      <c r="R250">
        <f t="shared" si="375"/>
        <v>63.937557734187067</v>
      </c>
      <c r="S250">
        <f t="shared" si="376"/>
        <v>140.70142637505523</v>
      </c>
      <c r="T250">
        <f t="shared" si="377"/>
        <v>1.1928631461416359</v>
      </c>
      <c r="U250">
        <f t="shared" si="378"/>
        <v>1.1159208981455297</v>
      </c>
      <c r="V250">
        <f t="shared" si="379"/>
        <v>2.455703152497104</v>
      </c>
      <c r="W250">
        <f t="shared" si="380"/>
        <v>1.6701292772850519E-2</v>
      </c>
      <c r="X250">
        <f t="shared" si="381"/>
        <v>65.1304208803287</v>
      </c>
      <c r="Y250">
        <f t="shared" si="382"/>
        <v>141.89428952119687</v>
      </c>
      <c r="Z250">
        <f t="shared" si="383"/>
        <v>2.4765225419229737</v>
      </c>
      <c r="AA250">
        <f t="shared" si="384"/>
        <v>148.54040119355059</v>
      </c>
      <c r="AB250">
        <f t="shared" si="385"/>
        <v>2.5925190730607728</v>
      </c>
      <c r="AC250">
        <f t="shared" si="386"/>
        <v>23.437028623712369</v>
      </c>
      <c r="AD250">
        <f t="shared" si="387"/>
        <v>-2.2771178654356562E-3</v>
      </c>
      <c r="AE250">
        <f t="shared" si="388"/>
        <v>23.434751505846933</v>
      </c>
      <c r="AF250">
        <f t="shared" si="389"/>
        <v>2457899.5</v>
      </c>
      <c r="AG250">
        <f t="shared" si="390"/>
        <v>0.17397672826830937</v>
      </c>
      <c r="AH250">
        <f t="shared" si="391"/>
        <v>16.250454612191106</v>
      </c>
      <c r="AI250">
        <f t="shared" si="392"/>
        <v>20.512090726928605</v>
      </c>
      <c r="AJ250">
        <f t="shared" si="393"/>
        <v>0.40901357316372816</v>
      </c>
      <c r="AK250">
        <f t="shared" si="394"/>
        <v>3.9330907269286044</v>
      </c>
      <c r="AL250">
        <f t="shared" si="395"/>
        <v>355.80847204643294</v>
      </c>
      <c r="AM250">
        <f t="shared" si="396"/>
        <v>6.2100293437004614</v>
      </c>
      <c r="AN250">
        <f t="shared" si="397"/>
        <v>1.013035195569765</v>
      </c>
      <c r="AO250" t="s">
        <v>137</v>
      </c>
      <c r="AP250">
        <f t="shared" si="398"/>
        <v>65.122236211667627</v>
      </c>
      <c r="AQ250">
        <f t="shared" si="399"/>
        <v>65</v>
      </c>
      <c r="AR250">
        <f t="shared" si="400"/>
        <v>7</v>
      </c>
      <c r="AS250">
        <f t="shared" si="401"/>
        <v>20</v>
      </c>
      <c r="AT250">
        <f t="shared" si="402"/>
        <v>1.136597438155079</v>
      </c>
      <c r="AU250">
        <f t="shared" si="403"/>
        <v>63.187888857496112</v>
      </c>
      <c r="AV250" s="18">
        <f t="shared" si="371"/>
        <v>4.2125259238330743</v>
      </c>
      <c r="AW250">
        <f t="shared" si="404"/>
        <v>1.1028367079475452</v>
      </c>
      <c r="AX250">
        <f t="shared" si="405"/>
        <v>21.149360066570406</v>
      </c>
      <c r="AY250" t="str">
        <f t="shared" si="406"/>
        <v>POSITIF</v>
      </c>
      <c r="AZ250">
        <f t="shared" si="407"/>
        <v>21</v>
      </c>
      <c r="BA250">
        <f t="shared" si="408"/>
        <v>8</v>
      </c>
      <c r="BB250">
        <f t="shared" si="409"/>
        <v>57</v>
      </c>
      <c r="BC250">
        <f t="shared" si="410"/>
        <v>0.36912596785146068</v>
      </c>
      <c r="BD250">
        <f t="shared" si="411"/>
        <v>-2.8699128715675193</v>
      </c>
      <c r="BE250">
        <f t="shared" si="412"/>
        <v>0.12222152900771403</v>
      </c>
      <c r="BF250">
        <f t="shared" si="413"/>
        <v>1.9428132568574878</v>
      </c>
      <c r="BG250">
        <f t="shared" si="414"/>
        <v>-178.31480004850562</v>
      </c>
      <c r="BH250">
        <f t="shared" si="415"/>
        <v>4.2125259238330743</v>
      </c>
      <c r="BI250">
        <f t="shared" si="416"/>
        <v>1.6851999514943827</v>
      </c>
      <c r="BJ250">
        <f t="shared" si="417"/>
        <v>1</v>
      </c>
      <c r="BK250">
        <f t="shared" si="418"/>
        <v>41</v>
      </c>
      <c r="BL250">
        <f t="shared" si="419"/>
        <v>6</v>
      </c>
      <c r="BM250">
        <f t="shared" si="420"/>
        <v>75.284190389237395</v>
      </c>
      <c r="BN250" t="str">
        <f t="shared" si="421"/>
        <v>POSITIF</v>
      </c>
      <c r="BO250">
        <f t="shared" si="422"/>
        <v>75</v>
      </c>
      <c r="BP250">
        <f t="shared" si="423"/>
        <v>17</v>
      </c>
      <c r="BQ250">
        <f t="shared" si="424"/>
        <v>3</v>
      </c>
    </row>
    <row r="251" spans="1:69">
      <c r="A251">
        <f t="shared" si="425"/>
        <v>7.0027777777777782</v>
      </c>
      <c r="B251">
        <f t="shared" si="429"/>
        <v>111.315</v>
      </c>
      <c r="C251">
        <f>INT(G3/15)</f>
        <v>7</v>
      </c>
      <c r="D251">
        <f>L3</f>
        <v>2017</v>
      </c>
      <c r="E251">
        <f>L2</f>
        <v>5</v>
      </c>
      <c r="F251">
        <f>L4+1</f>
        <v>26</v>
      </c>
      <c r="H251">
        <v>11</v>
      </c>
      <c r="I251">
        <v>30</v>
      </c>
      <c r="J251">
        <f t="shared" si="432"/>
        <v>11.5</v>
      </c>
      <c r="L251">
        <f t="shared" si="372"/>
        <v>20</v>
      </c>
      <c r="M251">
        <f t="shared" si="373"/>
        <v>-13</v>
      </c>
      <c r="N251">
        <f t="shared" si="374"/>
        <v>2457899.6875</v>
      </c>
      <c r="O251">
        <f t="shared" si="431"/>
        <v>8.1273429360522115E-4</v>
      </c>
      <c r="P251">
        <f t="shared" si="426"/>
        <v>2457899.6883127345</v>
      </c>
      <c r="Q251">
        <f t="shared" si="427"/>
        <v>0.17398188398999254</v>
      </c>
      <c r="R251">
        <f t="shared" si="375"/>
        <v>63.94782489402769</v>
      </c>
      <c r="S251">
        <f t="shared" si="376"/>
        <v>140.71169304450632</v>
      </c>
      <c r="T251">
        <f t="shared" si="377"/>
        <v>1.1925992401036736</v>
      </c>
      <c r="U251">
        <f t="shared" si="378"/>
        <v>1.1161000938895771</v>
      </c>
      <c r="V251">
        <f t="shared" si="379"/>
        <v>2.4558823396822391</v>
      </c>
      <c r="W251">
        <f t="shared" si="380"/>
        <v>1.670129276087242E-2</v>
      </c>
      <c r="X251">
        <f t="shared" si="381"/>
        <v>65.140424134131365</v>
      </c>
      <c r="Y251">
        <f t="shared" si="382"/>
        <v>141.90429228460999</v>
      </c>
      <c r="Z251">
        <f t="shared" si="383"/>
        <v>2.4766971230788308</v>
      </c>
      <c r="AA251">
        <f t="shared" si="384"/>
        <v>148.53984959184194</v>
      </c>
      <c r="AB251">
        <f t="shared" si="385"/>
        <v>2.5925094457947973</v>
      </c>
      <c r="AC251">
        <f t="shared" si="386"/>
        <v>23.437028620003673</v>
      </c>
      <c r="AD251">
        <f t="shared" si="387"/>
        <v>-2.2771498108101239E-3</v>
      </c>
      <c r="AE251">
        <f t="shared" si="388"/>
        <v>23.434751470192865</v>
      </c>
      <c r="AF251">
        <f t="shared" si="389"/>
        <v>2457899.5</v>
      </c>
      <c r="AG251">
        <f t="shared" si="390"/>
        <v>0.17397672826830937</v>
      </c>
      <c r="AH251">
        <f t="shared" si="391"/>
        <v>16.250454612191106</v>
      </c>
      <c r="AI251">
        <f t="shared" si="392"/>
        <v>20.762775204266106</v>
      </c>
      <c r="AJ251">
        <f t="shared" si="393"/>
        <v>0.40901357254144727</v>
      </c>
      <c r="AK251">
        <f t="shared" si="394"/>
        <v>4.1837752042661052</v>
      </c>
      <c r="AL251">
        <f t="shared" si="395"/>
        <v>359.55818740334178</v>
      </c>
      <c r="AM251">
        <f t="shared" si="396"/>
        <v>6.2754742226911144</v>
      </c>
      <c r="AN251">
        <f t="shared" si="397"/>
        <v>1.0130370424261148</v>
      </c>
      <c r="AO251" t="s">
        <v>137</v>
      </c>
      <c r="AP251">
        <f t="shared" si="398"/>
        <v>65.132239426216387</v>
      </c>
      <c r="AQ251">
        <f t="shared" si="399"/>
        <v>65</v>
      </c>
      <c r="AR251">
        <f t="shared" si="400"/>
        <v>7</v>
      </c>
      <c r="AS251">
        <f t="shared" si="401"/>
        <v>56</v>
      </c>
      <c r="AT251">
        <f t="shared" si="402"/>
        <v>1.1367720271847384</v>
      </c>
      <c r="AU251">
        <f t="shared" si="403"/>
        <v>63.198440660649794</v>
      </c>
      <c r="AV251" s="18">
        <f t="shared" si="371"/>
        <v>4.2132293773766527</v>
      </c>
      <c r="AW251">
        <f t="shared" si="404"/>
        <v>1.1030208716545993</v>
      </c>
      <c r="AX251">
        <f t="shared" si="405"/>
        <v>21.151154194873165</v>
      </c>
      <c r="AY251" t="str">
        <f t="shared" si="406"/>
        <v>POSITIF</v>
      </c>
      <c r="AZ251">
        <f t="shared" si="407"/>
        <v>21</v>
      </c>
      <c r="BA251">
        <f t="shared" si="408"/>
        <v>9</v>
      </c>
      <c r="BB251">
        <f t="shared" si="409"/>
        <v>4</v>
      </c>
      <c r="BC251">
        <f t="shared" si="410"/>
        <v>0.36915728129754705</v>
      </c>
      <c r="BD251">
        <f t="shared" si="411"/>
        <v>-3.1121803658817675</v>
      </c>
      <c r="BE251">
        <f t="shared" si="412"/>
        <v>0.12222152900771403</v>
      </c>
      <c r="BF251">
        <f t="shared" si="413"/>
        <v>1.9428132568574878</v>
      </c>
      <c r="BG251">
        <f t="shared" si="414"/>
        <v>167.59481235711056</v>
      </c>
      <c r="BH251">
        <f t="shared" si="415"/>
        <v>4.2132293773766527</v>
      </c>
      <c r="BI251">
        <f t="shared" si="416"/>
        <v>347.59481235711053</v>
      </c>
      <c r="BJ251">
        <f t="shared" si="417"/>
        <v>347</v>
      </c>
      <c r="BK251">
        <f t="shared" si="418"/>
        <v>35</v>
      </c>
      <c r="BL251">
        <f t="shared" si="419"/>
        <v>41</v>
      </c>
      <c r="BM251">
        <f t="shared" si="420"/>
        <v>75.845174150552126</v>
      </c>
      <c r="BN251" t="str">
        <f t="shared" si="421"/>
        <v>POSITIF</v>
      </c>
      <c r="BO251">
        <f t="shared" si="422"/>
        <v>75</v>
      </c>
      <c r="BP251">
        <f t="shared" si="423"/>
        <v>50</v>
      </c>
      <c r="BQ251">
        <f t="shared" si="424"/>
        <v>42</v>
      </c>
    </row>
    <row r="252" spans="1:69">
      <c r="A252">
        <f t="shared" si="425"/>
        <v>7.0027777777777782</v>
      </c>
      <c r="B252">
        <f t="shared" si="429"/>
        <v>111.315</v>
      </c>
      <c r="C252">
        <f>INT(G3/15)</f>
        <v>7</v>
      </c>
      <c r="D252">
        <f>L3</f>
        <v>2017</v>
      </c>
      <c r="E252">
        <f>L2</f>
        <v>5</v>
      </c>
      <c r="F252">
        <f>L4+1</f>
        <v>26</v>
      </c>
      <c r="H252">
        <v>11</v>
      </c>
      <c r="I252">
        <v>45</v>
      </c>
      <c r="J252">
        <f t="shared" si="432"/>
        <v>11.75</v>
      </c>
      <c r="L252">
        <f t="shared" si="372"/>
        <v>20</v>
      </c>
      <c r="M252">
        <f t="shared" si="373"/>
        <v>-13</v>
      </c>
      <c r="N252">
        <f t="shared" si="374"/>
        <v>2457899.697916667</v>
      </c>
      <c r="O252">
        <f t="shared" si="431"/>
        <v>8.1273429360522115E-4</v>
      </c>
      <c r="P252">
        <f t="shared" si="426"/>
        <v>2457899.6987294015</v>
      </c>
      <c r="Q252">
        <f t="shared" si="427"/>
        <v>0.17398216918279136</v>
      </c>
      <c r="R252">
        <f t="shared" si="375"/>
        <v>63.958092054326698</v>
      </c>
      <c r="S252">
        <f t="shared" si="376"/>
        <v>140.72195971441579</v>
      </c>
      <c r="T252">
        <f t="shared" si="377"/>
        <v>1.1923352975730259</v>
      </c>
      <c r="U252">
        <f t="shared" si="378"/>
        <v>1.1162792896416249</v>
      </c>
      <c r="V252">
        <f t="shared" si="379"/>
        <v>2.4560615268753749</v>
      </c>
      <c r="W252">
        <f t="shared" si="380"/>
        <v>1.6701292748894325E-2</v>
      </c>
      <c r="X252">
        <f t="shared" si="381"/>
        <v>65.150427351899722</v>
      </c>
      <c r="Y252">
        <f t="shared" si="382"/>
        <v>141.91429501198883</v>
      </c>
      <c r="Z252">
        <f t="shared" si="383"/>
        <v>2.4768717036057706</v>
      </c>
      <c r="AA252">
        <f t="shared" si="384"/>
        <v>148.53929799010868</v>
      </c>
      <c r="AB252">
        <f t="shared" si="385"/>
        <v>2.5924998185283918</v>
      </c>
      <c r="AC252">
        <f t="shared" si="386"/>
        <v>23.437028616294977</v>
      </c>
      <c r="AD252">
        <f t="shared" si="387"/>
        <v>-2.2771817434924513E-3</v>
      </c>
      <c r="AE252">
        <f t="shared" si="388"/>
        <v>23.434751434551487</v>
      </c>
      <c r="AF252">
        <f t="shared" si="389"/>
        <v>2457899.5</v>
      </c>
      <c r="AG252">
        <f t="shared" si="390"/>
        <v>0.17397672826830937</v>
      </c>
      <c r="AH252">
        <f t="shared" si="391"/>
        <v>16.250454612191106</v>
      </c>
      <c r="AI252">
        <f t="shared" si="392"/>
        <v>21.013459681603607</v>
      </c>
      <c r="AJ252">
        <f t="shared" si="393"/>
        <v>0.40901357191938786</v>
      </c>
      <c r="AK252">
        <f t="shared" si="394"/>
        <v>4.4344596816036059</v>
      </c>
      <c r="AL252">
        <f t="shared" si="395"/>
        <v>3.307902542637069</v>
      </c>
      <c r="AM252">
        <f t="shared" si="396"/>
        <v>5.7733790704108966E-2</v>
      </c>
      <c r="AN252">
        <f t="shared" si="397"/>
        <v>1.0130388888713178</v>
      </c>
      <c r="AO252" t="s">
        <v>137</v>
      </c>
      <c r="AP252">
        <f t="shared" si="398"/>
        <v>65.142242604731067</v>
      </c>
      <c r="AQ252">
        <f t="shared" si="399"/>
        <v>65</v>
      </c>
      <c r="AR252">
        <f t="shared" si="400"/>
        <v>8</v>
      </c>
      <c r="AS252">
        <f t="shared" si="401"/>
        <v>32</v>
      </c>
      <c r="AT252">
        <f t="shared" si="402"/>
        <v>1.1369466155854842</v>
      </c>
      <c r="AU252">
        <f t="shared" si="403"/>
        <v>63.208992681417016</v>
      </c>
      <c r="AV252" s="18">
        <f t="shared" si="371"/>
        <v>4.2139328454278013</v>
      </c>
      <c r="AW252">
        <f t="shared" si="404"/>
        <v>1.1032050391597261</v>
      </c>
      <c r="AX252">
        <f t="shared" si="405"/>
        <v>21.15294766275894</v>
      </c>
      <c r="AY252" t="str">
        <f t="shared" si="406"/>
        <v>POSITIF</v>
      </c>
      <c r="AZ252">
        <f t="shared" si="407"/>
        <v>21</v>
      </c>
      <c r="BA252">
        <f t="shared" si="408"/>
        <v>9</v>
      </c>
      <c r="BB252">
        <f t="shared" si="409"/>
        <v>10</v>
      </c>
      <c r="BC252">
        <f t="shared" si="410"/>
        <v>0.36918858321718262</v>
      </c>
      <c r="BD252">
        <f t="shared" si="411"/>
        <v>2.9250812848936576</v>
      </c>
      <c r="BE252">
        <f t="shared" si="412"/>
        <v>0.12222152900771403</v>
      </c>
      <c r="BF252">
        <f t="shared" si="413"/>
        <v>1.9428132568574878</v>
      </c>
      <c r="BG252">
        <f t="shared" si="414"/>
        <v>154.96627389248621</v>
      </c>
      <c r="BH252">
        <f t="shared" si="415"/>
        <v>4.2139328454278013</v>
      </c>
      <c r="BI252">
        <f t="shared" si="416"/>
        <v>334.96627389248624</v>
      </c>
      <c r="BJ252">
        <f t="shared" si="417"/>
        <v>334</v>
      </c>
      <c r="BK252">
        <f t="shared" si="418"/>
        <v>57</v>
      </c>
      <c r="BL252">
        <f t="shared" si="419"/>
        <v>58</v>
      </c>
      <c r="BM252">
        <f t="shared" si="420"/>
        <v>75.492772601521864</v>
      </c>
      <c r="BN252" t="str">
        <f t="shared" si="421"/>
        <v>POSITIF</v>
      </c>
      <c r="BO252">
        <f t="shared" si="422"/>
        <v>75</v>
      </c>
      <c r="BP252">
        <f t="shared" si="423"/>
        <v>29</v>
      </c>
      <c r="BQ252">
        <f t="shared" si="424"/>
        <v>33</v>
      </c>
    </row>
    <row r="253" spans="1:69">
      <c r="A253">
        <f t="shared" si="425"/>
        <v>7.0027777777777782</v>
      </c>
      <c r="B253">
        <f t="shared" si="429"/>
        <v>111.315</v>
      </c>
      <c r="C253">
        <f>INT(G3/15)</f>
        <v>7</v>
      </c>
      <c r="D253">
        <f>L3</f>
        <v>2017</v>
      </c>
      <c r="E253">
        <f>L2</f>
        <v>5</v>
      </c>
      <c r="F253">
        <f>L4+1</f>
        <v>26</v>
      </c>
      <c r="H253">
        <v>12</v>
      </c>
      <c r="I253">
        <v>0</v>
      </c>
      <c r="J253">
        <f t="shared" si="432"/>
        <v>12</v>
      </c>
      <c r="L253">
        <f t="shared" si="372"/>
        <v>20</v>
      </c>
      <c r="M253">
        <f t="shared" si="373"/>
        <v>-13</v>
      </c>
      <c r="N253">
        <f t="shared" si="374"/>
        <v>2457899.7083333335</v>
      </c>
      <c r="O253">
        <f t="shared" si="431"/>
        <v>8.1273429360522115E-4</v>
      </c>
      <c r="P253">
        <f t="shared" si="426"/>
        <v>2457899.709146068</v>
      </c>
      <c r="Q253">
        <f t="shared" si="427"/>
        <v>0.17398245437557744</v>
      </c>
      <c r="R253">
        <f t="shared" si="375"/>
        <v>63.968359214166412</v>
      </c>
      <c r="S253">
        <f t="shared" si="376"/>
        <v>140.73222638386778</v>
      </c>
      <c r="T253">
        <f t="shared" si="377"/>
        <v>1.1920713185815597</v>
      </c>
      <c r="U253">
        <f t="shared" si="378"/>
        <v>1.1164584853856565</v>
      </c>
      <c r="V253">
        <f t="shared" si="379"/>
        <v>2.456240714060526</v>
      </c>
      <c r="W253">
        <f t="shared" si="380"/>
        <v>1.6701292736916225E-2</v>
      </c>
      <c r="X253">
        <f t="shared" si="381"/>
        <v>65.160430532747966</v>
      </c>
      <c r="Y253">
        <f t="shared" si="382"/>
        <v>141.92429770244934</v>
      </c>
      <c r="Z253">
        <f t="shared" si="383"/>
        <v>2.4770462834883644</v>
      </c>
      <c r="AA253">
        <f t="shared" si="384"/>
        <v>148.53874638840003</v>
      </c>
      <c r="AB253">
        <f t="shared" si="385"/>
        <v>2.5924901912624163</v>
      </c>
      <c r="AC253">
        <f t="shared" si="386"/>
        <v>23.437028612586282</v>
      </c>
      <c r="AD253">
        <f t="shared" si="387"/>
        <v>-2.2772136634740324E-3</v>
      </c>
      <c r="AE253">
        <f t="shared" si="388"/>
        <v>23.434751398922806</v>
      </c>
      <c r="AF253">
        <f t="shared" si="389"/>
        <v>2457899.5</v>
      </c>
      <c r="AG253">
        <f t="shared" si="390"/>
        <v>0.17397672826830937</v>
      </c>
      <c r="AH253">
        <f t="shared" si="391"/>
        <v>16.250454612191106</v>
      </c>
      <c r="AI253">
        <f t="shared" si="392"/>
        <v>21.264144158941107</v>
      </c>
      <c r="AJ253">
        <f t="shared" si="393"/>
        <v>0.40901357129755012</v>
      </c>
      <c r="AK253">
        <f t="shared" si="394"/>
        <v>4.6851441589411067</v>
      </c>
      <c r="AL253">
        <f t="shared" si="395"/>
        <v>7.0576174653192369</v>
      </c>
      <c r="AM253">
        <f t="shared" si="396"/>
        <v>0.12317866211607739</v>
      </c>
      <c r="AN253">
        <f t="shared" si="397"/>
        <v>1.013040734905154</v>
      </c>
      <c r="AO253" t="s">
        <v>137</v>
      </c>
      <c r="AP253">
        <f t="shared" si="398"/>
        <v>65.152245746325875</v>
      </c>
      <c r="AQ253">
        <f t="shared" si="399"/>
        <v>65</v>
      </c>
      <c r="AR253">
        <f t="shared" si="400"/>
        <v>9</v>
      </c>
      <c r="AS253">
        <f t="shared" si="401"/>
        <v>8</v>
      </c>
      <c r="AT253">
        <f t="shared" si="402"/>
        <v>1.1371212033418567</v>
      </c>
      <c r="AU253">
        <f t="shared" si="403"/>
        <v>63.219544918797368</v>
      </c>
      <c r="AV253" s="18">
        <f t="shared" si="371"/>
        <v>4.2146363279198242</v>
      </c>
      <c r="AW253">
        <f t="shared" si="404"/>
        <v>1.1033892104454652</v>
      </c>
      <c r="AX253">
        <f t="shared" si="405"/>
        <v>21.154740469999428</v>
      </c>
      <c r="AY253" t="str">
        <f t="shared" si="406"/>
        <v>POSITIF</v>
      </c>
      <c r="AZ253">
        <f t="shared" si="407"/>
        <v>21</v>
      </c>
      <c r="BA253">
        <f t="shared" si="408"/>
        <v>9</v>
      </c>
      <c r="BB253">
        <f t="shared" si="409"/>
        <v>17</v>
      </c>
      <c r="BC253">
        <f t="shared" si="410"/>
        <v>0.36921987360638275</v>
      </c>
      <c r="BD253">
        <f t="shared" si="411"/>
        <v>2.7046717089712136</v>
      </c>
      <c r="BE253">
        <f t="shared" si="412"/>
        <v>0.12222152900771403</v>
      </c>
      <c r="BF253">
        <f t="shared" si="413"/>
        <v>1.9428132568574878</v>
      </c>
      <c r="BG253">
        <f t="shared" si="414"/>
        <v>144.65242342212645</v>
      </c>
      <c r="BH253">
        <f t="shared" si="415"/>
        <v>4.2146363279198242</v>
      </c>
      <c r="BI253">
        <f t="shared" si="416"/>
        <v>324.65242342212645</v>
      </c>
      <c r="BJ253">
        <f t="shared" si="417"/>
        <v>324</v>
      </c>
      <c r="BK253">
        <f t="shared" si="418"/>
        <v>39</v>
      </c>
      <c r="BL253">
        <f t="shared" si="419"/>
        <v>8</v>
      </c>
      <c r="BM253">
        <f t="shared" si="420"/>
        <v>74.288433552944753</v>
      </c>
      <c r="BN253" t="str">
        <f t="shared" si="421"/>
        <v>POSITIF</v>
      </c>
      <c r="BO253">
        <f t="shared" si="422"/>
        <v>74</v>
      </c>
      <c r="BP253">
        <f t="shared" si="423"/>
        <v>17</v>
      </c>
      <c r="BQ253">
        <f t="shared" si="424"/>
        <v>18</v>
      </c>
    </row>
    <row r="254" spans="1:69">
      <c r="A254">
        <f t="shared" si="425"/>
        <v>7.0027777777777782</v>
      </c>
      <c r="B254">
        <f t="shared" si="429"/>
        <v>111.315</v>
      </c>
      <c r="C254">
        <f>INT(G3/15)</f>
        <v>7</v>
      </c>
      <c r="D254">
        <f>L3</f>
        <v>2017</v>
      </c>
      <c r="E254">
        <f>L2</f>
        <v>5</v>
      </c>
      <c r="F254">
        <f>L4+1</f>
        <v>26</v>
      </c>
      <c r="H254">
        <v>12</v>
      </c>
      <c r="I254">
        <v>15</v>
      </c>
      <c r="J254">
        <f t="shared" si="432"/>
        <v>12.25</v>
      </c>
      <c r="L254">
        <f t="shared" si="372"/>
        <v>20</v>
      </c>
      <c r="M254">
        <f t="shared" si="373"/>
        <v>-13</v>
      </c>
      <c r="N254">
        <f t="shared" si="374"/>
        <v>2457899.71875</v>
      </c>
      <c r="O254">
        <f t="shared" si="431"/>
        <v>8.1273429360522115E-4</v>
      </c>
      <c r="P254">
        <f t="shared" si="426"/>
        <v>2457899.7195627345</v>
      </c>
      <c r="Q254">
        <f t="shared" si="427"/>
        <v>0.17398273956836352</v>
      </c>
      <c r="R254">
        <f t="shared" si="375"/>
        <v>63.978626374007035</v>
      </c>
      <c r="S254">
        <f t="shared" si="376"/>
        <v>140.74249305331887</v>
      </c>
      <c r="T254">
        <f t="shared" si="377"/>
        <v>1.191807303125856</v>
      </c>
      <c r="U254">
        <f t="shared" si="378"/>
        <v>1.1166376811297039</v>
      </c>
      <c r="V254">
        <f t="shared" si="379"/>
        <v>2.4564199012456616</v>
      </c>
      <c r="W254">
        <f t="shared" si="380"/>
        <v>1.670129272493813E-2</v>
      </c>
      <c r="X254">
        <f t="shared" si="381"/>
        <v>65.170433677132891</v>
      </c>
      <c r="Y254">
        <f t="shared" si="382"/>
        <v>141.93430035644474</v>
      </c>
      <c r="Z254">
        <f t="shared" si="383"/>
        <v>2.477220862734522</v>
      </c>
      <c r="AA254">
        <f t="shared" si="384"/>
        <v>148.53819478669138</v>
      </c>
      <c r="AB254">
        <f t="shared" si="385"/>
        <v>2.5924805639964408</v>
      </c>
      <c r="AC254">
        <f t="shared" si="386"/>
        <v>23.437028608877586</v>
      </c>
      <c r="AD254">
        <f t="shared" si="387"/>
        <v>-2.2772455707505542E-3</v>
      </c>
      <c r="AE254">
        <f t="shared" si="388"/>
        <v>23.434751363306837</v>
      </c>
      <c r="AF254">
        <f t="shared" si="389"/>
        <v>2457899.5</v>
      </c>
      <c r="AG254">
        <f t="shared" si="390"/>
        <v>0.17397672826830937</v>
      </c>
      <c r="AH254">
        <f t="shared" si="391"/>
        <v>16.250454612191106</v>
      </c>
      <c r="AI254">
        <f t="shared" si="392"/>
        <v>21.514828636278608</v>
      </c>
      <c r="AJ254">
        <f t="shared" si="393"/>
        <v>0.40901357067593419</v>
      </c>
      <c r="AK254">
        <f t="shared" si="394"/>
        <v>4.9358286362786075</v>
      </c>
      <c r="AL254">
        <f t="shared" si="395"/>
        <v>10.807332170972517</v>
      </c>
      <c r="AM254">
        <f t="shared" si="396"/>
        <v>0.18862352974017715</v>
      </c>
      <c r="AN254">
        <f t="shared" si="397"/>
        <v>1.0130425805276508</v>
      </c>
      <c r="AO254" t="s">
        <v>137</v>
      </c>
      <c r="AP254">
        <f t="shared" si="398"/>
        <v>65.162248851457576</v>
      </c>
      <c r="AQ254">
        <f t="shared" si="399"/>
        <v>65</v>
      </c>
      <c r="AR254">
        <f t="shared" si="400"/>
        <v>9</v>
      </c>
      <c r="AS254">
        <f t="shared" si="401"/>
        <v>44</v>
      </c>
      <c r="AT254">
        <f t="shared" si="402"/>
        <v>1.1372957904618282</v>
      </c>
      <c r="AU254">
        <f t="shared" si="403"/>
        <v>63.23009737320659</v>
      </c>
      <c r="AV254" s="18">
        <f t="shared" si="371"/>
        <v>4.2153398248804397</v>
      </c>
      <c r="AW254">
        <f t="shared" si="404"/>
        <v>1.1035733855190728</v>
      </c>
      <c r="AX254">
        <f t="shared" si="405"/>
        <v>21.156532616607056</v>
      </c>
      <c r="AY254" t="str">
        <f t="shared" si="406"/>
        <v>POSITIF</v>
      </c>
      <c r="AZ254">
        <f t="shared" si="407"/>
        <v>21</v>
      </c>
      <c r="BA254">
        <f t="shared" si="408"/>
        <v>9</v>
      </c>
      <c r="BB254">
        <f t="shared" si="409"/>
        <v>23</v>
      </c>
      <c r="BC254">
        <f t="shared" si="410"/>
        <v>0.36925115246536427</v>
      </c>
      <c r="BD254">
        <f t="shared" si="411"/>
        <v>2.5246610597050698</v>
      </c>
      <c r="BE254">
        <f t="shared" si="412"/>
        <v>0.12222152900771403</v>
      </c>
      <c r="BF254">
        <f t="shared" si="413"/>
        <v>1.9428132568574878</v>
      </c>
      <c r="BG254">
        <f t="shared" si="414"/>
        <v>136.63853828986981</v>
      </c>
      <c r="BH254">
        <f t="shared" si="415"/>
        <v>4.2153398248804397</v>
      </c>
      <c r="BI254">
        <f t="shared" si="416"/>
        <v>316.63853828986981</v>
      </c>
      <c r="BJ254">
        <f t="shared" si="417"/>
        <v>316</v>
      </c>
      <c r="BK254">
        <f t="shared" si="418"/>
        <v>38</v>
      </c>
      <c r="BL254">
        <f t="shared" si="419"/>
        <v>18</v>
      </c>
      <c r="BM254">
        <f t="shared" si="420"/>
        <v>72.406540835628405</v>
      </c>
      <c r="BN254" t="str">
        <f t="shared" si="421"/>
        <v>POSITIF</v>
      </c>
      <c r="BO254">
        <f t="shared" si="422"/>
        <v>72</v>
      </c>
      <c r="BP254">
        <f t="shared" si="423"/>
        <v>24</v>
      </c>
      <c r="BQ254">
        <f t="shared" si="424"/>
        <v>23</v>
      </c>
    </row>
    <row r="255" spans="1:69">
      <c r="A255">
        <f t="shared" si="425"/>
        <v>7.0027777777777782</v>
      </c>
      <c r="B255">
        <f t="shared" si="429"/>
        <v>111.315</v>
      </c>
      <c r="C255">
        <f>INT(G3/15)</f>
        <v>7</v>
      </c>
      <c r="D255">
        <f>L3</f>
        <v>2017</v>
      </c>
      <c r="E255">
        <f>L2</f>
        <v>5</v>
      </c>
      <c r="F255">
        <f>L4+1</f>
        <v>26</v>
      </c>
      <c r="H255">
        <v>12</v>
      </c>
      <c r="I255">
        <v>30</v>
      </c>
      <c r="J255">
        <f t="shared" si="432"/>
        <v>12.5</v>
      </c>
      <c r="L255">
        <f t="shared" si="372"/>
        <v>20</v>
      </c>
      <c r="M255">
        <f t="shared" si="373"/>
        <v>-13</v>
      </c>
      <c r="N255">
        <f t="shared" si="374"/>
        <v>2457899.729166667</v>
      </c>
      <c r="O255">
        <f t="shared" si="431"/>
        <v>8.1273429360522115E-4</v>
      </c>
      <c r="P255">
        <f t="shared" si="426"/>
        <v>2457899.7299794015</v>
      </c>
      <c r="Q255">
        <f t="shared" si="427"/>
        <v>0.17398302476116234</v>
      </c>
      <c r="R255">
        <f t="shared" si="375"/>
        <v>63.988893534306044</v>
      </c>
      <c r="S255">
        <f t="shared" si="376"/>
        <v>140.75275972322925</v>
      </c>
      <c r="T255">
        <f t="shared" si="377"/>
        <v>1.1915432512024011</v>
      </c>
      <c r="U255">
        <f t="shared" si="378"/>
        <v>1.1168168768817517</v>
      </c>
      <c r="V255">
        <f t="shared" si="379"/>
        <v>2.4565990884388129</v>
      </c>
      <c r="W255">
        <f t="shared" si="380"/>
        <v>1.6701292712960031E-2</v>
      </c>
      <c r="X255">
        <f t="shared" si="381"/>
        <v>65.180436785508448</v>
      </c>
      <c r="Y255">
        <f t="shared" si="382"/>
        <v>141.94430297443165</v>
      </c>
      <c r="Z255">
        <f t="shared" si="383"/>
        <v>2.477395441352213</v>
      </c>
      <c r="AA255">
        <f t="shared" si="384"/>
        <v>148.53764318495806</v>
      </c>
      <c r="AB255">
        <f t="shared" si="385"/>
        <v>2.5924709367300345</v>
      </c>
      <c r="AC255">
        <f t="shared" si="386"/>
        <v>23.437028605168891</v>
      </c>
      <c r="AD255">
        <f t="shared" si="387"/>
        <v>-2.2772774653176888E-3</v>
      </c>
      <c r="AE255">
        <f t="shared" si="388"/>
        <v>23.434751327703573</v>
      </c>
      <c r="AF255">
        <f t="shared" si="389"/>
        <v>2457899.5</v>
      </c>
      <c r="AG255">
        <f t="shared" si="390"/>
        <v>0.17397672826830937</v>
      </c>
      <c r="AH255">
        <f t="shared" si="391"/>
        <v>16.250454612191106</v>
      </c>
      <c r="AI255">
        <f t="shared" si="392"/>
        <v>21.765513113616105</v>
      </c>
      <c r="AJ255">
        <f t="shared" si="393"/>
        <v>0.40901357005453998</v>
      </c>
      <c r="AK255">
        <f t="shared" si="394"/>
        <v>5.1865131136161047</v>
      </c>
      <c r="AL255">
        <f t="shared" si="395"/>
        <v>14.557046659184065</v>
      </c>
      <c r="AM255">
        <f t="shared" si="396"/>
        <v>0.2540683935692028</v>
      </c>
      <c r="AN255">
        <f t="shared" si="397"/>
        <v>1.0130444257388362</v>
      </c>
      <c r="AO255" t="s">
        <v>137</v>
      </c>
      <c r="AP255">
        <f t="shared" si="398"/>
        <v>65.172251920580152</v>
      </c>
      <c r="AQ255">
        <f t="shared" si="399"/>
        <v>65</v>
      </c>
      <c r="AR255">
        <f t="shared" si="400"/>
        <v>10</v>
      </c>
      <c r="AS255">
        <f t="shared" si="401"/>
        <v>20</v>
      </c>
      <c r="AT255">
        <f t="shared" si="402"/>
        <v>1.1374703769533216</v>
      </c>
      <c r="AU255">
        <f t="shared" si="403"/>
        <v>63.240650045057507</v>
      </c>
      <c r="AV255" s="18">
        <f t="shared" si="371"/>
        <v>4.216043336337167</v>
      </c>
      <c r="AW255">
        <f t="shared" si="404"/>
        <v>1.1037575643877537</v>
      </c>
      <c r="AX255">
        <f t="shared" si="405"/>
        <v>21.158324102593635</v>
      </c>
      <c r="AY255" t="str">
        <f t="shared" si="406"/>
        <v>POSITIF</v>
      </c>
      <c r="AZ255">
        <f t="shared" si="407"/>
        <v>21</v>
      </c>
      <c r="BA255">
        <f t="shared" si="408"/>
        <v>9</v>
      </c>
      <c r="BB255">
        <f t="shared" si="409"/>
        <v>29</v>
      </c>
      <c r="BC255">
        <f t="shared" si="410"/>
        <v>0.36928241979433346</v>
      </c>
      <c r="BD255">
        <f t="shared" si="411"/>
        <v>2.3847923782705704</v>
      </c>
      <c r="BE255">
        <f t="shared" si="412"/>
        <v>0.12222152900771403</v>
      </c>
      <c r="BF255">
        <f t="shared" si="413"/>
        <v>1.9428132568574878</v>
      </c>
      <c r="BG255">
        <f t="shared" si="414"/>
        <v>130.51779044021032</v>
      </c>
      <c r="BH255">
        <f t="shared" si="415"/>
        <v>4.216043336337167</v>
      </c>
      <c r="BI255">
        <f t="shared" si="416"/>
        <v>310.51779044021032</v>
      </c>
      <c r="BJ255">
        <f t="shared" si="417"/>
        <v>310</v>
      </c>
      <c r="BK255">
        <f t="shared" si="418"/>
        <v>31</v>
      </c>
      <c r="BL255">
        <f t="shared" si="419"/>
        <v>4</v>
      </c>
      <c r="BM255">
        <f t="shared" si="420"/>
        <v>70.03824269687604</v>
      </c>
      <c r="BN255" t="str">
        <f t="shared" si="421"/>
        <v>POSITIF</v>
      </c>
      <c r="BO255">
        <f t="shared" si="422"/>
        <v>70</v>
      </c>
      <c r="BP255">
        <f t="shared" si="423"/>
        <v>2</v>
      </c>
      <c r="BQ255">
        <f t="shared" si="424"/>
        <v>17</v>
      </c>
    </row>
    <row r="256" spans="1:69">
      <c r="A256">
        <f t="shared" si="425"/>
        <v>7.0027777777777782</v>
      </c>
      <c r="B256">
        <f t="shared" si="429"/>
        <v>111.315</v>
      </c>
      <c r="C256">
        <f>INT(G3/15)</f>
        <v>7</v>
      </c>
      <c r="D256">
        <f>L3</f>
        <v>2017</v>
      </c>
      <c r="E256">
        <f>L2</f>
        <v>5</v>
      </c>
      <c r="F256">
        <f>L4+1</f>
        <v>26</v>
      </c>
      <c r="H256">
        <v>12</v>
      </c>
      <c r="I256">
        <v>45</v>
      </c>
      <c r="J256">
        <f t="shared" si="432"/>
        <v>12.75</v>
      </c>
      <c r="L256">
        <f t="shared" si="372"/>
        <v>20</v>
      </c>
      <c r="M256">
        <f t="shared" si="373"/>
        <v>-13</v>
      </c>
      <c r="N256">
        <f t="shared" si="374"/>
        <v>2457899.7395833335</v>
      </c>
      <c r="O256">
        <f t="shared" si="431"/>
        <v>8.1273429360522115E-4</v>
      </c>
      <c r="P256">
        <f t="shared" si="426"/>
        <v>2457899.740396068</v>
      </c>
      <c r="Q256">
        <f t="shared" si="427"/>
        <v>0.17398330995394842</v>
      </c>
      <c r="R256">
        <f t="shared" si="375"/>
        <v>63.999160694146667</v>
      </c>
      <c r="S256">
        <f t="shared" si="376"/>
        <v>140.76302639268033</v>
      </c>
      <c r="T256">
        <f t="shared" si="377"/>
        <v>1.1912791628431409</v>
      </c>
      <c r="U256">
        <f t="shared" si="378"/>
        <v>1.116996072625799</v>
      </c>
      <c r="V256">
        <f t="shared" si="379"/>
        <v>2.4567782756239485</v>
      </c>
      <c r="W256">
        <f t="shared" si="380"/>
        <v>1.6701292700981935E-2</v>
      </c>
      <c r="X256">
        <f t="shared" si="381"/>
        <v>65.190439856989812</v>
      </c>
      <c r="Y256">
        <f t="shared" si="382"/>
        <v>141.95430555552346</v>
      </c>
      <c r="Z256">
        <f t="shared" si="383"/>
        <v>2.4775700193259627</v>
      </c>
      <c r="AA256">
        <f t="shared" si="384"/>
        <v>148.53709158324941</v>
      </c>
      <c r="AB256">
        <f t="shared" si="385"/>
        <v>2.5924613094640589</v>
      </c>
      <c r="AC256">
        <f t="shared" si="386"/>
        <v>23.437028601460195</v>
      </c>
      <c r="AD256">
        <f t="shared" si="387"/>
        <v>-2.2773093471668451E-3</v>
      </c>
      <c r="AE256">
        <f t="shared" si="388"/>
        <v>23.434751292113027</v>
      </c>
      <c r="AF256">
        <f t="shared" si="389"/>
        <v>2457899.5</v>
      </c>
      <c r="AG256">
        <f t="shared" si="390"/>
        <v>0.17397672826830937</v>
      </c>
      <c r="AH256">
        <f t="shared" si="391"/>
        <v>16.250454612191106</v>
      </c>
      <c r="AI256">
        <f t="shared" si="392"/>
        <v>22.016197590953606</v>
      </c>
      <c r="AJ256">
        <f t="shared" si="393"/>
        <v>0.40901356943336781</v>
      </c>
      <c r="AK256">
        <f t="shared" si="394"/>
        <v>5.4371975909536054</v>
      </c>
      <c r="AL256">
        <f t="shared" si="395"/>
        <v>18.306760930953601</v>
      </c>
      <c r="AM256">
        <f t="shared" si="396"/>
        <v>0.31951325362060262</v>
      </c>
      <c r="AN256">
        <f t="shared" si="397"/>
        <v>1.0130462705384906</v>
      </c>
      <c r="AO256" t="s">
        <v>137</v>
      </c>
      <c r="AP256">
        <f t="shared" si="398"/>
        <v>65.182254952808762</v>
      </c>
      <c r="AQ256">
        <f t="shared" si="399"/>
        <v>65</v>
      </c>
      <c r="AR256">
        <f t="shared" si="400"/>
        <v>10</v>
      </c>
      <c r="AS256">
        <f t="shared" si="401"/>
        <v>56</v>
      </c>
      <c r="AT256">
        <f t="shared" si="402"/>
        <v>1.137644962800894</v>
      </c>
      <c r="AU256">
        <f t="shared" si="403"/>
        <v>63.251202933350477</v>
      </c>
      <c r="AV256" s="18">
        <f t="shared" si="371"/>
        <v>4.2167468622233653</v>
      </c>
      <c r="AW256">
        <f t="shared" si="404"/>
        <v>1.1039417470340613</v>
      </c>
      <c r="AX256">
        <f t="shared" si="405"/>
        <v>21.160114927731268</v>
      </c>
      <c r="AY256" t="str">
        <f t="shared" si="406"/>
        <v>POSITIF</v>
      </c>
      <c r="AZ256">
        <f t="shared" si="407"/>
        <v>21</v>
      </c>
      <c r="BA256">
        <f t="shared" si="408"/>
        <v>9</v>
      </c>
      <c r="BB256">
        <f t="shared" si="409"/>
        <v>36</v>
      </c>
      <c r="BC256">
        <f t="shared" si="410"/>
        <v>0.36931367558931261</v>
      </c>
      <c r="BD256">
        <f t="shared" si="411"/>
        <v>2.2779651756096495</v>
      </c>
      <c r="BE256">
        <f t="shared" si="412"/>
        <v>0.12222152900771403</v>
      </c>
      <c r="BF256">
        <f t="shared" si="413"/>
        <v>1.9428132568574878</v>
      </c>
      <c r="BG256">
        <f t="shared" si="414"/>
        <v>125.83946111210628</v>
      </c>
      <c r="BH256">
        <f t="shared" si="415"/>
        <v>4.2167468622233653</v>
      </c>
      <c r="BI256">
        <f t="shared" si="416"/>
        <v>305.83946111210628</v>
      </c>
      <c r="BJ256">
        <f t="shared" si="417"/>
        <v>305</v>
      </c>
      <c r="BK256">
        <f t="shared" si="418"/>
        <v>50</v>
      </c>
      <c r="BL256">
        <f t="shared" si="419"/>
        <v>22</v>
      </c>
      <c r="BM256">
        <f t="shared" si="420"/>
        <v>67.336051039339822</v>
      </c>
      <c r="BN256" t="str">
        <f t="shared" si="421"/>
        <v>POSITIF</v>
      </c>
      <c r="BO256">
        <f t="shared" si="422"/>
        <v>67</v>
      </c>
      <c r="BP256">
        <f t="shared" si="423"/>
        <v>20</v>
      </c>
      <c r="BQ256">
        <f t="shared" si="424"/>
        <v>9</v>
      </c>
    </row>
    <row r="257" spans="1:69">
      <c r="A257">
        <f t="shared" si="425"/>
        <v>7.0027777777777782</v>
      </c>
      <c r="B257">
        <f t="shared" si="429"/>
        <v>111.315</v>
      </c>
      <c r="C257">
        <f>INT(G3/15)</f>
        <v>7</v>
      </c>
      <c r="D257">
        <f>L3</f>
        <v>2017</v>
      </c>
      <c r="E257">
        <f>L2</f>
        <v>5</v>
      </c>
      <c r="F257">
        <f>L4+1</f>
        <v>26</v>
      </c>
      <c r="H257">
        <v>13</v>
      </c>
      <c r="I257">
        <v>0</v>
      </c>
      <c r="J257">
        <f t="shared" si="432"/>
        <v>13</v>
      </c>
      <c r="L257">
        <f t="shared" si="372"/>
        <v>20</v>
      </c>
      <c r="M257">
        <f t="shared" si="373"/>
        <v>-13</v>
      </c>
      <c r="N257">
        <f t="shared" si="374"/>
        <v>2457899.75</v>
      </c>
      <c r="O257">
        <f t="shared" si="431"/>
        <v>8.1273429360522115E-4</v>
      </c>
      <c r="P257">
        <f t="shared" si="426"/>
        <v>2457899.7508127345</v>
      </c>
      <c r="Q257">
        <f t="shared" si="427"/>
        <v>0.17398359514673448</v>
      </c>
      <c r="R257">
        <f t="shared" si="375"/>
        <v>64.009427853985471</v>
      </c>
      <c r="S257">
        <f t="shared" si="376"/>
        <v>140.77329306213051</v>
      </c>
      <c r="T257">
        <f t="shared" si="377"/>
        <v>1.1910150380446116</v>
      </c>
      <c r="U257">
        <f t="shared" si="378"/>
        <v>1.1171752683698146</v>
      </c>
      <c r="V257">
        <f t="shared" si="379"/>
        <v>2.4569574628090676</v>
      </c>
      <c r="W257">
        <f t="shared" si="380"/>
        <v>1.6701292689003836E-2</v>
      </c>
      <c r="X257">
        <f t="shared" si="381"/>
        <v>65.200442892030082</v>
      </c>
      <c r="Y257">
        <f t="shared" si="382"/>
        <v>141.96430810017512</v>
      </c>
      <c r="Z257">
        <f t="shared" si="383"/>
        <v>2.4777445966637117</v>
      </c>
      <c r="AA257">
        <f t="shared" si="384"/>
        <v>148.53653998154081</v>
      </c>
      <c r="AB257">
        <f t="shared" si="385"/>
        <v>2.5924516821980843</v>
      </c>
      <c r="AC257">
        <f t="shared" si="386"/>
        <v>23.4370285977515</v>
      </c>
      <c r="AD257">
        <f t="shared" si="387"/>
        <v>-2.2773412162936969E-3</v>
      </c>
      <c r="AE257">
        <f t="shared" si="388"/>
        <v>23.434751256535208</v>
      </c>
      <c r="AF257">
        <f t="shared" si="389"/>
        <v>2457899.5</v>
      </c>
      <c r="AG257">
        <f t="shared" si="390"/>
        <v>0.17397672826830937</v>
      </c>
      <c r="AH257">
        <f t="shared" si="391"/>
        <v>16.250454612191106</v>
      </c>
      <c r="AI257">
        <f t="shared" si="392"/>
        <v>22.266882068291107</v>
      </c>
      <c r="AJ257">
        <f t="shared" si="393"/>
        <v>0.40901356881241768</v>
      </c>
      <c r="AK257">
        <f t="shared" si="394"/>
        <v>5.6878820682911062</v>
      </c>
      <c r="AL257">
        <f t="shared" si="395"/>
        <v>22.056474985869258</v>
      </c>
      <c r="AM257">
        <f t="shared" si="396"/>
        <v>0.38495810988718832</v>
      </c>
      <c r="AN257">
        <f t="shared" si="397"/>
        <v>1.0130481149266413</v>
      </c>
      <c r="AO257" t="s">
        <v>137</v>
      </c>
      <c r="AP257">
        <f t="shared" si="398"/>
        <v>65.19225794859652</v>
      </c>
      <c r="AQ257">
        <f t="shared" si="399"/>
        <v>65</v>
      </c>
      <c r="AR257">
        <f t="shared" si="400"/>
        <v>11</v>
      </c>
      <c r="AS257">
        <f t="shared" si="401"/>
        <v>32</v>
      </c>
      <c r="AT257">
        <f t="shared" si="402"/>
        <v>1.1378195480124536</v>
      </c>
      <c r="AU257">
        <f t="shared" si="403"/>
        <v>63.261756038497339</v>
      </c>
      <c r="AV257" s="18">
        <f t="shared" si="371"/>
        <v>4.217450402566489</v>
      </c>
      <c r="AW257">
        <f t="shared" si="404"/>
        <v>1.1041259334651832</v>
      </c>
      <c r="AX257">
        <f t="shared" si="405"/>
        <v>21.161905092031684</v>
      </c>
      <c r="AY257" t="str">
        <f t="shared" si="406"/>
        <v>POSITIF</v>
      </c>
      <c r="AZ257">
        <f t="shared" si="407"/>
        <v>21</v>
      </c>
      <c r="BA257">
        <f t="shared" si="408"/>
        <v>9</v>
      </c>
      <c r="BB257">
        <f t="shared" si="409"/>
        <v>42</v>
      </c>
      <c r="BC257">
        <f t="shared" si="410"/>
        <v>0.36934491985050655</v>
      </c>
      <c r="BD257">
        <f t="shared" si="411"/>
        <v>2.1963129253416196</v>
      </c>
      <c r="BE257">
        <f t="shared" si="412"/>
        <v>0.12222152900771403</v>
      </c>
      <c r="BF257">
        <f t="shared" si="413"/>
        <v>1.9428132568574878</v>
      </c>
      <c r="BG257">
        <f t="shared" si="414"/>
        <v>122.23371545903449</v>
      </c>
      <c r="BH257">
        <f t="shared" si="415"/>
        <v>4.217450402566489</v>
      </c>
      <c r="BI257">
        <f t="shared" si="416"/>
        <v>302.2337154590345</v>
      </c>
      <c r="BJ257">
        <f t="shared" si="417"/>
        <v>302</v>
      </c>
      <c r="BK257">
        <f t="shared" si="418"/>
        <v>14</v>
      </c>
      <c r="BL257">
        <f t="shared" si="419"/>
        <v>1</v>
      </c>
      <c r="BM257">
        <f t="shared" si="420"/>
        <v>64.406130085417189</v>
      </c>
      <c r="BN257" t="str">
        <f t="shared" si="421"/>
        <v>POSITIF</v>
      </c>
      <c r="BO257">
        <f t="shared" si="422"/>
        <v>64</v>
      </c>
      <c r="BP257">
        <f t="shared" si="423"/>
        <v>24</v>
      </c>
      <c r="BQ257">
        <f t="shared" si="424"/>
        <v>22</v>
      </c>
    </row>
    <row r="258" spans="1:69">
      <c r="A258">
        <f t="shared" si="425"/>
        <v>7.0027777777777782</v>
      </c>
      <c r="B258">
        <f t="shared" si="429"/>
        <v>111.315</v>
      </c>
      <c r="C258">
        <f>INT(G3/15)</f>
        <v>7</v>
      </c>
      <c r="D258">
        <f>L3</f>
        <v>2017</v>
      </c>
      <c r="E258">
        <f>L2</f>
        <v>5</v>
      </c>
      <c r="F258">
        <f>L4+1</f>
        <v>26</v>
      </c>
      <c r="H258">
        <v>13</v>
      </c>
      <c r="I258">
        <v>15</v>
      </c>
      <c r="J258">
        <f t="shared" si="432"/>
        <v>13.25</v>
      </c>
      <c r="L258">
        <f t="shared" si="372"/>
        <v>20</v>
      </c>
      <c r="M258">
        <f t="shared" si="373"/>
        <v>-13</v>
      </c>
      <c r="N258">
        <f t="shared" si="374"/>
        <v>2457899.760416667</v>
      </c>
      <c r="O258">
        <f t="shared" si="431"/>
        <v>8.1273429360522115E-4</v>
      </c>
      <c r="P258">
        <f t="shared" si="426"/>
        <v>2457899.7612294015</v>
      </c>
      <c r="Q258">
        <f t="shared" si="427"/>
        <v>0.17398388033953333</v>
      </c>
      <c r="R258">
        <f t="shared" si="375"/>
        <v>64.019695014285389</v>
      </c>
      <c r="S258">
        <f t="shared" si="376"/>
        <v>140.78355973204179</v>
      </c>
      <c r="T258">
        <f t="shared" si="377"/>
        <v>1.190750876803246</v>
      </c>
      <c r="U258">
        <f t="shared" si="378"/>
        <v>1.1173544641218782</v>
      </c>
      <c r="V258">
        <f t="shared" si="379"/>
        <v>2.4571366500022354</v>
      </c>
      <c r="W258">
        <f t="shared" si="380"/>
        <v>1.6701292677025741E-2</v>
      </c>
      <c r="X258">
        <f t="shared" si="381"/>
        <v>65.210445891088639</v>
      </c>
      <c r="Y258">
        <f t="shared" si="382"/>
        <v>141.97431060884503</v>
      </c>
      <c r="Z258">
        <f t="shared" si="383"/>
        <v>2.4779191733734609</v>
      </c>
      <c r="AA258">
        <f t="shared" si="384"/>
        <v>148.53598837980749</v>
      </c>
      <c r="AB258">
        <f t="shared" si="385"/>
        <v>2.5924420549316785</v>
      </c>
      <c r="AC258">
        <f t="shared" si="386"/>
        <v>23.437028594042804</v>
      </c>
      <c r="AD258">
        <f t="shared" si="387"/>
        <v>-2.2773730726939403E-3</v>
      </c>
      <c r="AE258">
        <f t="shared" si="388"/>
        <v>23.43475122097011</v>
      </c>
      <c r="AF258">
        <f t="shared" si="389"/>
        <v>2457899.5</v>
      </c>
      <c r="AG258">
        <f t="shared" si="390"/>
        <v>0.17397672826830937</v>
      </c>
      <c r="AH258">
        <f t="shared" si="391"/>
        <v>16.250454612191106</v>
      </c>
      <c r="AI258">
        <f t="shared" si="392"/>
        <v>22.517566545628604</v>
      </c>
      <c r="AJ258">
        <f t="shared" si="393"/>
        <v>0.40901356819168966</v>
      </c>
      <c r="AK258">
        <f t="shared" si="394"/>
        <v>5.9385665456286034</v>
      </c>
      <c r="AL258">
        <f t="shared" si="395"/>
        <v>25.806188823512556</v>
      </c>
      <c r="AM258">
        <f t="shared" si="396"/>
        <v>0.450402962361656</v>
      </c>
      <c r="AN258">
        <f t="shared" si="397"/>
        <v>1.0130499589033168</v>
      </c>
      <c r="AO258" t="s">
        <v>137</v>
      </c>
      <c r="AP258">
        <f t="shared" si="398"/>
        <v>65.202260908402792</v>
      </c>
      <c r="AQ258">
        <f t="shared" si="399"/>
        <v>65</v>
      </c>
      <c r="AR258">
        <f t="shared" si="400"/>
        <v>12</v>
      </c>
      <c r="AS258">
        <f t="shared" si="401"/>
        <v>8</v>
      </c>
      <c r="AT258">
        <f t="shared" si="402"/>
        <v>1.1379941325960177</v>
      </c>
      <c r="AU258">
        <f t="shared" si="403"/>
        <v>63.272309360916502</v>
      </c>
      <c r="AV258" s="18">
        <f t="shared" si="371"/>
        <v>4.2181539573944331</v>
      </c>
      <c r="AW258">
        <f t="shared" si="404"/>
        <v>1.1043101236884221</v>
      </c>
      <c r="AX258">
        <f t="shared" si="405"/>
        <v>21.163694595507671</v>
      </c>
      <c r="AY258" t="str">
        <f t="shared" si="406"/>
        <v>POSITIF</v>
      </c>
      <c r="AZ258">
        <f t="shared" si="407"/>
        <v>21</v>
      </c>
      <c r="BA258">
        <f t="shared" si="408"/>
        <v>9</v>
      </c>
      <c r="BB258">
        <f t="shared" si="409"/>
        <v>49</v>
      </c>
      <c r="BC258">
        <f t="shared" si="410"/>
        <v>0.36937615257813838</v>
      </c>
      <c r="BD258">
        <f t="shared" si="411"/>
        <v>2.1333807917060437</v>
      </c>
      <c r="BE258">
        <f t="shared" si="412"/>
        <v>0.12222152900771403</v>
      </c>
      <c r="BF258">
        <f t="shared" si="413"/>
        <v>1.9428132568574878</v>
      </c>
      <c r="BG258">
        <f t="shared" si="414"/>
        <v>119.42604954976119</v>
      </c>
      <c r="BH258">
        <f t="shared" si="415"/>
        <v>4.2181539573944331</v>
      </c>
      <c r="BI258">
        <f t="shared" si="416"/>
        <v>299.42604954976116</v>
      </c>
      <c r="BJ258">
        <f t="shared" si="417"/>
        <v>299</v>
      </c>
      <c r="BK258">
        <f t="shared" si="418"/>
        <v>25</v>
      </c>
      <c r="BL258">
        <f t="shared" si="419"/>
        <v>33</v>
      </c>
      <c r="BM258">
        <f t="shared" si="420"/>
        <v>61.318882206094976</v>
      </c>
      <c r="BN258" t="str">
        <f t="shared" si="421"/>
        <v>POSITIF</v>
      </c>
      <c r="BO258">
        <f t="shared" si="422"/>
        <v>61</v>
      </c>
      <c r="BP258">
        <f t="shared" si="423"/>
        <v>19</v>
      </c>
      <c r="BQ258">
        <f t="shared" si="424"/>
        <v>7</v>
      </c>
    </row>
    <row r="259" spans="1:69">
      <c r="A259">
        <f t="shared" si="425"/>
        <v>7.0027777777777782</v>
      </c>
      <c r="B259">
        <f t="shared" si="429"/>
        <v>111.315</v>
      </c>
      <c r="C259">
        <f>INT(G3/15)</f>
        <v>7</v>
      </c>
      <c r="D259">
        <f>L3</f>
        <v>2017</v>
      </c>
      <c r="E259">
        <f>L2</f>
        <v>5</v>
      </c>
      <c r="F259">
        <f>L4+1</f>
        <v>26</v>
      </c>
      <c r="H259">
        <v>13</v>
      </c>
      <c r="I259">
        <v>30</v>
      </c>
      <c r="J259">
        <f t="shared" si="432"/>
        <v>13.5</v>
      </c>
      <c r="L259">
        <f t="shared" si="372"/>
        <v>20</v>
      </c>
      <c r="M259">
        <f t="shared" si="373"/>
        <v>-13</v>
      </c>
      <c r="N259">
        <f t="shared" si="374"/>
        <v>2457899.7708333335</v>
      </c>
      <c r="O259">
        <f t="shared" si="431"/>
        <v>8.1273429360522115E-4</v>
      </c>
      <c r="P259">
        <f t="shared" si="426"/>
        <v>2457899.771646068</v>
      </c>
      <c r="Q259">
        <f t="shared" si="427"/>
        <v>0.17398416553231938</v>
      </c>
      <c r="R259">
        <f t="shared" si="375"/>
        <v>64.029962174125103</v>
      </c>
      <c r="S259">
        <f t="shared" si="376"/>
        <v>140.79382640149197</v>
      </c>
      <c r="T259">
        <f t="shared" si="377"/>
        <v>1.1904866791511006</v>
      </c>
      <c r="U259">
        <f t="shared" si="378"/>
        <v>1.1175336598659098</v>
      </c>
      <c r="V259">
        <f t="shared" si="379"/>
        <v>2.4573158371873545</v>
      </c>
      <c r="W259">
        <f t="shared" si="380"/>
        <v>1.6701292665047641E-2</v>
      </c>
      <c r="X259">
        <f t="shared" si="381"/>
        <v>65.22044885327621</v>
      </c>
      <c r="Y259">
        <f t="shared" si="382"/>
        <v>141.98431308064306</v>
      </c>
      <c r="Z259">
        <f t="shared" si="383"/>
        <v>2.4780937494396746</v>
      </c>
      <c r="AA259">
        <f t="shared" si="384"/>
        <v>148.5354367780989</v>
      </c>
      <c r="AB259">
        <f t="shared" si="385"/>
        <v>2.5924324276657038</v>
      </c>
      <c r="AC259">
        <f t="shared" si="386"/>
        <v>23.437028590334108</v>
      </c>
      <c r="AD259">
        <f t="shared" si="387"/>
        <v>-2.2774049163589755E-3</v>
      </c>
      <c r="AE259">
        <f t="shared" si="388"/>
        <v>23.434751185417749</v>
      </c>
      <c r="AF259">
        <f t="shared" si="389"/>
        <v>2457899.5</v>
      </c>
      <c r="AG259">
        <f t="shared" si="390"/>
        <v>0.17397672826830937</v>
      </c>
      <c r="AH259">
        <f t="shared" si="391"/>
        <v>16.250454612191106</v>
      </c>
      <c r="AI259">
        <f t="shared" si="392"/>
        <v>22.768251022966105</v>
      </c>
      <c r="AJ259">
        <f t="shared" si="393"/>
        <v>0.4090135675711839</v>
      </c>
      <c r="AK259">
        <f t="shared" si="394"/>
        <v>6.1892510229661042</v>
      </c>
      <c r="AL259">
        <f t="shared" si="395"/>
        <v>29.555902444888073</v>
      </c>
      <c r="AM259">
        <f t="shared" si="396"/>
        <v>0.51584781106153876</v>
      </c>
      <c r="AN259">
        <f t="shared" si="397"/>
        <v>1.0130518024682966</v>
      </c>
      <c r="AO259" t="s">
        <v>137</v>
      </c>
      <c r="AP259">
        <f t="shared" si="398"/>
        <v>65.212263831338305</v>
      </c>
      <c r="AQ259">
        <f t="shared" si="399"/>
        <v>65</v>
      </c>
      <c r="AR259">
        <f t="shared" si="400"/>
        <v>12</v>
      </c>
      <c r="AS259">
        <f t="shared" si="401"/>
        <v>44</v>
      </c>
      <c r="AT259">
        <f t="shared" si="402"/>
        <v>1.1381687165360654</v>
      </c>
      <c r="AU259">
        <f t="shared" si="403"/>
        <v>63.282862899603494</v>
      </c>
      <c r="AV259" s="18">
        <f t="shared" si="371"/>
        <v>4.2188575266402326</v>
      </c>
      <c r="AW259">
        <f t="shared" si="404"/>
        <v>1.1044943176862467</v>
      </c>
      <c r="AX259">
        <f t="shared" si="405"/>
        <v>21.165483437930742</v>
      </c>
      <c r="AY259" t="str">
        <f t="shared" si="406"/>
        <v>POSITIF</v>
      </c>
      <c r="AZ259">
        <f t="shared" si="407"/>
        <v>21</v>
      </c>
      <c r="BA259">
        <f t="shared" si="408"/>
        <v>9</v>
      </c>
      <c r="BB259">
        <f t="shared" si="409"/>
        <v>55</v>
      </c>
      <c r="BC259">
        <f t="shared" si="410"/>
        <v>0.3694073737682203</v>
      </c>
      <c r="BD259">
        <f t="shared" si="411"/>
        <v>2.0843777772932244</v>
      </c>
      <c r="BE259">
        <f t="shared" si="412"/>
        <v>0.12222152900771403</v>
      </c>
      <c r="BF259">
        <f t="shared" si="413"/>
        <v>1.9428132568574878</v>
      </c>
      <c r="BG259">
        <f t="shared" si="414"/>
        <v>117.21934661010641</v>
      </c>
      <c r="BH259">
        <f t="shared" si="415"/>
        <v>4.2188575266402326</v>
      </c>
      <c r="BI259">
        <f t="shared" si="416"/>
        <v>297.21934661010641</v>
      </c>
      <c r="BJ259">
        <f t="shared" si="417"/>
        <v>297</v>
      </c>
      <c r="BK259">
        <f t="shared" si="418"/>
        <v>13</v>
      </c>
      <c r="BL259">
        <f t="shared" si="419"/>
        <v>9</v>
      </c>
      <c r="BM259">
        <f t="shared" si="420"/>
        <v>58.120740463500603</v>
      </c>
      <c r="BN259" t="str">
        <f t="shared" si="421"/>
        <v>POSITIF</v>
      </c>
      <c r="BO259">
        <f t="shared" si="422"/>
        <v>58</v>
      </c>
      <c r="BP259">
        <f t="shared" si="423"/>
        <v>7</v>
      </c>
      <c r="BQ259">
        <f t="shared" si="424"/>
        <v>14</v>
      </c>
    </row>
    <row r="260" spans="1:69">
      <c r="A260">
        <f t="shared" si="425"/>
        <v>7.0027777777777782</v>
      </c>
      <c r="B260">
        <f t="shared" si="429"/>
        <v>111.315</v>
      </c>
      <c r="C260">
        <f>INT(G3/15)</f>
        <v>7</v>
      </c>
      <c r="D260">
        <f>L3</f>
        <v>2017</v>
      </c>
      <c r="E260">
        <f>L2</f>
        <v>5</v>
      </c>
      <c r="F260">
        <f>L4+1</f>
        <v>26</v>
      </c>
      <c r="H260">
        <v>13</v>
      </c>
      <c r="I260">
        <v>45</v>
      </c>
      <c r="J260">
        <f t="shared" si="432"/>
        <v>13.75</v>
      </c>
      <c r="L260">
        <f t="shared" si="372"/>
        <v>20</v>
      </c>
      <c r="M260">
        <f t="shared" si="373"/>
        <v>-13</v>
      </c>
      <c r="N260">
        <f t="shared" si="374"/>
        <v>2457899.78125</v>
      </c>
      <c r="O260">
        <f t="shared" si="431"/>
        <v>8.1273429360522115E-4</v>
      </c>
      <c r="P260">
        <f t="shared" si="426"/>
        <v>2457899.7820627345</v>
      </c>
      <c r="Q260">
        <f t="shared" si="427"/>
        <v>0.17398445072510546</v>
      </c>
      <c r="R260">
        <f t="shared" si="375"/>
        <v>64.040229333965726</v>
      </c>
      <c r="S260">
        <f t="shared" si="376"/>
        <v>140.80409307094305</v>
      </c>
      <c r="T260">
        <f t="shared" si="377"/>
        <v>1.1902224450846124</v>
      </c>
      <c r="U260">
        <f t="shared" si="378"/>
        <v>1.1177128556099571</v>
      </c>
      <c r="V260">
        <f t="shared" si="379"/>
        <v>2.45749502437249</v>
      </c>
      <c r="W260">
        <f t="shared" si="380"/>
        <v>1.6701292653069546E-2</v>
      </c>
      <c r="X260">
        <f t="shared" si="381"/>
        <v>65.230451779050341</v>
      </c>
      <c r="Y260">
        <f t="shared" si="382"/>
        <v>141.99431551602765</v>
      </c>
      <c r="Z260">
        <f t="shared" si="383"/>
        <v>2.4782683248703536</v>
      </c>
      <c r="AA260">
        <f t="shared" si="384"/>
        <v>148.53488517639025</v>
      </c>
      <c r="AB260">
        <f t="shared" si="385"/>
        <v>2.5924228003997283</v>
      </c>
      <c r="AC260">
        <f t="shared" si="386"/>
        <v>23.437028586625413</v>
      </c>
      <c r="AD260">
        <f t="shared" si="387"/>
        <v>-2.277436747284495E-3</v>
      </c>
      <c r="AE260">
        <f t="shared" si="388"/>
        <v>23.434751149878128</v>
      </c>
      <c r="AF260">
        <f t="shared" si="389"/>
        <v>2457899.5</v>
      </c>
      <c r="AG260">
        <f t="shared" si="390"/>
        <v>0.17397672826830937</v>
      </c>
      <c r="AH260">
        <f t="shared" si="391"/>
        <v>16.250454612191106</v>
      </c>
      <c r="AI260">
        <f t="shared" si="392"/>
        <v>23.018935500303606</v>
      </c>
      <c r="AJ260">
        <f t="shared" si="393"/>
        <v>0.40901356695090046</v>
      </c>
      <c r="AK260">
        <f t="shared" si="394"/>
        <v>6.439935500303605</v>
      </c>
      <c r="AL260">
        <f t="shared" si="395"/>
        <v>33.305615849579333</v>
      </c>
      <c r="AM260">
        <f t="shared" si="396"/>
        <v>0.58129265597956781</v>
      </c>
      <c r="AN260">
        <f t="shared" si="397"/>
        <v>1.0130536456216093</v>
      </c>
      <c r="AO260" t="s">
        <v>137</v>
      </c>
      <c r="AP260">
        <f t="shared" si="398"/>
        <v>65.222266717860606</v>
      </c>
      <c r="AQ260">
        <f t="shared" si="399"/>
        <v>65</v>
      </c>
      <c r="AR260">
        <f t="shared" si="400"/>
        <v>13</v>
      </c>
      <c r="AS260">
        <f t="shared" si="401"/>
        <v>20</v>
      </c>
      <c r="AT260">
        <f t="shared" si="402"/>
        <v>1.1383432998405831</v>
      </c>
      <c r="AU260">
        <f t="shared" si="403"/>
        <v>63.293416654974735</v>
      </c>
      <c r="AV260" s="18">
        <f t="shared" si="371"/>
        <v>4.2195611103316493</v>
      </c>
      <c r="AW260">
        <f t="shared" si="404"/>
        <v>1.1046785154659249</v>
      </c>
      <c r="AX260">
        <f t="shared" si="405"/>
        <v>21.167271619313421</v>
      </c>
      <c r="AY260" t="str">
        <f t="shared" si="406"/>
        <v>POSITIF</v>
      </c>
      <c r="AZ260">
        <f t="shared" si="407"/>
        <v>21</v>
      </c>
      <c r="BA260">
        <f t="shared" si="408"/>
        <v>10</v>
      </c>
      <c r="BB260">
        <f t="shared" si="409"/>
        <v>2</v>
      </c>
      <c r="BC260">
        <f t="shared" si="410"/>
        <v>0.36943858342097097</v>
      </c>
      <c r="BD260">
        <f t="shared" si="411"/>
        <v>2.0458635453828107</v>
      </c>
      <c r="BE260">
        <f t="shared" si="412"/>
        <v>0.12222152900771403</v>
      </c>
      <c r="BF260">
        <f t="shared" si="413"/>
        <v>1.9428132568574878</v>
      </c>
      <c r="BG260">
        <f t="shared" si="414"/>
        <v>115.47280597827344</v>
      </c>
      <c r="BH260">
        <f t="shared" si="415"/>
        <v>4.2195611103316493</v>
      </c>
      <c r="BI260">
        <f t="shared" si="416"/>
        <v>295.47280597827341</v>
      </c>
      <c r="BJ260">
        <f t="shared" si="417"/>
        <v>295</v>
      </c>
      <c r="BK260">
        <f t="shared" si="418"/>
        <v>28</v>
      </c>
      <c r="BL260">
        <f t="shared" si="419"/>
        <v>22</v>
      </c>
      <c r="BM260">
        <f t="shared" si="420"/>
        <v>54.842770622841797</v>
      </c>
      <c r="BN260" t="str">
        <f t="shared" si="421"/>
        <v>POSITIF</v>
      </c>
      <c r="BO260">
        <f t="shared" si="422"/>
        <v>54</v>
      </c>
      <c r="BP260">
        <f t="shared" si="423"/>
        <v>50</v>
      </c>
      <c r="BQ260">
        <f t="shared" si="424"/>
        <v>33</v>
      </c>
    </row>
    <row r="261" spans="1:69">
      <c r="A261">
        <f t="shared" si="425"/>
        <v>7.0027777777777782</v>
      </c>
      <c r="B261">
        <f t="shared" si="429"/>
        <v>111.315</v>
      </c>
      <c r="C261">
        <f>INT(G3/15)</f>
        <v>7</v>
      </c>
      <c r="D261">
        <f>L3</f>
        <v>2017</v>
      </c>
      <c r="E261">
        <f>L2</f>
        <v>5</v>
      </c>
      <c r="F261">
        <f>L4+1</f>
        <v>26</v>
      </c>
      <c r="H261">
        <v>14</v>
      </c>
      <c r="I261">
        <v>0</v>
      </c>
      <c r="J261">
        <f t="shared" si="432"/>
        <v>14</v>
      </c>
      <c r="L261">
        <f t="shared" si="372"/>
        <v>20</v>
      </c>
      <c r="M261">
        <f t="shared" si="373"/>
        <v>-13</v>
      </c>
      <c r="N261">
        <f t="shared" si="374"/>
        <v>2457899.791666667</v>
      </c>
      <c r="O261">
        <f t="shared" si="431"/>
        <v>8.1273429360522115E-4</v>
      </c>
      <c r="P261">
        <f t="shared" si="426"/>
        <v>2457899.7924794015</v>
      </c>
      <c r="Q261">
        <f t="shared" si="427"/>
        <v>0.17398473591790428</v>
      </c>
      <c r="R261">
        <f t="shared" si="375"/>
        <v>64.050496494264735</v>
      </c>
      <c r="S261">
        <f t="shared" si="376"/>
        <v>140.81435974085343</v>
      </c>
      <c r="T261">
        <f t="shared" si="377"/>
        <v>1.1899581746003087</v>
      </c>
      <c r="U261">
        <f t="shared" si="378"/>
        <v>1.117892051362005</v>
      </c>
      <c r="V261">
        <f t="shared" si="379"/>
        <v>2.4576742115656414</v>
      </c>
      <c r="W261">
        <f t="shared" si="380"/>
        <v>1.670129264109145E-2</v>
      </c>
      <c r="X261">
        <f t="shared" si="381"/>
        <v>65.240454668865041</v>
      </c>
      <c r="Y261">
        <f t="shared" si="382"/>
        <v>142.00431791545375</v>
      </c>
      <c r="Z261">
        <f t="shared" si="383"/>
        <v>2.4784428996734387</v>
      </c>
      <c r="AA261">
        <f t="shared" si="384"/>
        <v>148.53433357465693</v>
      </c>
      <c r="AB261">
        <f t="shared" si="385"/>
        <v>2.592413173133322</v>
      </c>
      <c r="AC261">
        <f t="shared" si="386"/>
        <v>23.437028582916717</v>
      </c>
      <c r="AD261">
        <f t="shared" si="387"/>
        <v>-2.2774685654661786E-3</v>
      </c>
      <c r="AE261">
        <f t="shared" si="388"/>
        <v>23.434751114351251</v>
      </c>
      <c r="AF261">
        <f t="shared" si="389"/>
        <v>2457899.5</v>
      </c>
      <c r="AG261">
        <f t="shared" si="390"/>
        <v>0.17397672826830937</v>
      </c>
      <c r="AH261">
        <f t="shared" si="391"/>
        <v>16.250454612191106</v>
      </c>
      <c r="AI261">
        <f t="shared" si="392"/>
        <v>23.269619977641106</v>
      </c>
      <c r="AJ261">
        <f t="shared" si="393"/>
        <v>0.40901356633083952</v>
      </c>
      <c r="AK261">
        <f t="shared" si="394"/>
        <v>6.6906199776411057</v>
      </c>
      <c r="AL261">
        <f t="shared" si="395"/>
        <v>37.055329037173721</v>
      </c>
      <c r="AM261">
        <f t="shared" si="396"/>
        <v>0.64673749710854167</v>
      </c>
      <c r="AN261">
        <f t="shared" si="397"/>
        <v>1.0130554883632821</v>
      </c>
      <c r="AO261" t="s">
        <v>137</v>
      </c>
      <c r="AP261">
        <f t="shared" si="398"/>
        <v>65.232269568423703</v>
      </c>
      <c r="AQ261">
        <f t="shared" si="399"/>
        <v>65</v>
      </c>
      <c r="AR261">
        <f t="shared" si="400"/>
        <v>13</v>
      </c>
      <c r="AS261">
        <f t="shared" si="401"/>
        <v>56</v>
      </c>
      <c r="AT261">
        <f t="shared" si="402"/>
        <v>1.138517882517494</v>
      </c>
      <c r="AU261">
        <f t="shared" si="403"/>
        <v>63.303970627442858</v>
      </c>
      <c r="AV261" s="18">
        <f t="shared" si="371"/>
        <v>4.2202647084961908</v>
      </c>
      <c r="AW261">
        <f t="shared" si="404"/>
        <v>1.1048627170346585</v>
      </c>
      <c r="AX261">
        <f t="shared" si="405"/>
        <v>21.169059139667496</v>
      </c>
      <c r="AY261" t="str">
        <f t="shared" si="406"/>
        <v>POSITIF</v>
      </c>
      <c r="AZ261">
        <f t="shared" si="407"/>
        <v>21</v>
      </c>
      <c r="BA261">
        <f t="shared" si="408"/>
        <v>10</v>
      </c>
      <c r="BB261">
        <f t="shared" si="409"/>
        <v>8</v>
      </c>
      <c r="BC261">
        <f t="shared" si="410"/>
        <v>0.36946978153659599</v>
      </c>
      <c r="BD261">
        <f t="shared" si="411"/>
        <v>2.0153806608374634</v>
      </c>
      <c r="BE261">
        <f t="shared" si="412"/>
        <v>0.12222152900771403</v>
      </c>
      <c r="BF261">
        <f t="shared" si="413"/>
        <v>1.9428132568574878</v>
      </c>
      <c r="BG261">
        <f t="shared" si="414"/>
        <v>114.08518348330324</v>
      </c>
      <c r="BH261">
        <f t="shared" si="415"/>
        <v>4.2202647084961908</v>
      </c>
      <c r="BI261">
        <f t="shared" si="416"/>
        <v>294.08518348330324</v>
      </c>
      <c r="BJ261">
        <f t="shared" si="417"/>
        <v>294</v>
      </c>
      <c r="BK261">
        <f t="shared" si="418"/>
        <v>5</v>
      </c>
      <c r="BL261">
        <f t="shared" si="419"/>
        <v>6</v>
      </c>
      <c r="BM261">
        <f t="shared" si="420"/>
        <v>51.506232349301477</v>
      </c>
      <c r="BN261" t="str">
        <f t="shared" si="421"/>
        <v>POSITIF</v>
      </c>
      <c r="BO261">
        <f t="shared" si="422"/>
        <v>51</v>
      </c>
      <c r="BP261">
        <f t="shared" si="423"/>
        <v>30</v>
      </c>
      <c r="BQ261">
        <f t="shared" si="424"/>
        <v>22</v>
      </c>
    </row>
    <row r="262" spans="1:69">
      <c r="A262">
        <f t="shared" si="425"/>
        <v>7.0027777777777782</v>
      </c>
      <c r="B262">
        <f t="shared" si="429"/>
        <v>111.315</v>
      </c>
      <c r="C262">
        <f>INT(G3/15)</f>
        <v>7</v>
      </c>
      <c r="D262">
        <f>L3</f>
        <v>2017</v>
      </c>
      <c r="E262">
        <f>L2</f>
        <v>5</v>
      </c>
      <c r="F262">
        <f>L4+1</f>
        <v>26</v>
      </c>
      <c r="H262">
        <v>14</v>
      </c>
      <c r="I262">
        <v>15</v>
      </c>
      <c r="J262">
        <f t="shared" si="432"/>
        <v>14.25</v>
      </c>
      <c r="L262">
        <f t="shared" si="372"/>
        <v>20</v>
      </c>
      <c r="M262">
        <f t="shared" si="373"/>
        <v>-13</v>
      </c>
      <c r="N262">
        <f t="shared" si="374"/>
        <v>2457899.8020833335</v>
      </c>
      <c r="O262">
        <f t="shared" si="431"/>
        <v>8.1273429360522115E-4</v>
      </c>
      <c r="P262">
        <f t="shared" si="426"/>
        <v>2457899.802896068</v>
      </c>
      <c r="Q262">
        <f t="shared" si="427"/>
        <v>0.17398502111069036</v>
      </c>
      <c r="R262">
        <f t="shared" si="375"/>
        <v>64.060763654104449</v>
      </c>
      <c r="S262">
        <f t="shared" si="376"/>
        <v>140.82462641030452</v>
      </c>
      <c r="T262">
        <f t="shared" si="377"/>
        <v>1.1896938677301627</v>
      </c>
      <c r="U262">
        <f t="shared" si="378"/>
        <v>1.1180712471060366</v>
      </c>
      <c r="V262">
        <f t="shared" si="379"/>
        <v>2.4578533987507769</v>
      </c>
      <c r="W262">
        <f t="shared" si="380"/>
        <v>1.6701292629113351E-2</v>
      </c>
      <c r="X262">
        <f t="shared" si="381"/>
        <v>65.250457521834605</v>
      </c>
      <c r="Y262">
        <f t="shared" si="382"/>
        <v>142.01432027803469</v>
      </c>
      <c r="Z262">
        <f t="shared" si="383"/>
        <v>2.4786174738334541</v>
      </c>
      <c r="AA262">
        <f t="shared" si="384"/>
        <v>148.53378197294828</v>
      </c>
      <c r="AB262">
        <f t="shared" si="385"/>
        <v>2.5924035458673464</v>
      </c>
      <c r="AC262">
        <f t="shared" si="386"/>
        <v>23.437028579208022</v>
      </c>
      <c r="AD262">
        <f t="shared" si="387"/>
        <v>-2.2775003708954489E-3</v>
      </c>
      <c r="AE262">
        <f t="shared" si="388"/>
        <v>23.434751078837127</v>
      </c>
      <c r="AF262">
        <f t="shared" si="389"/>
        <v>2457899.5</v>
      </c>
      <c r="AG262">
        <f t="shared" si="390"/>
        <v>0.17397672826830937</v>
      </c>
      <c r="AH262">
        <f t="shared" si="391"/>
        <v>16.250454612191106</v>
      </c>
      <c r="AI262">
        <f t="shared" si="392"/>
        <v>23.520304454978607</v>
      </c>
      <c r="AJ262">
        <f t="shared" si="393"/>
        <v>0.40901356571100111</v>
      </c>
      <c r="AK262">
        <f t="shared" si="394"/>
        <v>6.9413044549786065</v>
      </c>
      <c r="AL262">
        <f t="shared" si="395"/>
        <v>40.805042008672061</v>
      </c>
      <c r="AM262">
        <f t="shared" si="396"/>
        <v>0.71218233446592805</v>
      </c>
      <c r="AN262">
        <f t="shared" si="397"/>
        <v>1.0130573306930957</v>
      </c>
      <c r="AO262" t="s">
        <v>137</v>
      </c>
      <c r="AP262">
        <f t="shared" si="398"/>
        <v>65.242272382141905</v>
      </c>
      <c r="AQ262">
        <f t="shared" si="399"/>
        <v>65</v>
      </c>
      <c r="AR262">
        <f t="shared" si="400"/>
        <v>14</v>
      </c>
      <c r="AS262">
        <f t="shared" si="401"/>
        <v>32</v>
      </c>
      <c r="AT262">
        <f t="shared" si="402"/>
        <v>1.1386924645513403</v>
      </c>
      <c r="AU262">
        <f t="shared" si="403"/>
        <v>63.314524816007037</v>
      </c>
      <c r="AV262" s="18">
        <f t="shared" si="371"/>
        <v>4.2209683210671356</v>
      </c>
      <c r="AW262">
        <f t="shared" si="404"/>
        <v>1.1050469223749797</v>
      </c>
      <c r="AX262">
        <f t="shared" si="405"/>
        <v>21.170845998765376</v>
      </c>
      <c r="AY262" t="str">
        <f t="shared" si="406"/>
        <v>POSITIF</v>
      </c>
      <c r="AZ262">
        <f t="shared" si="407"/>
        <v>21</v>
      </c>
      <c r="BA262">
        <f t="shared" si="408"/>
        <v>10</v>
      </c>
      <c r="BB262">
        <f t="shared" si="409"/>
        <v>15</v>
      </c>
      <c r="BC262">
        <f t="shared" si="410"/>
        <v>0.36950096811112321</v>
      </c>
      <c r="BD262">
        <f t="shared" si="411"/>
        <v>1.9911620795254947</v>
      </c>
      <c r="BE262">
        <f t="shared" si="412"/>
        <v>0.12222152900771403</v>
      </c>
      <c r="BF262">
        <f t="shared" si="413"/>
        <v>1.9428132568574878</v>
      </c>
      <c r="BG262">
        <f t="shared" si="414"/>
        <v>112.98284793150792</v>
      </c>
      <c r="BH262">
        <f t="shared" si="415"/>
        <v>4.2209683210671356</v>
      </c>
      <c r="BI262">
        <f t="shared" si="416"/>
        <v>292.98284793150793</v>
      </c>
      <c r="BJ262">
        <f t="shared" si="417"/>
        <v>292</v>
      </c>
      <c r="BK262">
        <f t="shared" si="418"/>
        <v>58</v>
      </c>
      <c r="BL262">
        <f t="shared" si="419"/>
        <v>58</v>
      </c>
      <c r="BM262">
        <f t="shared" si="420"/>
        <v>48.126051494861436</v>
      </c>
      <c r="BN262" t="str">
        <f t="shared" si="421"/>
        <v>POSITIF</v>
      </c>
      <c r="BO262">
        <f t="shared" si="422"/>
        <v>48</v>
      </c>
      <c r="BP262">
        <f t="shared" si="423"/>
        <v>7</v>
      </c>
      <c r="BQ262">
        <f t="shared" si="424"/>
        <v>33</v>
      </c>
    </row>
    <row r="263" spans="1:69">
      <c r="A263">
        <f t="shared" si="425"/>
        <v>7.0027777777777782</v>
      </c>
      <c r="B263">
        <f t="shared" si="429"/>
        <v>111.315</v>
      </c>
      <c r="C263">
        <f>INT(G3/15)</f>
        <v>7</v>
      </c>
      <c r="D263">
        <f>L3</f>
        <v>2017</v>
      </c>
      <c r="E263">
        <f>L2</f>
        <v>5</v>
      </c>
      <c r="F263">
        <f>L4+1</f>
        <v>26</v>
      </c>
      <c r="H263">
        <v>14</v>
      </c>
      <c r="I263">
        <v>30</v>
      </c>
      <c r="J263">
        <f t="shared" si="432"/>
        <v>14.5</v>
      </c>
      <c r="L263">
        <f t="shared" si="372"/>
        <v>20</v>
      </c>
      <c r="M263">
        <f t="shared" si="373"/>
        <v>-13</v>
      </c>
      <c r="N263">
        <f t="shared" si="374"/>
        <v>2457899.8125</v>
      </c>
      <c r="O263">
        <f t="shared" si="431"/>
        <v>8.1273429360522115E-4</v>
      </c>
      <c r="P263">
        <f t="shared" si="426"/>
        <v>2457899.8133127345</v>
      </c>
      <c r="Q263">
        <f t="shared" si="427"/>
        <v>0.17398530630347644</v>
      </c>
      <c r="R263">
        <f t="shared" si="375"/>
        <v>64.071030813945072</v>
      </c>
      <c r="S263">
        <f t="shared" si="376"/>
        <v>140.8348930797556</v>
      </c>
      <c r="T263">
        <f t="shared" si="377"/>
        <v>1.1894295244706803</v>
      </c>
      <c r="U263">
        <f t="shared" si="378"/>
        <v>1.1182504428500839</v>
      </c>
      <c r="V263">
        <f t="shared" si="379"/>
        <v>2.4580325859359125</v>
      </c>
      <c r="W263">
        <f t="shared" si="380"/>
        <v>1.6701292617135256E-2</v>
      </c>
      <c r="X263">
        <f t="shared" si="381"/>
        <v>65.260460338415754</v>
      </c>
      <c r="Y263">
        <f t="shared" si="382"/>
        <v>142.02432260422628</v>
      </c>
      <c r="Z263">
        <f t="shared" si="383"/>
        <v>2.4787920473583562</v>
      </c>
      <c r="AA263">
        <f t="shared" si="384"/>
        <v>148.53323037123963</v>
      </c>
      <c r="AB263">
        <f t="shared" si="385"/>
        <v>2.5923939186013709</v>
      </c>
      <c r="AC263">
        <f t="shared" si="386"/>
        <v>23.437028575499326</v>
      </c>
      <c r="AD263">
        <f t="shared" si="387"/>
        <v>-2.2775321635679986E-3</v>
      </c>
      <c r="AE263">
        <f t="shared" si="388"/>
        <v>23.434751043335758</v>
      </c>
      <c r="AF263">
        <f t="shared" si="389"/>
        <v>2457899.5</v>
      </c>
      <c r="AG263">
        <f t="shared" si="390"/>
        <v>0.17397672826830937</v>
      </c>
      <c r="AH263">
        <f t="shared" si="391"/>
        <v>16.250454612191106</v>
      </c>
      <c r="AI263">
        <f t="shared" si="392"/>
        <v>23.770988932316108</v>
      </c>
      <c r="AJ263">
        <f t="shared" si="393"/>
        <v>0.40901356509138531</v>
      </c>
      <c r="AK263">
        <f t="shared" si="394"/>
        <v>7.1919889323161073</v>
      </c>
      <c r="AL263">
        <f t="shared" si="395"/>
        <v>44.554754763658927</v>
      </c>
      <c r="AM263">
        <f t="shared" si="396"/>
        <v>0.77762716804447629</v>
      </c>
      <c r="AN263">
        <f t="shared" si="397"/>
        <v>1.013059172611078</v>
      </c>
      <c r="AO263" t="s">
        <v>137</v>
      </c>
      <c r="AP263">
        <f t="shared" si="398"/>
        <v>65.252275159471921</v>
      </c>
      <c r="AQ263">
        <f t="shared" si="399"/>
        <v>65</v>
      </c>
      <c r="AR263">
        <f t="shared" si="400"/>
        <v>15</v>
      </c>
      <c r="AS263">
        <f t="shared" si="401"/>
        <v>8</v>
      </c>
      <c r="AT263">
        <f t="shared" si="402"/>
        <v>1.1388670459500929</v>
      </c>
      <c r="AU263">
        <f t="shared" si="403"/>
        <v>63.325079221082682</v>
      </c>
      <c r="AV263" s="18">
        <f t="shared" si="371"/>
        <v>4.2216719480721787</v>
      </c>
      <c r="AW263">
        <f t="shared" si="404"/>
        <v>1.105231131494139</v>
      </c>
      <c r="AX263">
        <f t="shared" si="405"/>
        <v>21.1726321966194</v>
      </c>
      <c r="AY263" t="str">
        <f t="shared" si="406"/>
        <v>POSITIF</v>
      </c>
      <c r="AZ263">
        <f t="shared" si="407"/>
        <v>21</v>
      </c>
      <c r="BA263">
        <f t="shared" si="408"/>
        <v>10</v>
      </c>
      <c r="BB263">
        <f t="shared" si="409"/>
        <v>21</v>
      </c>
      <c r="BC263">
        <f t="shared" si="410"/>
        <v>0.36953214314476795</v>
      </c>
      <c r="BD263">
        <f t="shared" si="411"/>
        <v>1.971922694684878</v>
      </c>
      <c r="BE263">
        <f t="shared" si="412"/>
        <v>0.12222152900771403</v>
      </c>
      <c r="BF263">
        <f t="shared" si="413"/>
        <v>1.9428132568574878</v>
      </c>
      <c r="BG263">
        <f t="shared" si="414"/>
        <v>112.11157624457176</v>
      </c>
      <c r="BH263">
        <f t="shared" si="415"/>
        <v>4.2216719480721787</v>
      </c>
      <c r="BI263">
        <f t="shared" si="416"/>
        <v>292.11157624457178</v>
      </c>
      <c r="BJ263">
        <f t="shared" si="417"/>
        <v>292</v>
      </c>
      <c r="BK263">
        <f t="shared" si="418"/>
        <v>6</v>
      </c>
      <c r="BL263">
        <f t="shared" si="419"/>
        <v>41</v>
      </c>
      <c r="BM263">
        <f t="shared" si="420"/>
        <v>44.712985924189169</v>
      </c>
      <c r="BN263" t="str">
        <f t="shared" si="421"/>
        <v>POSITIF</v>
      </c>
      <c r="BO263">
        <f t="shared" si="422"/>
        <v>44</v>
      </c>
      <c r="BP263">
        <f t="shared" si="423"/>
        <v>42</v>
      </c>
      <c r="BQ263">
        <f t="shared" si="424"/>
        <v>46</v>
      </c>
    </row>
    <row r="264" spans="1:69">
      <c r="A264">
        <f t="shared" si="425"/>
        <v>7.0027777777777782</v>
      </c>
      <c r="B264">
        <f t="shared" si="429"/>
        <v>111.315</v>
      </c>
      <c r="C264">
        <f>INT(G3/15)</f>
        <v>7</v>
      </c>
      <c r="D264">
        <f>L3</f>
        <v>2017</v>
      </c>
      <c r="E264">
        <f>L2</f>
        <v>5</v>
      </c>
      <c r="F264">
        <f>L4+1</f>
        <v>26</v>
      </c>
      <c r="H264">
        <v>14</v>
      </c>
      <c r="I264">
        <v>45</v>
      </c>
      <c r="J264">
        <f t="shared" si="432"/>
        <v>14.75</v>
      </c>
      <c r="L264">
        <f t="shared" si="372"/>
        <v>20</v>
      </c>
      <c r="M264">
        <f t="shared" si="373"/>
        <v>-13</v>
      </c>
      <c r="N264">
        <f t="shared" si="374"/>
        <v>2457899.822916667</v>
      </c>
      <c r="O264">
        <f t="shared" si="431"/>
        <v>8.1273429360522115E-4</v>
      </c>
      <c r="P264">
        <f t="shared" si="426"/>
        <v>2457899.8237294015</v>
      </c>
      <c r="Q264">
        <f t="shared" si="427"/>
        <v>0.17398559149627527</v>
      </c>
      <c r="R264">
        <f t="shared" si="375"/>
        <v>64.08129797424408</v>
      </c>
      <c r="S264">
        <f t="shared" si="376"/>
        <v>140.84515974966598</v>
      </c>
      <c r="T264">
        <f t="shared" si="377"/>
        <v>1.1891651448183644</v>
      </c>
      <c r="U264">
        <f t="shared" si="378"/>
        <v>1.1184296386021317</v>
      </c>
      <c r="V264">
        <f t="shared" si="379"/>
        <v>2.4582117731290638</v>
      </c>
      <c r="W264">
        <f t="shared" si="380"/>
        <v>1.6701292605157157E-2</v>
      </c>
      <c r="X264">
        <f t="shared" si="381"/>
        <v>65.270463119062441</v>
      </c>
      <c r="Y264">
        <f t="shared" si="382"/>
        <v>142.03432489448434</v>
      </c>
      <c r="Z264">
        <f t="shared" si="383"/>
        <v>2.4789666202560992</v>
      </c>
      <c r="AA264">
        <f t="shared" si="384"/>
        <v>148.53267876950636</v>
      </c>
      <c r="AB264">
        <f t="shared" si="385"/>
        <v>2.5923842913349655</v>
      </c>
      <c r="AC264">
        <f t="shared" si="386"/>
        <v>23.437028571790631</v>
      </c>
      <c r="AD264">
        <f t="shared" si="387"/>
        <v>-2.2775639434795109E-3</v>
      </c>
      <c r="AE264">
        <f t="shared" si="388"/>
        <v>23.434751007847151</v>
      </c>
      <c r="AF264">
        <f t="shared" si="389"/>
        <v>2457899.5</v>
      </c>
      <c r="AG264">
        <f t="shared" si="390"/>
        <v>0.17397672826830937</v>
      </c>
      <c r="AH264">
        <f t="shared" si="391"/>
        <v>16.250454612191106</v>
      </c>
      <c r="AI264">
        <f t="shared" si="392"/>
        <v>2.1673409653605091E-2</v>
      </c>
      <c r="AJ264">
        <f t="shared" si="393"/>
        <v>0.40901356447199227</v>
      </c>
      <c r="AK264">
        <f t="shared" si="394"/>
        <v>7.4426734096536054</v>
      </c>
      <c r="AL264">
        <f t="shared" si="395"/>
        <v>48.304467301721715</v>
      </c>
      <c r="AM264">
        <f t="shared" si="396"/>
        <v>0.84307199783698505</v>
      </c>
      <c r="AN264">
        <f t="shared" si="397"/>
        <v>1.0130610141172565</v>
      </c>
      <c r="AO264" t="s">
        <v>137</v>
      </c>
      <c r="AP264">
        <f t="shared" si="398"/>
        <v>65.262277900867716</v>
      </c>
      <c r="AQ264">
        <f t="shared" si="399"/>
        <v>65</v>
      </c>
      <c r="AR264">
        <f t="shared" si="400"/>
        <v>15</v>
      </c>
      <c r="AS264">
        <f t="shared" si="401"/>
        <v>44</v>
      </c>
      <c r="AT264">
        <f t="shared" si="402"/>
        <v>1.1390416267216752</v>
      </c>
      <c r="AU264">
        <f t="shared" si="403"/>
        <v>63.335633843082363</v>
      </c>
      <c r="AV264" s="18">
        <f t="shared" si="371"/>
        <v>4.2223755895388244</v>
      </c>
      <c r="AW264">
        <f t="shared" si="404"/>
        <v>1.1054153443993369</v>
      </c>
      <c r="AX264">
        <f t="shared" si="405"/>
        <v>21.17441773324132</v>
      </c>
      <c r="AY264" t="str">
        <f t="shared" si="406"/>
        <v>POSITIF</v>
      </c>
      <c r="AZ264">
        <f t="shared" si="407"/>
        <v>21</v>
      </c>
      <c r="BA264">
        <f t="shared" si="408"/>
        <v>10</v>
      </c>
      <c r="BB264">
        <f t="shared" si="409"/>
        <v>27</v>
      </c>
      <c r="BC264">
        <f t="shared" si="410"/>
        <v>0.3695633066377354</v>
      </c>
      <c r="BD264">
        <f t="shared" si="411"/>
        <v>1.9567161350684368</v>
      </c>
      <c r="BE264">
        <f t="shared" si="412"/>
        <v>0.12222152900771403</v>
      </c>
      <c r="BF264">
        <f t="shared" si="413"/>
        <v>1.9428132568574878</v>
      </c>
      <c r="BG264">
        <f t="shared" si="414"/>
        <v>111.43096472151507</v>
      </c>
      <c r="BH264">
        <f t="shared" si="415"/>
        <v>4.2223755895388244</v>
      </c>
      <c r="BI264">
        <f t="shared" si="416"/>
        <v>291.43096472151507</v>
      </c>
      <c r="BJ264">
        <f t="shared" si="417"/>
        <v>291</v>
      </c>
      <c r="BK264">
        <f t="shared" si="418"/>
        <v>25</v>
      </c>
      <c r="BL264">
        <f t="shared" si="419"/>
        <v>51</v>
      </c>
      <c r="BM264">
        <f t="shared" si="420"/>
        <v>41.274994837069364</v>
      </c>
      <c r="BN264" t="str">
        <f t="shared" si="421"/>
        <v>POSITIF</v>
      </c>
      <c r="BO264">
        <f t="shared" si="422"/>
        <v>41</v>
      </c>
      <c r="BP264">
        <f t="shared" si="423"/>
        <v>16</v>
      </c>
      <c r="BQ264">
        <f t="shared" si="424"/>
        <v>29</v>
      </c>
    </row>
    <row r="265" spans="1:69">
      <c r="A265">
        <f t="shared" si="425"/>
        <v>7.0027777777777782</v>
      </c>
      <c r="B265">
        <f t="shared" si="429"/>
        <v>111.315</v>
      </c>
      <c r="C265">
        <f>INT(G3/15)</f>
        <v>7</v>
      </c>
      <c r="D265">
        <f>L3</f>
        <v>2017</v>
      </c>
      <c r="E265">
        <f>L2</f>
        <v>5</v>
      </c>
      <c r="F265">
        <f>L4+1</f>
        <v>26</v>
      </c>
      <c r="H265">
        <v>15</v>
      </c>
      <c r="I265">
        <v>0</v>
      </c>
      <c r="J265">
        <f t="shared" si="432"/>
        <v>15</v>
      </c>
      <c r="L265">
        <f t="shared" si="372"/>
        <v>20</v>
      </c>
      <c r="M265">
        <f t="shared" si="373"/>
        <v>-13</v>
      </c>
      <c r="N265">
        <f t="shared" si="374"/>
        <v>2457899.8333333335</v>
      </c>
      <c r="O265">
        <f t="shared" si="431"/>
        <v>8.1273429360522115E-4</v>
      </c>
      <c r="P265">
        <f t="shared" si="426"/>
        <v>2457899.834146068</v>
      </c>
      <c r="Q265">
        <f t="shared" si="427"/>
        <v>0.17398587668906135</v>
      </c>
      <c r="R265">
        <f t="shared" si="375"/>
        <v>64.091565134084703</v>
      </c>
      <c r="S265">
        <f t="shared" si="376"/>
        <v>140.85542641911707</v>
      </c>
      <c r="T265">
        <f t="shared" si="377"/>
        <v>1.1889007288051998</v>
      </c>
      <c r="U265">
        <f t="shared" si="378"/>
        <v>1.1186088343461791</v>
      </c>
      <c r="V265">
        <f t="shared" si="379"/>
        <v>2.4583909603141993</v>
      </c>
      <c r="W265">
        <f t="shared" si="380"/>
        <v>1.6701292593179061E-2</v>
      </c>
      <c r="X265">
        <f t="shared" si="381"/>
        <v>65.280465862889898</v>
      </c>
      <c r="Y265">
        <f t="shared" si="382"/>
        <v>142.04432714792227</v>
      </c>
      <c r="Z265">
        <f t="shared" si="383"/>
        <v>2.4791411925112103</v>
      </c>
      <c r="AA265">
        <f t="shared" si="384"/>
        <v>148.53212716779771</v>
      </c>
      <c r="AB265">
        <f t="shared" si="385"/>
        <v>2.59237466406899</v>
      </c>
      <c r="AC265">
        <f t="shared" si="386"/>
        <v>23.437028568081935</v>
      </c>
      <c r="AD265">
        <f t="shared" si="387"/>
        <v>-2.2775957106214179E-3</v>
      </c>
      <c r="AE265">
        <f t="shared" si="388"/>
        <v>23.434750972371315</v>
      </c>
      <c r="AF265">
        <f t="shared" si="389"/>
        <v>2457899.5</v>
      </c>
      <c r="AG265">
        <f t="shared" si="390"/>
        <v>0.17397672826830937</v>
      </c>
      <c r="AH265">
        <f t="shared" si="391"/>
        <v>16.250454612191106</v>
      </c>
      <c r="AI265">
        <f t="shared" si="392"/>
        <v>0.27235788699110586</v>
      </c>
      <c r="AJ265">
        <f t="shared" si="393"/>
        <v>0.40901356385282217</v>
      </c>
      <c r="AK265">
        <f t="shared" si="394"/>
        <v>7.6933578869911061</v>
      </c>
      <c r="AL265">
        <f t="shared" si="395"/>
        <v>52.054179623860648</v>
      </c>
      <c r="AM265">
        <f t="shared" si="396"/>
        <v>0.9085168238609117</v>
      </c>
      <c r="AN265">
        <f t="shared" si="397"/>
        <v>1.0130628552114118</v>
      </c>
      <c r="AO265" t="s">
        <v>137</v>
      </c>
      <c r="AP265">
        <f t="shared" si="398"/>
        <v>65.272280605444493</v>
      </c>
      <c r="AQ265">
        <f t="shared" si="399"/>
        <v>65</v>
      </c>
      <c r="AR265">
        <f t="shared" si="400"/>
        <v>16</v>
      </c>
      <c r="AS265">
        <f t="shared" si="401"/>
        <v>20</v>
      </c>
      <c r="AT265">
        <f t="shared" si="402"/>
        <v>1.1392162068506442</v>
      </c>
      <c r="AU265">
        <f t="shared" si="403"/>
        <v>63.346188681005948</v>
      </c>
      <c r="AV265" s="18">
        <f t="shared" si="371"/>
        <v>4.2230792454003963</v>
      </c>
      <c r="AW265">
        <f t="shared" si="404"/>
        <v>1.1055995610731177</v>
      </c>
      <c r="AX265">
        <f t="shared" si="405"/>
        <v>21.176202608403951</v>
      </c>
      <c r="AY265" t="str">
        <f t="shared" si="406"/>
        <v>POSITIF</v>
      </c>
      <c r="AZ265">
        <f t="shared" si="407"/>
        <v>21</v>
      </c>
      <c r="BA265">
        <f t="shared" si="408"/>
        <v>10</v>
      </c>
      <c r="BB265">
        <f t="shared" si="409"/>
        <v>34</v>
      </c>
      <c r="BC265">
        <f t="shared" si="410"/>
        <v>0.36959445858606038</v>
      </c>
      <c r="BD265">
        <f t="shared" si="411"/>
        <v>1.944837223064084</v>
      </c>
      <c r="BE265">
        <f t="shared" si="412"/>
        <v>0.12222152900771403</v>
      </c>
      <c r="BF265">
        <f t="shared" si="413"/>
        <v>1.9428132568574878</v>
      </c>
      <c r="BG265">
        <f t="shared" si="414"/>
        <v>110.91060793932226</v>
      </c>
      <c r="BH265">
        <f t="shared" si="415"/>
        <v>4.2230792454003963</v>
      </c>
      <c r="BI265">
        <f t="shared" si="416"/>
        <v>290.91060793932229</v>
      </c>
      <c r="BJ265">
        <f t="shared" si="417"/>
        <v>290</v>
      </c>
      <c r="BK265">
        <f t="shared" si="418"/>
        <v>54</v>
      </c>
      <c r="BL265">
        <f t="shared" si="419"/>
        <v>38</v>
      </c>
      <c r="BM265">
        <f t="shared" si="420"/>
        <v>37.818121844217877</v>
      </c>
      <c r="BN265" t="str">
        <f t="shared" si="421"/>
        <v>POSITIF</v>
      </c>
      <c r="BO265">
        <f t="shared" si="422"/>
        <v>37</v>
      </c>
      <c r="BP265">
        <f t="shared" si="423"/>
        <v>49</v>
      </c>
      <c r="BQ265">
        <f t="shared" si="424"/>
        <v>5</v>
      </c>
    </row>
    <row r="266" spans="1:69">
      <c r="A266">
        <f t="shared" si="425"/>
        <v>7.0027777777777782</v>
      </c>
      <c r="B266">
        <f t="shared" si="429"/>
        <v>111.315</v>
      </c>
      <c r="C266">
        <f>INT(G3/15)</f>
        <v>7</v>
      </c>
      <c r="D266">
        <f>L3</f>
        <v>2017</v>
      </c>
      <c r="E266">
        <f>L2</f>
        <v>5</v>
      </c>
      <c r="F266">
        <f>L4+1</f>
        <v>26</v>
      </c>
      <c r="H266">
        <v>15</v>
      </c>
      <c r="I266">
        <v>15</v>
      </c>
      <c r="J266">
        <f t="shared" si="432"/>
        <v>15.25</v>
      </c>
      <c r="L266">
        <f t="shared" si="372"/>
        <v>20</v>
      </c>
      <c r="M266">
        <f t="shared" si="373"/>
        <v>-13</v>
      </c>
      <c r="N266">
        <f t="shared" si="374"/>
        <v>2457899.84375</v>
      </c>
      <c r="O266">
        <f t="shared" si="431"/>
        <v>8.1273429360522115E-4</v>
      </c>
      <c r="P266">
        <f t="shared" si="426"/>
        <v>2457899.8445627345</v>
      </c>
      <c r="Q266">
        <f t="shared" si="427"/>
        <v>0.17398616188184743</v>
      </c>
      <c r="R266">
        <f t="shared" si="375"/>
        <v>64.101832293924417</v>
      </c>
      <c r="S266">
        <f t="shared" si="376"/>
        <v>140.86569308856815</v>
      </c>
      <c r="T266">
        <f t="shared" si="377"/>
        <v>1.1886362764276914</v>
      </c>
      <c r="U266">
        <f t="shared" si="378"/>
        <v>1.1187880300902107</v>
      </c>
      <c r="V266">
        <f t="shared" si="379"/>
        <v>2.4585701474993344</v>
      </c>
      <c r="W266">
        <f t="shared" si="380"/>
        <v>1.6701292581200962E-2</v>
      </c>
      <c r="X266">
        <f t="shared" si="381"/>
        <v>65.290468570352104</v>
      </c>
      <c r="Y266">
        <f t="shared" si="382"/>
        <v>142.05432936499585</v>
      </c>
      <c r="Z266">
        <f t="shared" si="383"/>
        <v>2.4793157641316435</v>
      </c>
      <c r="AA266">
        <f t="shared" si="384"/>
        <v>148.53157556608906</v>
      </c>
      <c r="AB266">
        <f t="shared" si="385"/>
        <v>2.5923650368030144</v>
      </c>
      <c r="AC266">
        <f t="shared" si="386"/>
        <v>23.437028564373239</v>
      </c>
      <c r="AD266">
        <f t="shared" si="387"/>
        <v>-2.2776274649894059E-3</v>
      </c>
      <c r="AE266">
        <f t="shared" si="388"/>
        <v>23.434750936908252</v>
      </c>
      <c r="AF266">
        <f t="shared" si="389"/>
        <v>2457899.5</v>
      </c>
      <c r="AG266">
        <f t="shared" si="390"/>
        <v>0.17397672826830937</v>
      </c>
      <c r="AH266">
        <f t="shared" si="391"/>
        <v>16.250454612191106</v>
      </c>
      <c r="AI266">
        <f t="shared" si="392"/>
        <v>0.52304236432860662</v>
      </c>
      <c r="AJ266">
        <f t="shared" si="393"/>
        <v>0.40901356323387494</v>
      </c>
      <c r="AK266">
        <f t="shared" si="394"/>
        <v>7.9440423643286069</v>
      </c>
      <c r="AL266">
        <f t="shared" si="395"/>
        <v>55.80389172966315</v>
      </c>
      <c r="AM266">
        <f t="shared" si="396"/>
        <v>0.97396164610905533</v>
      </c>
      <c r="AN266">
        <f t="shared" si="397"/>
        <v>1.0130646958935721</v>
      </c>
      <c r="AO266" t="s">
        <v>137</v>
      </c>
      <c r="AP266">
        <f t="shared" si="398"/>
        <v>65.282283273656262</v>
      </c>
      <c r="AQ266">
        <f t="shared" si="399"/>
        <v>65</v>
      </c>
      <c r="AR266">
        <f t="shared" si="400"/>
        <v>16</v>
      </c>
      <c r="AS266">
        <f t="shared" si="401"/>
        <v>56</v>
      </c>
      <c r="AT266">
        <f t="shared" si="402"/>
        <v>1.1393907863449242</v>
      </c>
      <c r="AU266">
        <f t="shared" si="403"/>
        <v>63.356743735265951</v>
      </c>
      <c r="AV266" s="18">
        <f t="shared" si="371"/>
        <v>4.2237829156843967</v>
      </c>
      <c r="AW266">
        <f t="shared" si="404"/>
        <v>1.1057837815226814</v>
      </c>
      <c r="AX266">
        <f t="shared" si="405"/>
        <v>21.177986822119124</v>
      </c>
      <c r="AY266" t="str">
        <f t="shared" si="406"/>
        <v>POSITIF</v>
      </c>
      <c r="AZ266">
        <f t="shared" si="407"/>
        <v>21</v>
      </c>
      <c r="BA266">
        <f t="shared" si="408"/>
        <v>10</v>
      </c>
      <c r="BB266">
        <f t="shared" si="409"/>
        <v>40</v>
      </c>
      <c r="BC266">
        <f t="shared" si="410"/>
        <v>0.3696255989899494</v>
      </c>
      <c r="BD266">
        <f t="shared" si="411"/>
        <v>1.9357552839297367</v>
      </c>
      <c r="BE266">
        <f t="shared" si="412"/>
        <v>0.12222152900771403</v>
      </c>
      <c r="BF266">
        <f t="shared" si="413"/>
        <v>1.9428132568574878</v>
      </c>
      <c r="BG266">
        <f t="shared" si="414"/>
        <v>110.5274624585566</v>
      </c>
      <c r="BH266">
        <f t="shared" si="415"/>
        <v>4.2237829156843967</v>
      </c>
      <c r="BI266">
        <f t="shared" si="416"/>
        <v>290.52746245855661</v>
      </c>
      <c r="BJ266">
        <f t="shared" si="417"/>
        <v>290</v>
      </c>
      <c r="BK266">
        <f t="shared" si="418"/>
        <v>31</v>
      </c>
      <c r="BL266">
        <f t="shared" si="419"/>
        <v>38</v>
      </c>
      <c r="BM266">
        <f t="shared" si="420"/>
        <v>34.347077401064219</v>
      </c>
      <c r="BN266" t="str">
        <f t="shared" si="421"/>
        <v>POSITIF</v>
      </c>
      <c r="BO266">
        <f t="shared" si="422"/>
        <v>34</v>
      </c>
      <c r="BP266">
        <f t="shared" si="423"/>
        <v>20</v>
      </c>
      <c r="BQ266">
        <f t="shared" si="424"/>
        <v>49</v>
      </c>
    </row>
    <row r="267" spans="1:69">
      <c r="A267">
        <f t="shared" si="425"/>
        <v>7.0027777777777782</v>
      </c>
      <c r="B267">
        <f t="shared" si="429"/>
        <v>111.315</v>
      </c>
      <c r="C267">
        <f>INT(G3/15)</f>
        <v>7</v>
      </c>
      <c r="D267">
        <f>L3</f>
        <v>2017</v>
      </c>
      <c r="E267">
        <f>L2</f>
        <v>5</v>
      </c>
      <c r="F267">
        <f>L4+1</f>
        <v>26</v>
      </c>
      <c r="H267">
        <v>15</v>
      </c>
      <c r="I267">
        <v>30</v>
      </c>
      <c r="J267">
        <f t="shared" si="432"/>
        <v>15.5</v>
      </c>
      <c r="L267">
        <f t="shared" si="372"/>
        <v>20</v>
      </c>
      <c r="M267">
        <f t="shared" si="373"/>
        <v>-13</v>
      </c>
      <c r="N267">
        <f t="shared" si="374"/>
        <v>2457899.854166667</v>
      </c>
      <c r="O267">
        <f t="shared" si="431"/>
        <v>8.1273429360522115E-4</v>
      </c>
      <c r="P267">
        <f t="shared" si="426"/>
        <v>2457899.8549794015</v>
      </c>
      <c r="Q267">
        <f t="shared" si="427"/>
        <v>0.17398644707464625</v>
      </c>
      <c r="R267">
        <f t="shared" si="375"/>
        <v>64.112099454223426</v>
      </c>
      <c r="S267">
        <f t="shared" si="376"/>
        <v>140.87595975847853</v>
      </c>
      <c r="T267">
        <f t="shared" si="377"/>
        <v>1.1883717876823381</v>
      </c>
      <c r="U267">
        <f t="shared" si="378"/>
        <v>1.1189672258422583</v>
      </c>
      <c r="V267">
        <f t="shared" si="379"/>
        <v>2.4587493346924862</v>
      </c>
      <c r="W267">
        <f t="shared" si="380"/>
        <v>1.6701292569222866E-2</v>
      </c>
      <c r="X267">
        <f t="shared" si="381"/>
        <v>65.300471241905768</v>
      </c>
      <c r="Y267">
        <f t="shared" si="382"/>
        <v>142.06433154616087</v>
      </c>
      <c r="Z267">
        <f t="shared" si="383"/>
        <v>2.4794903351253539</v>
      </c>
      <c r="AA267">
        <f t="shared" si="384"/>
        <v>148.5310239643558</v>
      </c>
      <c r="AB267">
        <f t="shared" si="385"/>
        <v>2.5923554095366095</v>
      </c>
      <c r="AC267">
        <f t="shared" si="386"/>
        <v>23.437028560664544</v>
      </c>
      <c r="AD267">
        <f t="shared" si="387"/>
        <v>-2.2776592065791731E-3</v>
      </c>
      <c r="AE267">
        <f t="shared" si="388"/>
        <v>23.434750901457964</v>
      </c>
      <c r="AF267">
        <f t="shared" si="389"/>
        <v>2457899.5</v>
      </c>
      <c r="AG267">
        <f t="shared" si="390"/>
        <v>0.17397672826830937</v>
      </c>
      <c r="AH267">
        <f t="shared" si="391"/>
        <v>16.250454612191106</v>
      </c>
      <c r="AI267">
        <f t="shared" si="392"/>
        <v>0.77372684166610384</v>
      </c>
      <c r="AJ267">
        <f t="shared" si="393"/>
        <v>0.40901356261515065</v>
      </c>
      <c r="AK267">
        <f t="shared" si="394"/>
        <v>8.1947268416661032</v>
      </c>
      <c r="AL267">
        <f t="shared" si="395"/>
        <v>59.553603618713858</v>
      </c>
      <c r="AM267">
        <f t="shared" si="396"/>
        <v>1.0394064645741665</v>
      </c>
      <c r="AN267">
        <f t="shared" si="397"/>
        <v>1.0130665361637645</v>
      </c>
      <c r="AO267" t="s">
        <v>137</v>
      </c>
      <c r="AP267">
        <f t="shared" si="398"/>
        <v>65.292285905959716</v>
      </c>
      <c r="AQ267">
        <f t="shared" si="399"/>
        <v>65</v>
      </c>
      <c r="AR267">
        <f t="shared" si="400"/>
        <v>17</v>
      </c>
      <c r="AS267">
        <f t="shared" si="401"/>
        <v>32</v>
      </c>
      <c r="AT267">
        <f t="shared" si="402"/>
        <v>1.1395653652124857</v>
      </c>
      <c r="AU267">
        <f t="shared" si="403"/>
        <v>63.367299006277698</v>
      </c>
      <c r="AV267" s="18">
        <f t="shared" si="371"/>
        <v>4.2244866004185129</v>
      </c>
      <c r="AW267">
        <f t="shared" si="404"/>
        <v>1.1059680057552768</v>
      </c>
      <c r="AX267">
        <f t="shared" si="405"/>
        <v>21.179770374399059</v>
      </c>
      <c r="AY267" t="str">
        <f t="shared" si="406"/>
        <v>POSITIF</v>
      </c>
      <c r="AZ267">
        <f t="shared" si="407"/>
        <v>21</v>
      </c>
      <c r="BA267">
        <f t="shared" si="408"/>
        <v>10</v>
      </c>
      <c r="BB267">
        <f t="shared" si="409"/>
        <v>47</v>
      </c>
      <c r="BC267">
        <f t="shared" si="410"/>
        <v>0.36965672784961573</v>
      </c>
      <c r="BD267">
        <f t="shared" si="411"/>
        <v>1.9290681337762392</v>
      </c>
      <c r="BE267">
        <f t="shared" si="412"/>
        <v>0.12222152900771403</v>
      </c>
      <c r="BF267">
        <f t="shared" si="413"/>
        <v>1.9428132568574878</v>
      </c>
      <c r="BG267">
        <f t="shared" si="414"/>
        <v>110.26400823509755</v>
      </c>
      <c r="BH267">
        <f t="shared" si="415"/>
        <v>4.2244866004185129</v>
      </c>
      <c r="BI267">
        <f t="shared" si="416"/>
        <v>290.26400823509755</v>
      </c>
      <c r="BJ267">
        <f t="shared" si="417"/>
        <v>290</v>
      </c>
      <c r="BK267">
        <f t="shared" si="418"/>
        <v>15</v>
      </c>
      <c r="BL267">
        <f t="shared" si="419"/>
        <v>50</v>
      </c>
      <c r="BM267">
        <f t="shared" si="420"/>
        <v>30.865632126919113</v>
      </c>
      <c r="BN267" t="str">
        <f t="shared" si="421"/>
        <v>POSITIF</v>
      </c>
      <c r="BO267">
        <f t="shared" si="422"/>
        <v>30</v>
      </c>
      <c r="BP267">
        <f t="shared" si="423"/>
        <v>51</v>
      </c>
      <c r="BQ267">
        <f t="shared" si="424"/>
        <v>56</v>
      </c>
    </row>
    <row r="268" spans="1:69">
      <c r="A268">
        <f t="shared" si="425"/>
        <v>7.0027777777777782</v>
      </c>
      <c r="B268">
        <f t="shared" si="429"/>
        <v>111.315</v>
      </c>
      <c r="C268">
        <f>INT(G3/15)</f>
        <v>7</v>
      </c>
      <c r="D268">
        <f>L3</f>
        <v>2017</v>
      </c>
      <c r="E268">
        <f>L2</f>
        <v>5</v>
      </c>
      <c r="F268">
        <f>L4+1</f>
        <v>26</v>
      </c>
      <c r="H268">
        <v>15</v>
      </c>
      <c r="I268">
        <v>45</v>
      </c>
      <c r="J268">
        <f t="shared" si="432"/>
        <v>15.75</v>
      </c>
      <c r="L268">
        <f t="shared" si="372"/>
        <v>20</v>
      </c>
      <c r="M268">
        <f t="shared" si="373"/>
        <v>-13</v>
      </c>
      <c r="N268">
        <f t="shared" si="374"/>
        <v>2457899.8645833335</v>
      </c>
      <c r="O268">
        <f t="shared" si="431"/>
        <v>8.1273429360522115E-4</v>
      </c>
      <c r="P268">
        <f t="shared" si="426"/>
        <v>2457899.865396068</v>
      </c>
      <c r="Q268">
        <f t="shared" si="427"/>
        <v>0.17398673226743233</v>
      </c>
      <c r="R268">
        <f t="shared" si="375"/>
        <v>64.122366614064049</v>
      </c>
      <c r="S268">
        <f t="shared" si="376"/>
        <v>140.88622642792961</v>
      </c>
      <c r="T268">
        <f t="shared" si="377"/>
        <v>1.1881072626011386</v>
      </c>
      <c r="U268">
        <f t="shared" si="378"/>
        <v>1.1191464215863058</v>
      </c>
      <c r="V268">
        <f t="shared" si="379"/>
        <v>2.4589285218776213</v>
      </c>
      <c r="W268">
        <f t="shared" si="380"/>
        <v>1.6701292557244767E-2</v>
      </c>
      <c r="X268">
        <f t="shared" si="381"/>
        <v>65.310473876665185</v>
      </c>
      <c r="Y268">
        <f t="shared" si="382"/>
        <v>142.07433369053075</v>
      </c>
      <c r="Z268">
        <f t="shared" si="383"/>
        <v>2.4796649054768682</v>
      </c>
      <c r="AA268">
        <f t="shared" si="384"/>
        <v>148.53047236264715</v>
      </c>
      <c r="AB268">
        <f t="shared" si="385"/>
        <v>2.5923457822706339</v>
      </c>
      <c r="AC268">
        <f t="shared" si="386"/>
        <v>23.437028556955848</v>
      </c>
      <c r="AD268">
        <f t="shared" si="387"/>
        <v>-2.2776909353821547E-3</v>
      </c>
      <c r="AE268">
        <f t="shared" si="388"/>
        <v>23.434750866020465</v>
      </c>
      <c r="AF268">
        <f t="shared" si="389"/>
        <v>2457899.5</v>
      </c>
      <c r="AG268">
        <f t="shared" si="390"/>
        <v>0.17397672826830937</v>
      </c>
      <c r="AH268">
        <f t="shared" si="391"/>
        <v>16.250454612191106</v>
      </c>
      <c r="AI268">
        <f t="shared" si="392"/>
        <v>1.0244113190036046</v>
      </c>
      <c r="AJ268">
        <f t="shared" si="393"/>
        <v>0.40901356199664968</v>
      </c>
      <c r="AK268">
        <f t="shared" si="394"/>
        <v>8.445411319003604</v>
      </c>
      <c r="AL268">
        <f t="shared" si="395"/>
        <v>63.303315292014084</v>
      </c>
      <c r="AM268">
        <f t="shared" si="396"/>
        <v>1.1048512792737215</v>
      </c>
      <c r="AN268">
        <f t="shared" si="397"/>
        <v>1.01306837602177</v>
      </c>
      <c r="AO268" t="s">
        <v>137</v>
      </c>
      <c r="AP268">
        <f t="shared" si="398"/>
        <v>65.302288501469164</v>
      </c>
      <c r="AQ268">
        <f t="shared" si="399"/>
        <v>65</v>
      </c>
      <c r="AR268">
        <f t="shared" si="400"/>
        <v>18</v>
      </c>
      <c r="AS268">
        <f t="shared" si="401"/>
        <v>8</v>
      </c>
      <c r="AT268">
        <f t="shared" si="402"/>
        <v>1.1397399434378708</v>
      </c>
      <c r="AU268">
        <f t="shared" si="403"/>
        <v>63.377854493039969</v>
      </c>
      <c r="AV268" s="18">
        <f t="shared" si="371"/>
        <v>4.2251902995359982</v>
      </c>
      <c r="AW268">
        <f t="shared" si="404"/>
        <v>1.1061522337534291</v>
      </c>
      <c r="AX268">
        <f t="shared" si="405"/>
        <v>21.181553265016646</v>
      </c>
      <c r="AY268" t="str">
        <f t="shared" si="406"/>
        <v>POSITIF</v>
      </c>
      <c r="AZ268">
        <f t="shared" si="407"/>
        <v>21</v>
      </c>
      <c r="BA268">
        <f t="shared" si="408"/>
        <v>10</v>
      </c>
      <c r="BB268">
        <f t="shared" si="409"/>
        <v>53</v>
      </c>
      <c r="BC268">
        <f t="shared" si="410"/>
        <v>0.36968784516109554</v>
      </c>
      <c r="BD268">
        <f t="shared" si="411"/>
        <v>1.924469990148594</v>
      </c>
      <c r="BE268">
        <f t="shared" si="412"/>
        <v>0.12222152900771403</v>
      </c>
      <c r="BF268">
        <f t="shared" si="413"/>
        <v>1.9428132568574878</v>
      </c>
      <c r="BG268">
        <f t="shared" si="414"/>
        <v>110.10695297618898</v>
      </c>
      <c r="BH268">
        <f t="shared" si="415"/>
        <v>4.2251902995359982</v>
      </c>
      <c r="BI268">
        <f t="shared" si="416"/>
        <v>290.10695297618895</v>
      </c>
      <c r="BJ268">
        <f t="shared" si="417"/>
        <v>290</v>
      </c>
      <c r="BK268">
        <f t="shared" si="418"/>
        <v>6</v>
      </c>
      <c r="BL268">
        <f t="shared" si="419"/>
        <v>25</v>
      </c>
      <c r="BM268">
        <f t="shared" si="420"/>
        <v>27.376888998032797</v>
      </c>
      <c r="BN268" t="str">
        <f t="shared" si="421"/>
        <v>POSITIF</v>
      </c>
      <c r="BO268">
        <f t="shared" si="422"/>
        <v>27</v>
      </c>
      <c r="BP268">
        <f t="shared" si="423"/>
        <v>22</v>
      </c>
      <c r="BQ268">
        <f t="shared" si="424"/>
        <v>36</v>
      </c>
    </row>
    <row r="269" spans="1:69">
      <c r="A269">
        <f t="shared" si="425"/>
        <v>7.0027777777777782</v>
      </c>
      <c r="B269">
        <f t="shared" si="429"/>
        <v>111.315</v>
      </c>
      <c r="C269">
        <f>INT(G3/15)</f>
        <v>7</v>
      </c>
      <c r="D269">
        <f>L3</f>
        <v>2017</v>
      </c>
      <c r="E269">
        <f>L2</f>
        <v>5</v>
      </c>
      <c r="F269">
        <f>L4+1</f>
        <v>26</v>
      </c>
      <c r="H269">
        <v>16</v>
      </c>
      <c r="I269">
        <v>0</v>
      </c>
      <c r="J269">
        <f t="shared" si="432"/>
        <v>16</v>
      </c>
      <c r="L269">
        <f t="shared" si="372"/>
        <v>20</v>
      </c>
      <c r="M269">
        <f t="shared" si="373"/>
        <v>-13</v>
      </c>
      <c r="N269">
        <f t="shared" si="374"/>
        <v>2457899.875</v>
      </c>
      <c r="O269">
        <f t="shared" si="431"/>
        <v>8.1273429360522115E-4</v>
      </c>
      <c r="P269">
        <f t="shared" si="426"/>
        <v>2457899.8758127345</v>
      </c>
      <c r="Q269">
        <f t="shared" si="427"/>
        <v>0.17398701746021841</v>
      </c>
      <c r="R269">
        <f t="shared" si="375"/>
        <v>64.132633773904672</v>
      </c>
      <c r="S269">
        <f t="shared" si="376"/>
        <v>140.8964930973807</v>
      </c>
      <c r="T269">
        <f t="shared" si="377"/>
        <v>1.1878427011805954</v>
      </c>
      <c r="U269">
        <f t="shared" si="378"/>
        <v>1.1193256173303532</v>
      </c>
      <c r="V269">
        <f t="shared" si="379"/>
        <v>2.4591077090627569</v>
      </c>
      <c r="W269">
        <f t="shared" si="380"/>
        <v>1.6701292545266672E-2</v>
      </c>
      <c r="X269">
        <f t="shared" si="381"/>
        <v>65.320476475085272</v>
      </c>
      <c r="Y269">
        <f t="shared" si="382"/>
        <v>142.08433579856128</v>
      </c>
      <c r="Z269">
        <f t="shared" si="383"/>
        <v>2.4798394751941411</v>
      </c>
      <c r="AA269">
        <f t="shared" si="384"/>
        <v>148.5299207609385</v>
      </c>
      <c r="AB269">
        <f t="shared" si="385"/>
        <v>2.5923361550046584</v>
      </c>
      <c r="AC269">
        <f t="shared" si="386"/>
        <v>23.437028553247153</v>
      </c>
      <c r="AD269">
        <f t="shared" si="387"/>
        <v>-2.2777226513940444E-3</v>
      </c>
      <c r="AE269">
        <f t="shared" si="388"/>
        <v>23.43475083059576</v>
      </c>
      <c r="AF269">
        <f t="shared" si="389"/>
        <v>2457899.5</v>
      </c>
      <c r="AG269">
        <f t="shared" si="390"/>
        <v>0.17397672826830937</v>
      </c>
      <c r="AH269">
        <f t="shared" si="391"/>
        <v>16.250454612191106</v>
      </c>
      <c r="AI269">
        <f t="shared" si="392"/>
        <v>1.2750957963411054</v>
      </c>
      <c r="AJ269">
        <f t="shared" si="393"/>
        <v>0.40901356137837191</v>
      </c>
      <c r="AK269">
        <f t="shared" si="394"/>
        <v>8.6960957963411047</v>
      </c>
      <c r="AL269">
        <f t="shared" si="395"/>
        <v>67.053026749150447</v>
      </c>
      <c r="AM269">
        <f t="shared" si="396"/>
        <v>1.1702960902005053</v>
      </c>
      <c r="AN269">
        <f t="shared" si="397"/>
        <v>1.0130702154676168</v>
      </c>
      <c r="AO269" t="s">
        <v>137</v>
      </c>
      <c r="AP269">
        <f t="shared" si="398"/>
        <v>65.31229106063951</v>
      </c>
      <c r="AQ269">
        <f t="shared" si="399"/>
        <v>65</v>
      </c>
      <c r="AR269">
        <f t="shared" si="400"/>
        <v>18</v>
      </c>
      <c r="AS269">
        <f t="shared" si="401"/>
        <v>44</v>
      </c>
      <c r="AT269">
        <f t="shared" si="402"/>
        <v>1.1399145210290189</v>
      </c>
      <c r="AU269">
        <f t="shared" si="403"/>
        <v>63.388410195966124</v>
      </c>
      <c r="AV269" s="18">
        <f t="shared" si="371"/>
        <v>4.2258940130644085</v>
      </c>
      <c r="AW269">
        <f t="shared" si="404"/>
        <v>1.1063364655243528</v>
      </c>
      <c r="AX269">
        <f t="shared" si="405"/>
        <v>21.183335493983858</v>
      </c>
      <c r="AY269" t="str">
        <f t="shared" si="406"/>
        <v>POSITIF</v>
      </c>
      <c r="AZ269">
        <f t="shared" si="407"/>
        <v>21</v>
      </c>
      <c r="BA269">
        <f t="shared" si="408"/>
        <v>11</v>
      </c>
      <c r="BB269">
        <f t="shared" si="409"/>
        <v>0</v>
      </c>
      <c r="BC269">
        <f t="shared" si="410"/>
        <v>0.36971895092459778</v>
      </c>
      <c r="BD269">
        <f t="shared" si="411"/>
        <v>1.9217288587730672</v>
      </c>
      <c r="BE269">
        <f t="shared" si="412"/>
        <v>0.12222152900771403</v>
      </c>
      <c r="BF269">
        <f t="shared" si="413"/>
        <v>1.9428132568574878</v>
      </c>
      <c r="BG269">
        <f t="shared" si="414"/>
        <v>110.04631146930532</v>
      </c>
      <c r="BH269">
        <f t="shared" si="415"/>
        <v>4.2258940130644085</v>
      </c>
      <c r="BI269">
        <f t="shared" si="416"/>
        <v>290.04631146930535</v>
      </c>
      <c r="BJ269">
        <f t="shared" si="417"/>
        <v>290</v>
      </c>
      <c r="BK269">
        <f t="shared" si="418"/>
        <v>2</v>
      </c>
      <c r="BL269">
        <f t="shared" si="419"/>
        <v>46</v>
      </c>
      <c r="BM269">
        <f t="shared" si="420"/>
        <v>23.883476645885764</v>
      </c>
      <c r="BN269" t="str">
        <f t="shared" si="421"/>
        <v>POSITIF</v>
      </c>
      <c r="BO269">
        <f t="shared" si="422"/>
        <v>23</v>
      </c>
      <c r="BP269">
        <f t="shared" si="423"/>
        <v>53</v>
      </c>
      <c r="BQ269">
        <f t="shared" si="424"/>
        <v>0</v>
      </c>
    </row>
    <row r="270" spans="1:69">
      <c r="A270">
        <f t="shared" si="425"/>
        <v>7.0027777777777782</v>
      </c>
      <c r="B270">
        <f t="shared" si="429"/>
        <v>111.315</v>
      </c>
      <c r="C270">
        <f>INT(G3/15)</f>
        <v>7</v>
      </c>
      <c r="D270">
        <f>L3</f>
        <v>2017</v>
      </c>
      <c r="E270">
        <f>L2</f>
        <v>5</v>
      </c>
      <c r="F270">
        <f>L4+1</f>
        <v>26</v>
      </c>
      <c r="H270">
        <v>16</v>
      </c>
      <c r="I270">
        <v>15</v>
      </c>
      <c r="J270">
        <f t="shared" si="432"/>
        <v>16.25</v>
      </c>
      <c r="L270">
        <f t="shared" si="372"/>
        <v>20</v>
      </c>
      <c r="M270">
        <f t="shared" si="373"/>
        <v>-13</v>
      </c>
      <c r="N270">
        <f t="shared" si="374"/>
        <v>2457899.885416667</v>
      </c>
      <c r="O270">
        <f t="shared" si="431"/>
        <v>8.1273429360522115E-4</v>
      </c>
      <c r="P270">
        <f t="shared" si="426"/>
        <v>2457899.8862294015</v>
      </c>
      <c r="Q270">
        <f t="shared" si="427"/>
        <v>0.17398730265301723</v>
      </c>
      <c r="R270">
        <f t="shared" si="375"/>
        <v>64.142900934203681</v>
      </c>
      <c r="S270">
        <f t="shared" si="376"/>
        <v>140.90675976729108</v>
      </c>
      <c r="T270">
        <f t="shared" si="377"/>
        <v>1.1875781034172059</v>
      </c>
      <c r="U270">
        <f t="shared" si="378"/>
        <v>1.119504813082401</v>
      </c>
      <c r="V270">
        <f t="shared" si="379"/>
        <v>2.4592868962559082</v>
      </c>
      <c r="W270">
        <f t="shared" si="380"/>
        <v>1.6701292533288573E-2</v>
      </c>
      <c r="X270">
        <f t="shared" si="381"/>
        <v>65.33047903762089</v>
      </c>
      <c r="Y270">
        <f t="shared" si="382"/>
        <v>142.09433787070827</v>
      </c>
      <c r="Z270">
        <f t="shared" si="383"/>
        <v>2.4800140442851282</v>
      </c>
      <c r="AA270">
        <f t="shared" si="384"/>
        <v>148.52936915920517</v>
      </c>
      <c r="AB270">
        <f t="shared" si="385"/>
        <v>2.5923265277382521</v>
      </c>
      <c r="AC270">
        <f t="shared" si="386"/>
        <v>23.437028549538457</v>
      </c>
      <c r="AD270">
        <f t="shared" si="387"/>
        <v>-2.277754354610534E-3</v>
      </c>
      <c r="AE270">
        <f t="shared" si="388"/>
        <v>23.434750795183845</v>
      </c>
      <c r="AF270">
        <f t="shared" si="389"/>
        <v>2457899.5</v>
      </c>
      <c r="AG270">
        <f t="shared" si="390"/>
        <v>0.17397672826830937</v>
      </c>
      <c r="AH270">
        <f t="shared" si="391"/>
        <v>16.250454612191106</v>
      </c>
      <c r="AI270">
        <f t="shared" si="392"/>
        <v>1.5257802736786061</v>
      </c>
      <c r="AJ270">
        <f t="shared" si="393"/>
        <v>0.40901356076031742</v>
      </c>
      <c r="AK270">
        <f t="shared" si="394"/>
        <v>8.9467802736786055</v>
      </c>
      <c r="AL270">
        <f t="shared" si="395"/>
        <v>70.802737989709598</v>
      </c>
      <c r="AM270">
        <f t="shared" si="396"/>
        <v>1.2357408973473036</v>
      </c>
      <c r="AN270">
        <f t="shared" si="397"/>
        <v>1.0130720545013321</v>
      </c>
      <c r="AO270" t="s">
        <v>137</v>
      </c>
      <c r="AP270">
        <f t="shared" si="398"/>
        <v>65.322293583925614</v>
      </c>
      <c r="AQ270">
        <f t="shared" si="399"/>
        <v>65</v>
      </c>
      <c r="AR270">
        <f t="shared" si="400"/>
        <v>19</v>
      </c>
      <c r="AS270">
        <f t="shared" si="401"/>
        <v>20</v>
      </c>
      <c r="AT270">
        <f t="shared" si="402"/>
        <v>1.1400890979938689</v>
      </c>
      <c r="AU270">
        <f t="shared" si="403"/>
        <v>63.398966115469484</v>
      </c>
      <c r="AV270" s="18">
        <f t="shared" si="371"/>
        <v>4.2265977410312994</v>
      </c>
      <c r="AW270">
        <f t="shared" si="404"/>
        <v>1.106520701075262</v>
      </c>
      <c r="AX270">
        <f t="shared" si="405"/>
        <v>21.185117061312546</v>
      </c>
      <c r="AY270" t="str">
        <f t="shared" si="406"/>
        <v>POSITIF</v>
      </c>
      <c r="AZ270">
        <f t="shared" si="407"/>
        <v>21</v>
      </c>
      <c r="BA270">
        <f t="shared" si="408"/>
        <v>11</v>
      </c>
      <c r="BB270">
        <f t="shared" si="409"/>
        <v>6</v>
      </c>
      <c r="BC270">
        <f t="shared" si="410"/>
        <v>0.36975004514032933</v>
      </c>
      <c r="BD270">
        <f t="shared" si="411"/>
        <v>1.9206704648145767</v>
      </c>
      <c r="BE270">
        <f t="shared" si="412"/>
        <v>0.12222152900771403</v>
      </c>
      <c r="BF270">
        <f t="shared" si="413"/>
        <v>1.9428132568574878</v>
      </c>
      <c r="BG270">
        <f t="shared" si="414"/>
        <v>110.0747484169371</v>
      </c>
      <c r="BH270">
        <f t="shared" si="415"/>
        <v>4.2265977410312994</v>
      </c>
      <c r="BI270">
        <f t="shared" si="416"/>
        <v>290.0747484169371</v>
      </c>
      <c r="BJ270">
        <f t="shared" si="417"/>
        <v>290</v>
      </c>
      <c r="BK270">
        <f t="shared" si="418"/>
        <v>4</v>
      </c>
      <c r="BL270">
        <f t="shared" si="419"/>
        <v>29</v>
      </c>
      <c r="BM270">
        <f t="shared" si="420"/>
        <v>20.387690548365896</v>
      </c>
      <c r="BN270" t="str">
        <f t="shared" si="421"/>
        <v>POSITIF</v>
      </c>
      <c r="BO270">
        <f t="shared" si="422"/>
        <v>20</v>
      </c>
      <c r="BP270">
        <f t="shared" si="423"/>
        <v>23</v>
      </c>
      <c r="BQ270">
        <f t="shared" si="424"/>
        <v>15</v>
      </c>
    </row>
    <row r="271" spans="1:69">
      <c r="A271">
        <f t="shared" si="425"/>
        <v>7.0027777777777782</v>
      </c>
      <c r="B271">
        <f t="shared" si="429"/>
        <v>111.315</v>
      </c>
      <c r="C271">
        <f>INT(G3/15)</f>
        <v>7</v>
      </c>
      <c r="D271">
        <f>L3</f>
        <v>2017</v>
      </c>
      <c r="E271">
        <f>L2</f>
        <v>5</v>
      </c>
      <c r="F271">
        <f>L4+1</f>
        <v>26</v>
      </c>
      <c r="H271">
        <v>16</v>
      </c>
      <c r="I271">
        <v>30</v>
      </c>
      <c r="J271">
        <f t="shared" si="432"/>
        <v>16.5</v>
      </c>
      <c r="L271">
        <f t="shared" si="372"/>
        <v>20</v>
      </c>
      <c r="M271">
        <f t="shared" si="373"/>
        <v>-13</v>
      </c>
      <c r="N271">
        <f t="shared" si="374"/>
        <v>2457899.8958333335</v>
      </c>
      <c r="O271">
        <f t="shared" si="431"/>
        <v>8.1273429360522115E-4</v>
      </c>
      <c r="P271">
        <f t="shared" si="426"/>
        <v>2457899.896646068</v>
      </c>
      <c r="Q271">
        <f t="shared" si="427"/>
        <v>0.17398758784580332</v>
      </c>
      <c r="R271">
        <f t="shared" si="375"/>
        <v>64.153168094043394</v>
      </c>
      <c r="S271">
        <f t="shared" si="376"/>
        <v>140.91702643674216</v>
      </c>
      <c r="T271">
        <f t="shared" si="377"/>
        <v>1.1873134693429808</v>
      </c>
      <c r="U271">
        <f t="shared" si="378"/>
        <v>1.1196840088264324</v>
      </c>
      <c r="V271">
        <f t="shared" si="379"/>
        <v>2.4594660834410438</v>
      </c>
      <c r="W271">
        <f t="shared" si="380"/>
        <v>1.6701292521310477E-2</v>
      </c>
      <c r="X271">
        <f t="shared" si="381"/>
        <v>65.340481563386376</v>
      </c>
      <c r="Y271">
        <f t="shared" si="382"/>
        <v>142.10433990608513</v>
      </c>
      <c r="Z271">
        <f t="shared" si="383"/>
        <v>2.4801886127343553</v>
      </c>
      <c r="AA271">
        <f t="shared" si="384"/>
        <v>148.52881755749652</v>
      </c>
      <c r="AB271">
        <f t="shared" si="385"/>
        <v>2.5923169004722766</v>
      </c>
      <c r="AC271">
        <f t="shared" si="386"/>
        <v>23.437028545829762</v>
      </c>
      <c r="AD271">
        <f t="shared" si="387"/>
        <v>-2.2777860450230707E-3</v>
      </c>
      <c r="AE271">
        <f t="shared" si="388"/>
        <v>23.434750759784738</v>
      </c>
      <c r="AF271">
        <f t="shared" si="389"/>
        <v>2457899.5</v>
      </c>
      <c r="AG271">
        <f t="shared" si="390"/>
        <v>0.17397672826830937</v>
      </c>
      <c r="AH271">
        <f t="shared" si="391"/>
        <v>16.250454612191106</v>
      </c>
      <c r="AI271">
        <f t="shared" si="392"/>
        <v>1.7764647510161069</v>
      </c>
      <c r="AJ271">
        <f t="shared" si="393"/>
        <v>0.40901356014248641</v>
      </c>
      <c r="AK271">
        <f t="shared" si="394"/>
        <v>9.1974647510161063</v>
      </c>
      <c r="AL271">
        <f t="shared" si="395"/>
        <v>74.552449014692925</v>
      </c>
      <c r="AM271">
        <f t="shared" si="396"/>
        <v>1.3011857007315939</v>
      </c>
      <c r="AN271">
        <f t="shared" si="397"/>
        <v>1.0130738931226968</v>
      </c>
      <c r="AO271" t="s">
        <v>137</v>
      </c>
      <c r="AP271">
        <f t="shared" si="398"/>
        <v>65.332296070441814</v>
      </c>
      <c r="AQ271">
        <f t="shared" si="399"/>
        <v>65</v>
      </c>
      <c r="AR271">
        <f t="shared" si="400"/>
        <v>19</v>
      </c>
      <c r="AS271">
        <f t="shared" si="401"/>
        <v>56</v>
      </c>
      <c r="AT271">
        <f t="shared" si="402"/>
        <v>1.140263674316963</v>
      </c>
      <c r="AU271">
        <f t="shared" si="403"/>
        <v>63.409522250548662</v>
      </c>
      <c r="AV271" s="18">
        <f t="shared" si="371"/>
        <v>4.227301483369911</v>
      </c>
      <c r="AW271">
        <f t="shared" si="404"/>
        <v>1.1067049403886788</v>
      </c>
      <c r="AX271">
        <f t="shared" si="405"/>
        <v>21.186897966775863</v>
      </c>
      <c r="AY271" t="str">
        <f t="shared" si="406"/>
        <v>POSITIF</v>
      </c>
      <c r="AZ271">
        <f t="shared" si="407"/>
        <v>21</v>
      </c>
      <c r="BA271">
        <f t="shared" si="408"/>
        <v>11</v>
      </c>
      <c r="BB271">
        <f t="shared" si="409"/>
        <v>12</v>
      </c>
      <c r="BC271">
        <f t="shared" si="410"/>
        <v>0.36978112780433098</v>
      </c>
      <c r="BD271">
        <f t="shared" si="411"/>
        <v>1.9211667831799684</v>
      </c>
      <c r="BE271">
        <f t="shared" si="412"/>
        <v>0.12222152900771403</v>
      </c>
      <c r="BF271">
        <f t="shared" si="413"/>
        <v>1.9428132568574878</v>
      </c>
      <c r="BG271">
        <f t="shared" si="414"/>
        <v>98.283644463803057</v>
      </c>
      <c r="BH271">
        <f t="shared" si="415"/>
        <v>4.227301483369911</v>
      </c>
      <c r="BI271">
        <f t="shared" si="416"/>
        <v>278.28364446380306</v>
      </c>
      <c r="BJ271">
        <f t="shared" si="417"/>
        <v>278</v>
      </c>
      <c r="BK271">
        <f t="shared" si="418"/>
        <v>17</v>
      </c>
      <c r="BL271">
        <f t="shared" si="419"/>
        <v>1</v>
      </c>
      <c r="BM271">
        <f t="shared" si="420"/>
        <v>16.891599525007543</v>
      </c>
      <c r="BN271" t="str">
        <f t="shared" si="421"/>
        <v>POSITIF</v>
      </c>
      <c r="BO271">
        <f t="shared" si="422"/>
        <v>16</v>
      </c>
      <c r="BP271">
        <f t="shared" si="423"/>
        <v>53</v>
      </c>
      <c r="BQ271">
        <f t="shared" si="424"/>
        <v>29</v>
      </c>
    </row>
    <row r="272" spans="1:69">
      <c r="A272">
        <f t="shared" si="425"/>
        <v>7.0027777777777782</v>
      </c>
      <c r="B272">
        <f t="shared" si="429"/>
        <v>111.315</v>
      </c>
      <c r="C272">
        <f>INT(G3/15)</f>
        <v>7</v>
      </c>
      <c r="D272">
        <f>L3</f>
        <v>2017</v>
      </c>
      <c r="E272">
        <f>L42</f>
        <v>20</v>
      </c>
      <c r="F272">
        <f>L4+1</f>
        <v>26</v>
      </c>
      <c r="H272">
        <v>16</v>
      </c>
      <c r="I272">
        <v>45</v>
      </c>
      <c r="J272">
        <f t="shared" si="432"/>
        <v>16.75</v>
      </c>
      <c r="L272">
        <f t="shared" ref="L272:L304" si="433">INT(D272/100)</f>
        <v>20</v>
      </c>
      <c r="M272">
        <f t="shared" ref="M272:M304" si="434">IF(D272&lt;1583,IF(E272&lt;11,IF(F272&lt;4,0,IF(F272&gt;14,2+INT(L272/4)-L272,"TANGGAL SALAH")),2+INT(L272/4)-L272),2+INT(L272/4)-L272)</f>
        <v>-13</v>
      </c>
      <c r="N272">
        <f t="shared" ref="N272:N304" si="435">1720994.5+INT(365.25*D272)+INT(30.60001*(E272+1))+M272+F272+(H272+I272/60)/24 - C272/24</f>
        <v>2458358.90625</v>
      </c>
      <c r="O272">
        <f t="shared" si="431"/>
        <v>8.1273429360522115E-4</v>
      </c>
      <c r="P272">
        <f t="shared" si="426"/>
        <v>2458358.9070627345</v>
      </c>
      <c r="Q272">
        <f t="shared" si="427"/>
        <v>0.18655460815152572</v>
      </c>
      <c r="R272">
        <f>MOD(280.46607+36000.7698*Q272, 360)</f>
        <v>156.57557319228181</v>
      </c>
      <c r="S272">
        <f t="shared" ref="S272:S304" si="436">MOD(357.5291+35999.0503*Q272, 360)</f>
        <v>233.31782254356494</v>
      </c>
      <c r="T272">
        <f t="shared" ref="T272:T304" si="437" xml:space="preserve"> (1.9146 - 0.0048*Q272)*SIN(V272) + (0.02 - 0.0001)*SIN(2*V272) + 0.0003*SIN(3*V272)</f>
        <v>-1.5157531256580756</v>
      </c>
      <c r="U272">
        <f t="shared" ref="U272:U304" si="438">RADIANS(R272)</f>
        <v>2.7327592804026861</v>
      </c>
      <c r="V272">
        <f t="shared" ref="V272:V304" si="439">RADIANS(S272)</f>
        <v>4.0721642069690596</v>
      </c>
      <c r="W272">
        <f t="shared" ref="W272:W304" si="440">0.0167086 - 0.000042*Q272</f>
        <v>1.6700764706457635E-2</v>
      </c>
      <c r="X272">
        <f t="shared" ref="X272:X304" si="441">R272+T272</f>
        <v>155.05982006662373</v>
      </c>
      <c r="Y272">
        <f t="shared" ref="Y272:Y304" si="442">S272+T272</f>
        <v>231.80206941790686</v>
      </c>
      <c r="Z272">
        <f t="shared" ref="Z272:Z304" si="443">RADIANS(Y272)</f>
        <v>4.0457093242789304</v>
      </c>
      <c r="AA272">
        <f t="shared" ref="AA272:AA304" si="444">MOD(125.04452-1934.13626*Q272, 360)</f>
        <v>124.22248790404254</v>
      </c>
      <c r="AB272">
        <f t="shared" ref="AB272:AB304" si="445">RADIANS(AA272)</f>
        <v>2.1680914189443721</v>
      </c>
      <c r="AC272">
        <f t="shared" ref="AC272:AC304" si="446">23.43929111 - 0.01300417*Q272</f>
        <v>23.436865122161315</v>
      </c>
      <c r="AD272">
        <f t="shared" ref="AD272:AD304" si="447">9.2*COS(AB272)/3600 + 0.57*COS(2*U272)/3600</f>
        <v>-1.328976598544001E-3</v>
      </c>
      <c r="AE272">
        <f t="shared" ref="AE272:AE304" si="448">AC272+AD272</f>
        <v>23.435536145562772</v>
      </c>
      <c r="AF272">
        <f t="shared" ref="AF272:AF304" si="449">1720994.5+INT(365.25*D272)+INT(30.60001*(E272+1))+M272+F272</f>
        <v>2458358.5</v>
      </c>
      <c r="AG272">
        <f t="shared" ref="AG272:AG304" si="450">(AF272-2451545)/36525</f>
        <v>0.18654346338124572</v>
      </c>
      <c r="AH272">
        <f t="shared" ref="AH272:AH304" si="451">MOD(6.6973745583+2400.0513369072*AG272+0.0000258622*AG272*AG272,24)</f>
        <v>22.411264137722981</v>
      </c>
      <c r="AI272">
        <f t="shared" ref="AI272:AI304" si="452">MOD(AH272+(H272+I272/60-C272)*1.00273790935,24)</f>
        <v>8.1879587538854821</v>
      </c>
      <c r="AJ272">
        <f t="shared" ref="AJ272:AJ304" si="453">RADIANS(AE272)</f>
        <v>0.40902726771021147</v>
      </c>
      <c r="AK272">
        <f t="shared" ref="AK272:AK304" si="454">MOD(AI272+B272/15,24)</f>
        <v>15.608958753885481</v>
      </c>
      <c r="AL272">
        <f t="shared" si="395"/>
        <v>77.250234962707566</v>
      </c>
      <c r="AM272">
        <f t="shared" ref="AM272:AM304" si="455">RADIANS(AL272)</f>
        <v>1.348270948038486</v>
      </c>
      <c r="AN272">
        <f t="shared" ref="AN272:AN304" si="456">1.000001018*(1-W272*W272)/(1+W272*COS(Z272))</f>
        <v>1.0101543898810568</v>
      </c>
      <c r="AO272" t="s">
        <v>137</v>
      </c>
      <c r="AP272">
        <f t="shared" ref="AP272:AP304" si="457">X272-0.00569-0.00478*SIN(AB272)</f>
        <v>155.0501776763036</v>
      </c>
      <c r="AQ272">
        <f t="shared" ref="AQ272:AQ304" si="458">INT(AP272)</f>
        <v>155</v>
      </c>
      <c r="AR272">
        <f t="shared" ref="AR272:AR304" si="459">INT(60*(AP272-AQ272))</f>
        <v>3</v>
      </c>
      <c r="AS272">
        <f t="shared" ref="AS272:AS304" si="460">INT(3600*(AP272-AQ272)-60*AR272)</f>
        <v>0</v>
      </c>
      <c r="AT272">
        <f t="shared" ref="AT272:AT304" si="461">RADIANS(AP272)</f>
        <v>2.7061361062537088</v>
      </c>
      <c r="AU272">
        <f t="shared" ref="AU272:AU304" si="462">MOD(DEGREES(ATAN2(COS(AT272),COS(AJ272)*SIN(AT272))),360)</f>
        <v>156.88414634557466</v>
      </c>
      <c r="AV272" s="18">
        <f t="shared" ref="AV272:AV304" si="463">AU272/15</f>
        <v>10.458943089704977</v>
      </c>
      <c r="AW272">
        <f t="shared" ref="AW272:AW304" si="464">RADIANS(AU272)</f>
        <v>2.7381448979109075</v>
      </c>
      <c r="AX272">
        <f t="shared" ref="AX272:AX304" si="465">DEGREES(ASIN(SIN(AJ272)*SIN(AT272)))</f>
        <v>9.6579979506909179</v>
      </c>
      <c r="AY272" t="str">
        <f t="shared" ref="AY272:AY304" si="466">IF(AX272&lt;0, "NEGATIF", "POSITIF")</f>
        <v>POSITIF</v>
      </c>
      <c r="AZ272">
        <f t="shared" ref="AZ272:AZ304" si="467">INT(ABS(AX272))</f>
        <v>9</v>
      </c>
      <c r="BA272">
        <f t="shared" ref="BA272:BA304" si="468">INT(60*(ABS(AX272)-AZ272))</f>
        <v>39</v>
      </c>
      <c r="BB272">
        <f t="shared" ref="BB272:BB304" si="469">INT(3600*(ABS(AX272)-AZ272)-60*BA272)</f>
        <v>28</v>
      </c>
      <c r="BC272">
        <f t="shared" ref="BC272:BC304" si="470">RADIANS(AX272)</f>
        <v>0.16856386339042148</v>
      </c>
      <c r="BD272">
        <f t="shared" ref="BD272:BD304" si="471">ATAN2(COS(AM272)*SIN(BE272)-TAN(BC272)*COS(BE272),SIN(AM272))</f>
        <v>1.71537319675286</v>
      </c>
      <c r="BE272">
        <f t="shared" ref="BE272:BE304" si="472">RADIANS(A272)</f>
        <v>0.12222152900771403</v>
      </c>
      <c r="BF272">
        <f t="shared" ref="BF272:BF304" si="473">RADIANS(B272)</f>
        <v>1.9428132568574878</v>
      </c>
      <c r="BG272">
        <f t="shared" ref="BG272:BG304" si="474">DEGREES(BD273)</f>
        <v>110.38009566436608</v>
      </c>
      <c r="BH272">
        <f t="shared" ref="BH272:BH304" si="475">AU272/15</f>
        <v>10.458943089704977</v>
      </c>
      <c r="BI272">
        <f t="shared" ref="BI272:BI304" si="476">MOD(BG272+180,360)</f>
        <v>290.38009566436608</v>
      </c>
      <c r="BJ272">
        <f t="shared" ref="BJ272:BJ304" si="477">INT(BI272)</f>
        <v>290</v>
      </c>
      <c r="BK272">
        <f t="shared" ref="BK272:BK304" si="478">INT(60*(BI272-BJ272))</f>
        <v>22</v>
      </c>
      <c r="BL272">
        <f t="shared" ref="BL272:BL304" si="479">INT(3600*(BI272-BJ272)-60*BK272)</f>
        <v>48</v>
      </c>
      <c r="BM272">
        <f t="shared" ref="BM272:BM304" si="480">DEGREES(ASIN(SIN(BE272)*SIN(BC272)+COS(BE272)*COS(BC272)*COS(AM272)))</f>
        <v>13.67393797775161</v>
      </c>
      <c r="BN272" t="str">
        <f t="shared" ref="BN272:BN304" si="481">IF(BM272&lt;0, "NEGATIF", "POSITIF")</f>
        <v>POSITIF</v>
      </c>
      <c r="BO272">
        <f t="shared" ref="BO272:BO304" si="482">INT(ABS(BM272))</f>
        <v>13</v>
      </c>
      <c r="BP272">
        <f t="shared" ref="BP272:BP304" si="483">INT(60*(ABS(BM272)-BO272))</f>
        <v>40</v>
      </c>
      <c r="BQ272">
        <f t="shared" ref="BQ272:BQ304" si="484">INT(3600*(ABS(BM272)-BO272)-60*BP272)</f>
        <v>26</v>
      </c>
    </row>
    <row r="273" spans="1:69">
      <c r="A273">
        <f t="shared" si="425"/>
        <v>7.0027777777777782</v>
      </c>
      <c r="B273">
        <f t="shared" si="429"/>
        <v>111.315</v>
      </c>
      <c r="C273">
        <f>INT(G3/15)</f>
        <v>7</v>
      </c>
      <c r="D273">
        <f>L3</f>
        <v>2017</v>
      </c>
      <c r="E273">
        <f>L2</f>
        <v>5</v>
      </c>
      <c r="F273">
        <f>L4+1</f>
        <v>26</v>
      </c>
      <c r="H273" s="20">
        <v>17</v>
      </c>
      <c r="I273" s="20">
        <v>0</v>
      </c>
      <c r="J273" s="20">
        <f t="shared" si="432"/>
        <v>17</v>
      </c>
      <c r="K273" s="20"/>
      <c r="L273" s="20">
        <f t="shared" si="433"/>
        <v>20</v>
      </c>
      <c r="M273" s="20">
        <f t="shared" si="434"/>
        <v>-13</v>
      </c>
      <c r="N273" s="20">
        <f t="shared" si="435"/>
        <v>2457899.916666667</v>
      </c>
      <c r="O273" s="20">
        <f t="shared" si="431"/>
        <v>8.1273429360522115E-4</v>
      </c>
      <c r="P273" s="20">
        <f t="shared" si="426"/>
        <v>2457899.9174794015</v>
      </c>
      <c r="Q273" s="20">
        <f t="shared" si="427"/>
        <v>0.17398815823138822</v>
      </c>
      <c r="R273" s="20">
        <f t="shared" ref="R273:R304" si="485">MOD(280.46607+36000.7698*Q273, 360)</f>
        <v>64.173702414183026</v>
      </c>
      <c r="S273" s="20">
        <f t="shared" si="436"/>
        <v>140.93755977610363</v>
      </c>
      <c r="T273" s="20">
        <f t="shared" si="437"/>
        <v>1.1867840922480211</v>
      </c>
      <c r="U273" s="20">
        <f t="shared" si="438"/>
        <v>1.1200424003225276</v>
      </c>
      <c r="V273" s="20">
        <f t="shared" si="439"/>
        <v>2.4598244578193307</v>
      </c>
      <c r="W273" s="20">
        <f t="shared" si="440"/>
        <v>1.6701292497354282E-2</v>
      </c>
      <c r="X273" s="20">
        <f t="shared" si="441"/>
        <v>65.360486506431045</v>
      </c>
      <c r="Y273" s="20">
        <f t="shared" si="442"/>
        <v>142.12434386835164</v>
      </c>
      <c r="Z273" s="20">
        <f t="shared" si="443"/>
        <v>2.4805377477393504</v>
      </c>
      <c r="AA273" s="20">
        <f t="shared" si="444"/>
        <v>148.52771435405461</v>
      </c>
      <c r="AB273" s="20">
        <f t="shared" si="445"/>
        <v>2.5922976459398956</v>
      </c>
      <c r="AC273" s="20">
        <f t="shared" si="446"/>
        <v>23.43702853841237</v>
      </c>
      <c r="AD273" s="20">
        <f t="shared" si="447"/>
        <v>-2.2778493874190875E-3</v>
      </c>
      <c r="AE273" s="20">
        <f t="shared" si="448"/>
        <v>23.434750689024952</v>
      </c>
      <c r="AF273" s="20">
        <f t="shared" si="449"/>
        <v>2457899.5</v>
      </c>
      <c r="AG273" s="20">
        <f t="shared" si="450"/>
        <v>0.17397672826830937</v>
      </c>
      <c r="AH273" s="20">
        <f t="shared" si="451"/>
        <v>16.250454612191106</v>
      </c>
      <c r="AI273" s="20">
        <f t="shared" si="452"/>
        <v>2.2778337056911049</v>
      </c>
      <c r="AJ273" s="20">
        <f t="shared" si="453"/>
        <v>0.40901355890749519</v>
      </c>
      <c r="AK273" s="20">
        <f t="shared" si="454"/>
        <v>9.6988337056911043</v>
      </c>
      <c r="AL273" s="20">
        <f t="shared" ref="AL273:AL304" si="486">MOD(AK273-BH273,24)*15</f>
        <v>82.051870416274241</v>
      </c>
      <c r="AM273" s="20">
        <f t="shared" si="455"/>
        <v>1.4320752961837158</v>
      </c>
      <c r="AN273" s="20">
        <f t="shared" si="456"/>
        <v>1.0130775691284861</v>
      </c>
      <c r="AO273" s="20" t="s">
        <v>137</v>
      </c>
      <c r="AP273" s="20">
        <f t="shared" si="457"/>
        <v>65.352300934988605</v>
      </c>
      <c r="AQ273" s="20">
        <f t="shared" si="458"/>
        <v>65</v>
      </c>
      <c r="AR273" s="20">
        <f t="shared" si="459"/>
        <v>21</v>
      </c>
      <c r="AS273" s="20">
        <f t="shared" si="460"/>
        <v>8</v>
      </c>
      <c r="AT273" s="20">
        <f t="shared" si="461"/>
        <v>1.1406128250697198</v>
      </c>
      <c r="AU273" s="20">
        <f t="shared" si="462"/>
        <v>63.430635169092319</v>
      </c>
      <c r="AV273" s="21">
        <f t="shared" si="463"/>
        <v>4.2287090112728212</v>
      </c>
      <c r="AW273" s="20">
        <f t="shared" si="464"/>
        <v>1.1070734303319711</v>
      </c>
      <c r="AX273" s="20">
        <f t="shared" si="465"/>
        <v>21.190457792154859</v>
      </c>
      <c r="AY273" s="20" t="str">
        <f t="shared" si="466"/>
        <v>POSITIF</v>
      </c>
      <c r="AZ273" s="20">
        <f t="shared" si="467"/>
        <v>21</v>
      </c>
      <c r="BA273" s="20">
        <f t="shared" si="468"/>
        <v>11</v>
      </c>
      <c r="BB273" s="20">
        <f t="shared" si="469"/>
        <v>25</v>
      </c>
      <c r="BC273" s="20">
        <f t="shared" si="470"/>
        <v>0.36984325847799054</v>
      </c>
      <c r="BD273" s="20">
        <f t="shared" si="471"/>
        <v>1.9264960980095058</v>
      </c>
      <c r="BE273" s="20">
        <f t="shared" si="472"/>
        <v>0.12222152900771403</v>
      </c>
      <c r="BF273" s="20">
        <f t="shared" si="473"/>
        <v>1.9428132568574878</v>
      </c>
      <c r="BG273" s="20">
        <f t="shared" si="474"/>
        <v>110.65203140042645</v>
      </c>
      <c r="BH273" s="20">
        <f t="shared" si="475"/>
        <v>4.2287090112728212</v>
      </c>
      <c r="BI273" s="20">
        <f t="shared" si="476"/>
        <v>290.65203140042644</v>
      </c>
      <c r="BJ273" s="20">
        <f t="shared" si="477"/>
        <v>290</v>
      </c>
      <c r="BK273" s="20">
        <f t="shared" si="478"/>
        <v>39</v>
      </c>
      <c r="BL273" s="20">
        <f t="shared" si="479"/>
        <v>7</v>
      </c>
      <c r="BM273" s="20">
        <f t="shared" si="480"/>
        <v>9.9061300832561674</v>
      </c>
      <c r="BN273" s="20" t="str">
        <f t="shared" si="481"/>
        <v>POSITIF</v>
      </c>
      <c r="BO273" s="20">
        <f t="shared" si="482"/>
        <v>9</v>
      </c>
      <c r="BP273" s="20">
        <f t="shared" si="483"/>
        <v>54</v>
      </c>
      <c r="BQ273" s="20">
        <f t="shared" si="484"/>
        <v>22</v>
      </c>
    </row>
    <row r="274" spans="1:69">
      <c r="A274">
        <f t="shared" ref="A274:A304" si="487">A80</f>
        <v>7.0027777777777782</v>
      </c>
      <c r="B274">
        <f t="shared" si="429"/>
        <v>111.315</v>
      </c>
      <c r="C274">
        <f>INT(G3/15)</f>
        <v>7</v>
      </c>
      <c r="D274">
        <f>L3</f>
        <v>2017</v>
      </c>
      <c r="E274">
        <f>L2</f>
        <v>5</v>
      </c>
      <c r="F274">
        <f>L4+1</f>
        <v>26</v>
      </c>
      <c r="H274" s="20">
        <v>17</v>
      </c>
      <c r="I274" s="20">
        <v>15</v>
      </c>
      <c r="J274" s="20">
        <f t="shared" si="432"/>
        <v>17.25</v>
      </c>
      <c r="K274" s="20"/>
      <c r="L274" s="20">
        <f t="shared" si="433"/>
        <v>20</v>
      </c>
      <c r="M274" s="20">
        <f t="shared" si="434"/>
        <v>-13</v>
      </c>
      <c r="N274" s="20">
        <f t="shared" si="435"/>
        <v>2457899.9270833335</v>
      </c>
      <c r="O274" s="20">
        <f t="shared" si="431"/>
        <v>8.1273429360522115E-4</v>
      </c>
      <c r="P274" s="20">
        <f t="shared" ref="P274:P304" si="488">N274+O274</f>
        <v>2457899.927896068</v>
      </c>
      <c r="Q274" s="20">
        <f t="shared" ref="Q274:Q304" si="489">(P274-2451545)/36525</f>
        <v>0.17398844342417427</v>
      </c>
      <c r="R274" s="20">
        <f t="shared" si="485"/>
        <v>64.18396957402274</v>
      </c>
      <c r="S274" s="20">
        <f t="shared" si="436"/>
        <v>140.9478264455538</v>
      </c>
      <c r="T274" s="20">
        <f t="shared" si="437"/>
        <v>1.1865193492558292</v>
      </c>
      <c r="U274" s="20">
        <f t="shared" si="438"/>
        <v>1.1202215960665591</v>
      </c>
      <c r="V274" s="20">
        <f t="shared" si="439"/>
        <v>2.4600036450044498</v>
      </c>
      <c r="W274" s="20">
        <f t="shared" si="440"/>
        <v>1.6701292485376187E-2</v>
      </c>
      <c r="X274" s="20">
        <f t="shared" si="441"/>
        <v>65.370488923278572</v>
      </c>
      <c r="Y274" s="20">
        <f t="shared" si="442"/>
        <v>142.13434579480963</v>
      </c>
      <c r="Z274" s="20">
        <f t="shared" si="443"/>
        <v>2.4807123142875849</v>
      </c>
      <c r="AA274" s="20">
        <f t="shared" si="444"/>
        <v>148.52716275234602</v>
      </c>
      <c r="AB274" s="20">
        <f t="shared" si="445"/>
        <v>2.592288018673921</v>
      </c>
      <c r="AC274" s="20">
        <f t="shared" si="446"/>
        <v>23.437028534703675</v>
      </c>
      <c r="AD274" s="20">
        <f t="shared" si="447"/>
        <v>-2.2778810393897135E-3</v>
      </c>
      <c r="AE274" s="20">
        <f t="shared" si="448"/>
        <v>23.434750653664285</v>
      </c>
      <c r="AF274" s="20">
        <f t="shared" si="449"/>
        <v>2457899.5</v>
      </c>
      <c r="AG274" s="20">
        <f t="shared" si="450"/>
        <v>0.17397672826830937</v>
      </c>
      <c r="AH274" s="20">
        <f t="shared" si="451"/>
        <v>16.250454612191106</v>
      </c>
      <c r="AI274" s="20">
        <f t="shared" si="452"/>
        <v>2.5285181830286056</v>
      </c>
      <c r="AJ274" s="20">
        <f t="shared" si="453"/>
        <v>0.40901355829033509</v>
      </c>
      <c r="AK274" s="20">
        <f t="shared" si="454"/>
        <v>9.949518183028605</v>
      </c>
      <c r="AL274" s="20">
        <f t="shared" si="486"/>
        <v>85.801580793461468</v>
      </c>
      <c r="AM274" s="20">
        <f t="shared" si="455"/>
        <v>1.4975200882618314</v>
      </c>
      <c r="AN274" s="20">
        <f t="shared" si="456"/>
        <v>1.0130794065127191</v>
      </c>
      <c r="AO274" s="20" t="s">
        <v>137</v>
      </c>
      <c r="AP274" s="20">
        <f t="shared" si="457"/>
        <v>65.362303312587557</v>
      </c>
      <c r="AQ274" s="20">
        <f t="shared" si="458"/>
        <v>65</v>
      </c>
      <c r="AR274" s="20">
        <f t="shared" si="459"/>
        <v>21</v>
      </c>
      <c r="AS274" s="20">
        <f t="shared" si="460"/>
        <v>44</v>
      </c>
      <c r="AT274" s="20">
        <f t="shared" si="461"/>
        <v>1.1407873994918494</v>
      </c>
      <c r="AU274" s="20">
        <f t="shared" si="462"/>
        <v>63.441191951967596</v>
      </c>
      <c r="AV274" s="21">
        <f t="shared" si="463"/>
        <v>4.2294127967978401</v>
      </c>
      <c r="AW274" s="20">
        <f t="shared" si="464"/>
        <v>1.1072576809515629</v>
      </c>
      <c r="AX274" s="20">
        <f t="shared" si="465"/>
        <v>21.1922367118556</v>
      </c>
      <c r="AY274" s="20" t="str">
        <f t="shared" si="466"/>
        <v>POSITIF</v>
      </c>
      <c r="AZ274" s="20">
        <f t="shared" si="467"/>
        <v>21</v>
      </c>
      <c r="BA274" s="20">
        <f t="shared" si="468"/>
        <v>11</v>
      </c>
      <c r="BB274" s="20">
        <f t="shared" si="469"/>
        <v>32</v>
      </c>
      <c r="BC274" s="20">
        <f t="shared" si="470"/>
        <v>0.36987430648389702</v>
      </c>
      <c r="BD274" s="20">
        <f t="shared" si="471"/>
        <v>1.9312422719575937</v>
      </c>
      <c r="BE274" s="20">
        <f t="shared" si="472"/>
        <v>0.12222152900771403</v>
      </c>
      <c r="BF274" s="20">
        <f t="shared" si="473"/>
        <v>1.9428132568574878</v>
      </c>
      <c r="BG274" s="20">
        <f t="shared" si="474"/>
        <v>111.00273017394987</v>
      </c>
      <c r="BH274" s="20">
        <f t="shared" si="475"/>
        <v>4.2294127967978401</v>
      </c>
      <c r="BI274" s="20">
        <f t="shared" si="476"/>
        <v>291.00273017394989</v>
      </c>
      <c r="BJ274" s="20">
        <f t="shared" si="477"/>
        <v>291</v>
      </c>
      <c r="BK274" s="20">
        <f t="shared" si="478"/>
        <v>0</v>
      </c>
      <c r="BL274" s="20">
        <f t="shared" si="479"/>
        <v>9</v>
      </c>
      <c r="BM274" s="20">
        <f t="shared" si="480"/>
        <v>6.4204370082360755</v>
      </c>
      <c r="BN274" s="20" t="str">
        <f t="shared" si="481"/>
        <v>POSITIF</v>
      </c>
      <c r="BO274" s="20">
        <f t="shared" si="482"/>
        <v>6</v>
      </c>
      <c r="BP274" s="20">
        <f t="shared" si="483"/>
        <v>25</v>
      </c>
      <c r="BQ274" s="20">
        <f t="shared" si="484"/>
        <v>13</v>
      </c>
    </row>
    <row r="275" spans="1:69">
      <c r="A275">
        <f t="shared" si="487"/>
        <v>7.0027777777777782</v>
      </c>
      <c r="B275">
        <f t="shared" si="429"/>
        <v>111.315</v>
      </c>
      <c r="C275">
        <f>INT(G3/15)</f>
        <v>7</v>
      </c>
      <c r="D275">
        <f>L3</f>
        <v>2017</v>
      </c>
      <c r="E275">
        <f>L2</f>
        <v>5</v>
      </c>
      <c r="F275">
        <f>L4+1</f>
        <v>26</v>
      </c>
      <c r="H275" s="20">
        <v>17</v>
      </c>
      <c r="I275" s="20">
        <v>30</v>
      </c>
      <c r="J275" s="20">
        <f t="shared" si="432"/>
        <v>17.5</v>
      </c>
      <c r="K275" s="20"/>
      <c r="L275" s="20">
        <f t="shared" si="433"/>
        <v>20</v>
      </c>
      <c r="M275" s="20">
        <f t="shared" si="434"/>
        <v>-13</v>
      </c>
      <c r="N275" s="20">
        <f t="shared" si="435"/>
        <v>2457899.9375</v>
      </c>
      <c r="O275" s="20">
        <f t="shared" si="431"/>
        <v>8.1273429360522115E-4</v>
      </c>
      <c r="P275" s="20">
        <f t="shared" si="488"/>
        <v>2457899.9383127345</v>
      </c>
      <c r="Q275" s="20">
        <f t="shared" si="489"/>
        <v>0.17398872861696035</v>
      </c>
      <c r="R275" s="20">
        <f t="shared" si="485"/>
        <v>64.194236733862454</v>
      </c>
      <c r="S275" s="20">
        <f t="shared" si="436"/>
        <v>140.95809311500579</v>
      </c>
      <c r="T275" s="20">
        <f t="shared" si="437"/>
        <v>1.1862545699742719</v>
      </c>
      <c r="U275" s="20">
        <f t="shared" si="438"/>
        <v>1.1204007918105907</v>
      </c>
      <c r="V275" s="20">
        <f t="shared" si="439"/>
        <v>2.4601828321896013</v>
      </c>
      <c r="W275" s="20">
        <f t="shared" si="440"/>
        <v>1.6701292473398088E-2</v>
      </c>
      <c r="X275" s="20">
        <f t="shared" si="441"/>
        <v>65.38049130383672</v>
      </c>
      <c r="Y275" s="20">
        <f t="shared" si="442"/>
        <v>142.14434768498006</v>
      </c>
      <c r="Z275" s="20">
        <f t="shared" si="443"/>
        <v>2.4808868802024815</v>
      </c>
      <c r="AA275" s="20">
        <f t="shared" si="444"/>
        <v>148.52661115063736</v>
      </c>
      <c r="AB275" s="20">
        <f t="shared" si="445"/>
        <v>2.5922783914079455</v>
      </c>
      <c r="AC275" s="20">
        <f t="shared" si="446"/>
        <v>23.437028530994979</v>
      </c>
      <c r="AD275" s="20">
        <f t="shared" si="447"/>
        <v>-2.2779126785349366E-3</v>
      </c>
      <c r="AE275" s="20">
        <f t="shared" si="448"/>
        <v>23.434750618316443</v>
      </c>
      <c r="AF275" s="20">
        <f t="shared" si="449"/>
        <v>2457899.5</v>
      </c>
      <c r="AG275" s="20">
        <f t="shared" si="450"/>
        <v>0.17397672826830937</v>
      </c>
      <c r="AH275" s="20">
        <f t="shared" si="451"/>
        <v>16.250454612191106</v>
      </c>
      <c r="AI275" s="20">
        <f t="shared" si="452"/>
        <v>2.7792026603661064</v>
      </c>
      <c r="AJ275" s="20">
        <f t="shared" si="453"/>
        <v>0.40901355767339886</v>
      </c>
      <c r="AK275" s="20">
        <f t="shared" si="454"/>
        <v>10.200202660366106</v>
      </c>
      <c r="AL275" s="20">
        <f t="shared" si="486"/>
        <v>89.551290954832936</v>
      </c>
      <c r="AM275" s="20">
        <f t="shared" si="455"/>
        <v>1.5629648765732513</v>
      </c>
      <c r="AN275" s="20">
        <f t="shared" si="456"/>
        <v>1.0130812434844663</v>
      </c>
      <c r="AO275" s="20" t="s">
        <v>137</v>
      </c>
      <c r="AP275" s="20">
        <f t="shared" si="457"/>
        <v>65.372305653897342</v>
      </c>
      <c r="AQ275" s="20">
        <f t="shared" si="458"/>
        <v>65</v>
      </c>
      <c r="AR275" s="20">
        <f t="shared" si="459"/>
        <v>22</v>
      </c>
      <c r="AS275" s="20">
        <f t="shared" si="460"/>
        <v>20</v>
      </c>
      <c r="AT275" s="20">
        <f t="shared" si="461"/>
        <v>1.1409619732806133</v>
      </c>
      <c r="AU275" s="20">
        <f t="shared" si="462"/>
        <v>63.451748950658647</v>
      </c>
      <c r="AV275" s="21">
        <f t="shared" si="463"/>
        <v>4.2301165967105767</v>
      </c>
      <c r="AW275" s="20">
        <f t="shared" si="464"/>
        <v>1.1074419353378504</v>
      </c>
      <c r="AX275" s="20">
        <f t="shared" si="465"/>
        <v>21.194014969500358</v>
      </c>
      <c r="AY275" s="20" t="str">
        <f t="shared" si="466"/>
        <v>POSITIF</v>
      </c>
      <c r="AZ275" s="20">
        <f t="shared" si="467"/>
        <v>21</v>
      </c>
      <c r="BA275" s="20">
        <f t="shared" si="468"/>
        <v>11</v>
      </c>
      <c r="BB275" s="20">
        <f t="shared" si="469"/>
        <v>38</v>
      </c>
      <c r="BC275" s="20">
        <f t="shared" si="470"/>
        <v>0.36990534293474686</v>
      </c>
      <c r="BD275" s="20">
        <f t="shared" si="471"/>
        <v>1.9373631202382833</v>
      </c>
      <c r="BE275" s="20">
        <f t="shared" si="472"/>
        <v>0.12222152900771403</v>
      </c>
      <c r="BF275" s="20">
        <f t="shared" si="473"/>
        <v>1.9428132568574878</v>
      </c>
      <c r="BG275" s="20">
        <f t="shared" si="474"/>
        <v>111.43341657431185</v>
      </c>
      <c r="BH275" s="20">
        <f t="shared" si="475"/>
        <v>4.2301165967105767</v>
      </c>
      <c r="BI275" s="20">
        <f t="shared" si="476"/>
        <v>291.43341657431188</v>
      </c>
      <c r="BJ275" s="20">
        <f t="shared" si="477"/>
        <v>291</v>
      </c>
      <c r="BK275" s="20">
        <f t="shared" si="478"/>
        <v>26</v>
      </c>
      <c r="BL275" s="20">
        <f t="shared" si="479"/>
        <v>0</v>
      </c>
      <c r="BM275" s="20">
        <f t="shared" si="480"/>
        <v>2.9419225789371839</v>
      </c>
      <c r="BN275" s="20" t="str">
        <f t="shared" si="481"/>
        <v>POSITIF</v>
      </c>
      <c r="BO275" s="20">
        <f t="shared" si="482"/>
        <v>2</v>
      </c>
      <c r="BP275" s="20">
        <f t="shared" si="483"/>
        <v>56</v>
      </c>
      <c r="BQ275" s="20">
        <f t="shared" si="484"/>
        <v>30</v>
      </c>
    </row>
    <row r="276" spans="1:69">
      <c r="A276">
        <f t="shared" si="487"/>
        <v>7.0027777777777782</v>
      </c>
      <c r="B276">
        <f t="shared" si="429"/>
        <v>111.315</v>
      </c>
      <c r="C276">
        <f>INT(G3/15)</f>
        <v>7</v>
      </c>
      <c r="D276">
        <f>L3</f>
        <v>2017</v>
      </c>
      <c r="E276">
        <f>L2</f>
        <v>5</v>
      </c>
      <c r="F276">
        <f>L4+1</f>
        <v>26</v>
      </c>
      <c r="H276" s="20">
        <v>17</v>
      </c>
      <c r="I276" s="20">
        <v>45</v>
      </c>
      <c r="J276" s="20">
        <f t="shared" si="432"/>
        <v>17.75</v>
      </c>
      <c r="K276" s="20"/>
      <c r="L276" s="20">
        <f t="shared" si="433"/>
        <v>20</v>
      </c>
      <c r="M276" s="20">
        <f t="shared" si="434"/>
        <v>-13</v>
      </c>
      <c r="N276" s="20">
        <f t="shared" si="435"/>
        <v>2457899.947916667</v>
      </c>
      <c r="O276" s="20">
        <f t="shared" si="431"/>
        <v>8.1273429360522115E-4</v>
      </c>
      <c r="P276" s="20">
        <f t="shared" si="488"/>
        <v>2457899.9487294015</v>
      </c>
      <c r="Q276" s="20">
        <f t="shared" si="489"/>
        <v>0.17398901380975917</v>
      </c>
      <c r="R276" s="20">
        <f t="shared" si="485"/>
        <v>64.204503894161462</v>
      </c>
      <c r="S276" s="20">
        <f t="shared" si="436"/>
        <v>140.96835978491526</v>
      </c>
      <c r="T276" s="20">
        <f t="shared" si="437"/>
        <v>1.1859897543999385</v>
      </c>
      <c r="U276" s="20">
        <f t="shared" si="438"/>
        <v>1.1205799875626383</v>
      </c>
      <c r="V276" s="20">
        <f t="shared" si="439"/>
        <v>2.4603620193827367</v>
      </c>
      <c r="W276" s="20">
        <f t="shared" si="440"/>
        <v>1.6701292461419992E-2</v>
      </c>
      <c r="X276" s="20">
        <f t="shared" si="441"/>
        <v>65.390493648561403</v>
      </c>
      <c r="Y276" s="20">
        <f t="shared" si="442"/>
        <v>142.15434953931521</v>
      </c>
      <c r="Z276" s="20">
        <f t="shared" si="443"/>
        <v>2.4810614454919349</v>
      </c>
      <c r="AA276" s="20">
        <f t="shared" si="444"/>
        <v>148.52605954890404</v>
      </c>
      <c r="AB276" s="20">
        <f t="shared" si="445"/>
        <v>2.5922687641415396</v>
      </c>
      <c r="AC276" s="20">
        <f t="shared" si="446"/>
        <v>23.437028527286284</v>
      </c>
      <c r="AD276" s="20">
        <f t="shared" si="447"/>
        <v>-2.2779443048504618E-3</v>
      </c>
      <c r="AE276" s="20">
        <f t="shared" si="448"/>
        <v>23.434750582981433</v>
      </c>
      <c r="AF276" s="20">
        <f t="shared" si="449"/>
        <v>2457899.5</v>
      </c>
      <c r="AG276" s="20">
        <f t="shared" si="450"/>
        <v>0.17397672826830937</v>
      </c>
      <c r="AH276" s="20">
        <f t="shared" si="451"/>
        <v>16.250454612191106</v>
      </c>
      <c r="AI276" s="20">
        <f t="shared" si="452"/>
        <v>3.0298871377036036</v>
      </c>
      <c r="AJ276" s="20">
        <f t="shared" si="453"/>
        <v>0.40901355705668663</v>
      </c>
      <c r="AK276" s="20">
        <f t="shared" si="454"/>
        <v>10.450887137703603</v>
      </c>
      <c r="AL276" s="20">
        <f t="shared" si="486"/>
        <v>93.301000899974255</v>
      </c>
      <c r="AM276" s="20">
        <f t="shared" si="455"/>
        <v>1.6284096611107433</v>
      </c>
      <c r="AN276" s="20">
        <f t="shared" si="456"/>
        <v>1.0130830800437547</v>
      </c>
      <c r="AO276" s="20" t="s">
        <v>137</v>
      </c>
      <c r="AP276" s="20">
        <f t="shared" si="457"/>
        <v>65.382307959373904</v>
      </c>
      <c r="AQ276" s="20">
        <f t="shared" si="458"/>
        <v>65</v>
      </c>
      <c r="AR276" s="20">
        <f t="shared" si="459"/>
        <v>22</v>
      </c>
      <c r="AS276" s="20">
        <f t="shared" si="460"/>
        <v>56</v>
      </c>
      <c r="AT276" s="20">
        <f t="shared" si="461"/>
        <v>1.1411365464439696</v>
      </c>
      <c r="AU276" s="20">
        <f t="shared" si="462"/>
        <v>63.462306165579783</v>
      </c>
      <c r="AV276" s="21">
        <f t="shared" si="463"/>
        <v>4.2308204110386525</v>
      </c>
      <c r="AW276" s="20">
        <f t="shared" si="464"/>
        <v>1.1076261934980649</v>
      </c>
      <c r="AX276" s="20">
        <f t="shared" si="465"/>
        <v>21.195792565101144</v>
      </c>
      <c r="AY276" s="20" t="str">
        <f t="shared" si="466"/>
        <v>POSITIF</v>
      </c>
      <c r="AZ276" s="20">
        <f t="shared" si="467"/>
        <v>21</v>
      </c>
      <c r="BA276" s="20">
        <f t="shared" si="468"/>
        <v>11</v>
      </c>
      <c r="BB276" s="20">
        <f t="shared" si="469"/>
        <v>44</v>
      </c>
      <c r="BC276" s="20">
        <f t="shared" si="470"/>
        <v>0.36993636783074951</v>
      </c>
      <c r="BD276" s="20">
        <f t="shared" si="471"/>
        <v>1.9448800159681623</v>
      </c>
      <c r="BE276" s="20">
        <f t="shared" si="472"/>
        <v>0.12222152900771403</v>
      </c>
      <c r="BF276" s="20">
        <f t="shared" si="473"/>
        <v>1.9428132568574878</v>
      </c>
      <c r="BG276" s="20">
        <f t="shared" si="474"/>
        <v>111.94671168198725</v>
      </c>
      <c r="BH276" s="20">
        <f t="shared" si="475"/>
        <v>4.2308204110386525</v>
      </c>
      <c r="BI276" s="20">
        <f t="shared" si="476"/>
        <v>291.94671168198727</v>
      </c>
      <c r="BJ276" s="20">
        <f t="shared" si="477"/>
        <v>291</v>
      </c>
      <c r="BK276" s="20">
        <f t="shared" si="478"/>
        <v>56</v>
      </c>
      <c r="BL276" s="20">
        <f t="shared" si="479"/>
        <v>48</v>
      </c>
      <c r="BM276" s="20">
        <f t="shared" si="480"/>
        <v>-0.52745020192718861</v>
      </c>
      <c r="BN276" s="20" t="str">
        <f t="shared" si="481"/>
        <v>NEGATIF</v>
      </c>
      <c r="BO276" s="20">
        <f t="shared" si="482"/>
        <v>0</v>
      </c>
      <c r="BP276" s="20">
        <f t="shared" si="483"/>
        <v>31</v>
      </c>
      <c r="BQ276" s="20">
        <f t="shared" si="484"/>
        <v>38</v>
      </c>
    </row>
    <row r="277" spans="1:69">
      <c r="A277">
        <f t="shared" si="487"/>
        <v>7.0027777777777782</v>
      </c>
      <c r="B277">
        <f t="shared" si="429"/>
        <v>111.315</v>
      </c>
      <c r="C277">
        <f>INT(G3/15)</f>
        <v>7</v>
      </c>
      <c r="D277">
        <f>L3</f>
        <v>2017</v>
      </c>
      <c r="E277">
        <f>L2</f>
        <v>5</v>
      </c>
      <c r="F277">
        <f>L4+1</f>
        <v>26</v>
      </c>
      <c r="H277" s="20">
        <v>18</v>
      </c>
      <c r="I277" s="20">
        <v>0</v>
      </c>
      <c r="J277" s="20">
        <f t="shared" si="432"/>
        <v>18</v>
      </c>
      <c r="K277" s="20"/>
      <c r="L277" s="20">
        <f t="shared" si="433"/>
        <v>20</v>
      </c>
      <c r="M277" s="20">
        <f t="shared" si="434"/>
        <v>-13</v>
      </c>
      <c r="N277" s="20">
        <f t="shared" si="435"/>
        <v>2457899.9583333335</v>
      </c>
      <c r="O277" s="20">
        <f t="shared" si="431"/>
        <v>8.1273429360522115E-4</v>
      </c>
      <c r="P277" s="20">
        <f t="shared" si="488"/>
        <v>2457899.959146068</v>
      </c>
      <c r="Q277" s="20">
        <f t="shared" si="489"/>
        <v>0.17398929900254526</v>
      </c>
      <c r="R277" s="20">
        <f t="shared" si="485"/>
        <v>64.214771054002085</v>
      </c>
      <c r="S277" s="20">
        <f t="shared" si="436"/>
        <v>140.97862645436635</v>
      </c>
      <c r="T277" s="20">
        <f t="shared" si="437"/>
        <v>1.185724902564792</v>
      </c>
      <c r="U277" s="20">
        <f t="shared" si="438"/>
        <v>1.1207591833066859</v>
      </c>
      <c r="V277" s="20">
        <f t="shared" si="439"/>
        <v>2.4605412065678722</v>
      </c>
      <c r="W277" s="20">
        <f t="shared" si="440"/>
        <v>1.6701292449441893E-2</v>
      </c>
      <c r="X277" s="20">
        <f t="shared" si="441"/>
        <v>65.400495956566871</v>
      </c>
      <c r="Y277" s="20">
        <f t="shared" si="442"/>
        <v>142.16435135693115</v>
      </c>
      <c r="Z277" s="20">
        <f t="shared" si="443"/>
        <v>2.4812360101405169</v>
      </c>
      <c r="AA277" s="20">
        <f t="shared" si="444"/>
        <v>148.52550794719539</v>
      </c>
      <c r="AB277" s="20">
        <f t="shared" si="445"/>
        <v>2.5922591368755636</v>
      </c>
      <c r="AC277" s="20">
        <f t="shared" si="446"/>
        <v>23.437028523577588</v>
      </c>
      <c r="AD277" s="20">
        <f t="shared" si="447"/>
        <v>-2.27797591832775E-3</v>
      </c>
      <c r="AE277" s="20">
        <f t="shared" si="448"/>
        <v>23.434750547659259</v>
      </c>
      <c r="AF277" s="20">
        <f t="shared" si="449"/>
        <v>2457899.5</v>
      </c>
      <c r="AG277" s="20">
        <f t="shared" si="450"/>
        <v>0.17397672826830937</v>
      </c>
      <c r="AH277" s="20">
        <f t="shared" si="451"/>
        <v>16.250454612191106</v>
      </c>
      <c r="AI277" s="20">
        <f t="shared" si="452"/>
        <v>3.2805716150411044</v>
      </c>
      <c r="AJ277" s="20">
        <f t="shared" si="453"/>
        <v>0.40901355644019838</v>
      </c>
      <c r="AK277" s="20">
        <f t="shared" si="454"/>
        <v>10.701571615041104</v>
      </c>
      <c r="AL277" s="20">
        <f t="shared" si="486"/>
        <v>97.050710629887391</v>
      </c>
      <c r="AM277" s="20">
        <f t="shared" si="455"/>
        <v>1.6938544418917949</v>
      </c>
      <c r="AN277" s="20">
        <f t="shared" si="456"/>
        <v>1.0130849161903657</v>
      </c>
      <c r="AO277" s="20" t="s">
        <v>137</v>
      </c>
      <c r="AP277" s="20">
        <f t="shared" si="457"/>
        <v>65.392310228131478</v>
      </c>
      <c r="AQ277" s="20">
        <f t="shared" si="458"/>
        <v>65</v>
      </c>
      <c r="AR277" s="20">
        <f t="shared" si="459"/>
        <v>23</v>
      </c>
      <c r="AS277" s="20">
        <f t="shared" si="460"/>
        <v>32</v>
      </c>
      <c r="AT277" s="20">
        <f t="shared" si="461"/>
        <v>1.1413111189664586</v>
      </c>
      <c r="AU277" s="20">
        <f t="shared" si="462"/>
        <v>63.472863595729159</v>
      </c>
      <c r="AV277" s="21">
        <f t="shared" si="463"/>
        <v>4.2315242397152772</v>
      </c>
      <c r="AW277" s="20">
        <f t="shared" si="464"/>
        <v>1.1078104554147208</v>
      </c>
      <c r="AX277" s="20">
        <f t="shared" si="465"/>
        <v>21.197569498431545</v>
      </c>
      <c r="AY277" s="20" t="str">
        <f t="shared" si="466"/>
        <v>POSITIF</v>
      </c>
      <c r="AZ277" s="20">
        <f t="shared" si="467"/>
        <v>21</v>
      </c>
      <c r="BA277" s="20">
        <f t="shared" si="468"/>
        <v>11</v>
      </c>
      <c r="BB277" s="20">
        <f t="shared" si="469"/>
        <v>51</v>
      </c>
      <c r="BC277" s="20">
        <f t="shared" si="470"/>
        <v>0.36996738116795341</v>
      </c>
      <c r="BD277" s="20">
        <f t="shared" si="471"/>
        <v>1.9538387056314768</v>
      </c>
      <c r="BE277" s="20">
        <f t="shared" si="472"/>
        <v>0.12222152900771403</v>
      </c>
      <c r="BF277" s="20">
        <f t="shared" si="473"/>
        <v>1.9428132568574878</v>
      </c>
      <c r="BG277" s="20">
        <f t="shared" si="474"/>
        <v>112.54667195834158</v>
      </c>
      <c r="BH277" s="20">
        <f t="shared" si="475"/>
        <v>4.2315242397152772</v>
      </c>
      <c r="BI277" s="20">
        <f t="shared" si="476"/>
        <v>292.54667195834156</v>
      </c>
      <c r="BJ277" s="20">
        <f t="shared" si="477"/>
        <v>292</v>
      </c>
      <c r="BK277" s="20">
        <f t="shared" si="478"/>
        <v>32</v>
      </c>
      <c r="BL277" s="20">
        <f t="shared" si="479"/>
        <v>48</v>
      </c>
      <c r="BM277" s="20">
        <f t="shared" si="480"/>
        <v>-3.9855740423940871</v>
      </c>
      <c r="BN277" s="20" t="str">
        <f t="shared" si="481"/>
        <v>NEGATIF</v>
      </c>
      <c r="BO277" s="20">
        <f t="shared" si="482"/>
        <v>3</v>
      </c>
      <c r="BP277" s="20">
        <f t="shared" si="483"/>
        <v>59</v>
      </c>
      <c r="BQ277" s="20">
        <f t="shared" si="484"/>
        <v>8</v>
      </c>
    </row>
    <row r="278" spans="1:69">
      <c r="A278">
        <f t="shared" si="487"/>
        <v>7.0027777777777782</v>
      </c>
      <c r="B278">
        <f t="shared" ref="B278:B304" si="490">B80</f>
        <v>111.315</v>
      </c>
      <c r="C278">
        <f>INT(G3/15)</f>
        <v>7</v>
      </c>
      <c r="D278">
        <f>L3</f>
        <v>2017</v>
      </c>
      <c r="E278">
        <f>L2</f>
        <v>5</v>
      </c>
      <c r="F278">
        <f>L4+1</f>
        <v>26</v>
      </c>
      <c r="H278" s="20">
        <v>18</v>
      </c>
      <c r="I278" s="20">
        <v>15</v>
      </c>
      <c r="J278" s="20">
        <f t="shared" si="432"/>
        <v>18.25</v>
      </c>
      <c r="K278" s="20"/>
      <c r="L278" s="20">
        <f t="shared" si="433"/>
        <v>20</v>
      </c>
      <c r="M278" s="20">
        <f t="shared" si="434"/>
        <v>-13</v>
      </c>
      <c r="N278" s="20">
        <f t="shared" si="435"/>
        <v>2457899.96875</v>
      </c>
      <c r="O278" s="20">
        <f t="shared" si="431"/>
        <v>8.1273429360522115E-4</v>
      </c>
      <c r="P278" s="20">
        <f t="shared" si="488"/>
        <v>2457899.9695627345</v>
      </c>
      <c r="Q278" s="20">
        <f t="shared" si="489"/>
        <v>0.17398958419533134</v>
      </c>
      <c r="R278" s="20">
        <f t="shared" si="485"/>
        <v>64.225038213842709</v>
      </c>
      <c r="S278" s="20">
        <f t="shared" si="436"/>
        <v>140.98889312381834</v>
      </c>
      <c r="T278" s="20">
        <f t="shared" si="437"/>
        <v>1.1854600144653309</v>
      </c>
      <c r="U278" s="20">
        <f t="shared" si="438"/>
        <v>1.1209383790507332</v>
      </c>
      <c r="V278" s="20">
        <f t="shared" si="439"/>
        <v>2.4607203937530233</v>
      </c>
      <c r="W278" s="20">
        <f t="shared" si="440"/>
        <v>1.6701292437463797E-2</v>
      </c>
      <c r="X278" s="20">
        <f t="shared" si="441"/>
        <v>65.410498228308043</v>
      </c>
      <c r="Y278" s="20">
        <f t="shared" si="442"/>
        <v>142.17435313828366</v>
      </c>
      <c r="Z278" s="20">
        <f t="shared" si="443"/>
        <v>2.4814105741561829</v>
      </c>
      <c r="AA278" s="20">
        <f t="shared" si="444"/>
        <v>148.52495634548674</v>
      </c>
      <c r="AB278" s="20">
        <f t="shared" si="445"/>
        <v>2.5922495096095881</v>
      </c>
      <c r="AC278" s="20">
        <f t="shared" si="446"/>
        <v>23.437028519868893</v>
      </c>
      <c r="AD278" s="20">
        <f t="shared" si="447"/>
        <v>-2.2780075189625043E-3</v>
      </c>
      <c r="AE278" s="20">
        <f t="shared" si="448"/>
        <v>23.434750512349929</v>
      </c>
      <c r="AF278" s="20">
        <f t="shared" si="449"/>
        <v>2457899.5</v>
      </c>
      <c r="AG278" s="20">
        <f t="shared" si="450"/>
        <v>0.17397672826830937</v>
      </c>
      <c r="AH278" s="20">
        <f t="shared" si="451"/>
        <v>16.250454612191106</v>
      </c>
      <c r="AI278" s="20">
        <f t="shared" si="452"/>
        <v>3.5312560923786052</v>
      </c>
      <c r="AJ278" s="20">
        <f t="shared" si="453"/>
        <v>0.40901355582393434</v>
      </c>
      <c r="AK278" s="20">
        <f t="shared" si="454"/>
        <v>10.952256092378605</v>
      </c>
      <c r="AL278" s="20">
        <f t="shared" si="486"/>
        <v>100.80042014415918</v>
      </c>
      <c r="AM278" s="20">
        <f t="shared" si="455"/>
        <v>1.7592992189091949</v>
      </c>
      <c r="AN278" s="20">
        <f t="shared" si="456"/>
        <v>1.0130867519243274</v>
      </c>
      <c r="AO278" s="20" t="s">
        <v>137</v>
      </c>
      <c r="AP278" s="20">
        <f t="shared" si="457"/>
        <v>65.402312460624984</v>
      </c>
      <c r="AQ278" s="20">
        <f t="shared" si="458"/>
        <v>65</v>
      </c>
      <c r="AR278" s="20">
        <f t="shared" si="459"/>
        <v>24</v>
      </c>
      <c r="AS278" s="20">
        <f t="shared" si="460"/>
        <v>8</v>
      </c>
      <c r="AT278" s="20">
        <f t="shared" si="461"/>
        <v>1.1414856908560203</v>
      </c>
      <c r="AU278" s="20">
        <f t="shared" si="462"/>
        <v>63.483421241519885</v>
      </c>
      <c r="AV278" s="21">
        <f t="shared" si="463"/>
        <v>4.2322280827679926</v>
      </c>
      <c r="AW278" s="20">
        <f t="shared" si="464"/>
        <v>1.1079947210950283</v>
      </c>
      <c r="AX278" s="20">
        <f t="shared" si="465"/>
        <v>21.199345769503477</v>
      </c>
      <c r="AY278" s="20" t="str">
        <f t="shared" si="466"/>
        <v>POSITIF</v>
      </c>
      <c r="AZ278" s="20">
        <f t="shared" si="467"/>
        <v>21</v>
      </c>
      <c r="BA278" s="20">
        <f t="shared" si="468"/>
        <v>11</v>
      </c>
      <c r="BB278" s="20">
        <f t="shared" si="469"/>
        <v>57</v>
      </c>
      <c r="BC278" s="20">
        <f t="shared" si="470"/>
        <v>0.36999838294656656</v>
      </c>
      <c r="BD278" s="20">
        <f t="shared" si="471"/>
        <v>1.964309987835035</v>
      </c>
      <c r="BE278" s="20">
        <f t="shared" si="472"/>
        <v>0.12222152900771403</v>
      </c>
      <c r="BF278" s="20">
        <f t="shared" si="473"/>
        <v>1.9428132568574878</v>
      </c>
      <c r="BG278" s="20">
        <f t="shared" si="474"/>
        <v>113.23888138779807</v>
      </c>
      <c r="BH278" s="20">
        <f t="shared" si="475"/>
        <v>4.2322280827679926</v>
      </c>
      <c r="BI278" s="20">
        <f t="shared" si="476"/>
        <v>293.23888138779807</v>
      </c>
      <c r="BJ278" s="20">
        <f t="shared" si="477"/>
        <v>293</v>
      </c>
      <c r="BK278" s="20">
        <f t="shared" si="478"/>
        <v>14</v>
      </c>
      <c r="BL278" s="20">
        <f t="shared" si="479"/>
        <v>19</v>
      </c>
      <c r="BM278" s="20">
        <f t="shared" si="480"/>
        <v>-7.430138889263679</v>
      </c>
      <c r="BN278" s="20" t="str">
        <f t="shared" si="481"/>
        <v>NEGATIF</v>
      </c>
      <c r="BO278" s="20">
        <f t="shared" si="482"/>
        <v>7</v>
      </c>
      <c r="BP278" s="20">
        <f t="shared" si="483"/>
        <v>25</v>
      </c>
      <c r="BQ278" s="20">
        <f t="shared" si="484"/>
        <v>48</v>
      </c>
    </row>
    <row r="279" spans="1:69">
      <c r="A279">
        <f t="shared" si="487"/>
        <v>7.0027777777777782</v>
      </c>
      <c r="B279">
        <f t="shared" si="490"/>
        <v>111.315</v>
      </c>
      <c r="C279">
        <f>INT(G3/15)</f>
        <v>7</v>
      </c>
      <c r="D279">
        <f>L3</f>
        <v>2017</v>
      </c>
      <c r="E279">
        <f>L2</f>
        <v>5</v>
      </c>
      <c r="F279">
        <f>L4+1</f>
        <v>26</v>
      </c>
      <c r="H279" s="20">
        <v>18</v>
      </c>
      <c r="I279" s="20">
        <v>30</v>
      </c>
      <c r="J279" s="20">
        <f t="shared" si="432"/>
        <v>18.5</v>
      </c>
      <c r="K279" s="20"/>
      <c r="L279" s="20">
        <f t="shared" si="433"/>
        <v>20</v>
      </c>
      <c r="M279" s="20">
        <f t="shared" si="434"/>
        <v>-13</v>
      </c>
      <c r="N279" s="20">
        <f t="shared" si="435"/>
        <v>2457899.979166667</v>
      </c>
      <c r="O279" s="20">
        <f t="shared" si="431"/>
        <v>8.1273429360522115E-4</v>
      </c>
      <c r="P279" s="20">
        <f t="shared" si="488"/>
        <v>2457899.9799794015</v>
      </c>
      <c r="Q279" s="20">
        <f t="shared" si="489"/>
        <v>0.17398986938813016</v>
      </c>
      <c r="R279" s="20">
        <f t="shared" si="485"/>
        <v>64.235305374141717</v>
      </c>
      <c r="S279" s="20">
        <f t="shared" si="436"/>
        <v>140.99915979372781</v>
      </c>
      <c r="T279" s="20">
        <f t="shared" si="437"/>
        <v>1.1851950900981159</v>
      </c>
      <c r="U279" s="20">
        <f t="shared" si="438"/>
        <v>1.1211175748027811</v>
      </c>
      <c r="V279" s="20">
        <f t="shared" si="439"/>
        <v>2.4608995809461591</v>
      </c>
      <c r="W279" s="20">
        <f t="shared" si="440"/>
        <v>1.6701292425485698E-2</v>
      </c>
      <c r="X279" s="20">
        <f t="shared" si="441"/>
        <v>65.420500464239836</v>
      </c>
      <c r="Y279" s="20">
        <f t="shared" si="442"/>
        <v>142.18435488382593</v>
      </c>
      <c r="Z279" s="20">
        <f t="shared" si="443"/>
        <v>2.4815851375468423</v>
      </c>
      <c r="AA279" s="20">
        <f t="shared" si="444"/>
        <v>148.52440474375348</v>
      </c>
      <c r="AB279" s="20">
        <f t="shared" si="445"/>
        <v>2.5922398823431831</v>
      </c>
      <c r="AC279" s="20">
        <f t="shared" si="446"/>
        <v>23.437028516160197</v>
      </c>
      <c r="AD279" s="20">
        <f t="shared" si="447"/>
        <v>-2.2780391067504274E-3</v>
      </c>
      <c r="AE279" s="20">
        <f t="shared" si="448"/>
        <v>23.434750477053445</v>
      </c>
      <c r="AF279" s="20">
        <f t="shared" si="449"/>
        <v>2457899.5</v>
      </c>
      <c r="AG279" s="20">
        <f t="shared" si="450"/>
        <v>0.17397672826830937</v>
      </c>
      <c r="AH279" s="20">
        <f t="shared" si="451"/>
        <v>16.250454612191106</v>
      </c>
      <c r="AI279" s="20">
        <f t="shared" si="452"/>
        <v>3.7819405697161059</v>
      </c>
      <c r="AJ279" s="20">
        <f t="shared" si="453"/>
        <v>0.40901355520789445</v>
      </c>
      <c r="AK279" s="20">
        <f t="shared" si="454"/>
        <v>11.202940569716105</v>
      </c>
      <c r="AL279" s="20">
        <f t="shared" si="486"/>
        <v>104.55012944237649</v>
      </c>
      <c r="AM279" s="20">
        <f t="shared" si="455"/>
        <v>1.8247439921557329</v>
      </c>
      <c r="AN279" s="20">
        <f t="shared" si="456"/>
        <v>1.0130885872456667</v>
      </c>
      <c r="AO279" s="20" t="s">
        <v>137</v>
      </c>
      <c r="AP279" s="20">
        <f t="shared" si="457"/>
        <v>65.412314657309338</v>
      </c>
      <c r="AQ279" s="20">
        <f t="shared" si="458"/>
        <v>65</v>
      </c>
      <c r="AR279" s="20">
        <f t="shared" si="459"/>
        <v>24</v>
      </c>
      <c r="AS279" s="20">
        <f t="shared" si="460"/>
        <v>44</v>
      </c>
      <c r="AT279" s="20">
        <f t="shared" si="461"/>
        <v>1.1416602621205942</v>
      </c>
      <c r="AU279" s="20">
        <f t="shared" si="462"/>
        <v>63.493979103365092</v>
      </c>
      <c r="AV279" s="21">
        <f t="shared" si="463"/>
        <v>4.2329319402243391</v>
      </c>
      <c r="AW279" s="20">
        <f t="shared" si="464"/>
        <v>1.1081789905461978</v>
      </c>
      <c r="AX279" s="20">
        <f t="shared" si="465"/>
        <v>21.20112137832874</v>
      </c>
      <c r="AY279" s="20" t="str">
        <f t="shared" si="466"/>
        <v>POSITIF</v>
      </c>
      <c r="AZ279" s="20">
        <f t="shared" si="467"/>
        <v>21</v>
      </c>
      <c r="BA279" s="20">
        <f t="shared" si="468"/>
        <v>12</v>
      </c>
      <c r="BB279" s="20">
        <f t="shared" si="469"/>
        <v>4</v>
      </c>
      <c r="BC279" s="20">
        <f t="shared" si="470"/>
        <v>0.37002937316679491</v>
      </c>
      <c r="BD279" s="20">
        <f t="shared" si="471"/>
        <v>1.9763913214924023</v>
      </c>
      <c r="BE279" s="20">
        <f t="shared" si="472"/>
        <v>0.12222152900771403</v>
      </c>
      <c r="BF279" s="20">
        <f t="shared" si="473"/>
        <v>1.9428132568574878</v>
      </c>
      <c r="BG279" s="20">
        <f t="shared" si="474"/>
        <v>114.03059889219526</v>
      </c>
      <c r="BH279" s="20">
        <f t="shared" si="475"/>
        <v>4.2329319402243391</v>
      </c>
      <c r="BI279" s="20">
        <f t="shared" si="476"/>
        <v>294.03059889219526</v>
      </c>
      <c r="BJ279" s="20">
        <f t="shared" si="477"/>
        <v>294</v>
      </c>
      <c r="BK279" s="20">
        <f t="shared" si="478"/>
        <v>1</v>
      </c>
      <c r="BL279" s="20">
        <f t="shared" si="479"/>
        <v>50</v>
      </c>
      <c r="BM279" s="20">
        <f t="shared" si="480"/>
        <v>-10.858565788219799</v>
      </c>
      <c r="BN279" s="20" t="str">
        <f t="shared" si="481"/>
        <v>NEGATIF</v>
      </c>
      <c r="BO279" s="20">
        <f t="shared" si="482"/>
        <v>10</v>
      </c>
      <c r="BP279" s="20">
        <f t="shared" si="483"/>
        <v>51</v>
      </c>
      <c r="BQ279" s="20">
        <f t="shared" si="484"/>
        <v>30</v>
      </c>
    </row>
    <row r="280" spans="1:69">
      <c r="A280">
        <f t="shared" si="487"/>
        <v>7.0027777777777782</v>
      </c>
      <c r="B280">
        <f t="shared" si="490"/>
        <v>111.315</v>
      </c>
      <c r="C280">
        <f>INT(G3/15)</f>
        <v>7</v>
      </c>
      <c r="D280">
        <f>L3</f>
        <v>2017</v>
      </c>
      <c r="E280">
        <f>L2</f>
        <v>5</v>
      </c>
      <c r="F280">
        <f>L4+1</f>
        <v>26</v>
      </c>
      <c r="H280">
        <v>18</v>
      </c>
      <c r="I280">
        <v>45</v>
      </c>
      <c r="J280">
        <f t="shared" si="432"/>
        <v>18.75</v>
      </c>
      <c r="L280">
        <f t="shared" si="433"/>
        <v>20</v>
      </c>
      <c r="M280">
        <f t="shared" si="434"/>
        <v>-13</v>
      </c>
      <c r="N280">
        <f t="shared" si="435"/>
        <v>2457899.9895833335</v>
      </c>
      <c r="O280">
        <f t="shared" si="431"/>
        <v>8.1273429360522115E-4</v>
      </c>
      <c r="P280">
        <f t="shared" si="488"/>
        <v>2457899.990396068</v>
      </c>
      <c r="Q280">
        <f t="shared" si="489"/>
        <v>0.17399015458091624</v>
      </c>
      <c r="R280">
        <f t="shared" si="485"/>
        <v>64.245572533981431</v>
      </c>
      <c r="S280">
        <f t="shared" si="436"/>
        <v>141.0094264631789</v>
      </c>
      <c r="T280">
        <f t="shared" si="437"/>
        <v>1.1849301294951256</v>
      </c>
      <c r="U280">
        <f t="shared" si="438"/>
        <v>1.1212967705468124</v>
      </c>
      <c r="V280">
        <f t="shared" si="439"/>
        <v>2.4610787681312942</v>
      </c>
      <c r="W280">
        <f t="shared" si="440"/>
        <v>1.6701292413507603E-2</v>
      </c>
      <c r="X280">
        <f t="shared" si="441"/>
        <v>65.43050266347656</v>
      </c>
      <c r="Y280">
        <f t="shared" si="442"/>
        <v>142.19435659267401</v>
      </c>
      <c r="Z280">
        <f t="shared" si="443"/>
        <v>2.4817597002970668</v>
      </c>
      <c r="AA280">
        <f t="shared" si="444"/>
        <v>148.52385314204483</v>
      </c>
      <c r="AB280">
        <f t="shared" si="445"/>
        <v>2.5922302550772076</v>
      </c>
      <c r="AC280">
        <f t="shared" si="446"/>
        <v>23.437028512451501</v>
      </c>
      <c r="AD280">
        <f t="shared" si="447"/>
        <v>-2.2780706816829884E-3</v>
      </c>
      <c r="AE280">
        <f t="shared" si="448"/>
        <v>23.434750441769818</v>
      </c>
      <c r="AF280">
        <f t="shared" si="449"/>
        <v>2457899.5</v>
      </c>
      <c r="AG280">
        <f t="shared" si="450"/>
        <v>0.17397672826830937</v>
      </c>
      <c r="AH280">
        <f t="shared" si="451"/>
        <v>16.250454612191106</v>
      </c>
      <c r="AI280">
        <f t="shared" si="452"/>
        <v>4.0326250470536067</v>
      </c>
      <c r="AJ280">
        <f t="shared" si="453"/>
        <v>0.409013554592079</v>
      </c>
      <c r="AK280">
        <f t="shared" si="454"/>
        <v>11.453625047053606</v>
      </c>
      <c r="AL280">
        <f t="shared" si="486"/>
        <v>108.29983852554126</v>
      </c>
      <c r="AM280">
        <f t="shared" si="455"/>
        <v>1.8901887616488959</v>
      </c>
      <c r="AN280">
        <f t="shared" si="456"/>
        <v>1.0130904221541657</v>
      </c>
      <c r="AO280" t="s">
        <v>137</v>
      </c>
      <c r="AP280">
        <f t="shared" si="457"/>
        <v>65.422316817298864</v>
      </c>
      <c r="AQ280">
        <f t="shared" si="458"/>
        <v>65</v>
      </c>
      <c r="AR280">
        <f t="shared" si="459"/>
        <v>25</v>
      </c>
      <c r="AS280">
        <f t="shared" si="460"/>
        <v>20</v>
      </c>
      <c r="AT280">
        <f t="shared" si="461"/>
        <v>1.1418348327447227</v>
      </c>
      <c r="AU280">
        <f t="shared" si="462"/>
        <v>63.50453718026283</v>
      </c>
      <c r="AV280" s="18">
        <f t="shared" si="463"/>
        <v>4.2336358120175221</v>
      </c>
      <c r="AW280">
        <f t="shared" si="464"/>
        <v>1.1083632637507421</v>
      </c>
      <c r="AX280">
        <f t="shared" si="465"/>
        <v>21.202896324681181</v>
      </c>
      <c r="AY280" t="str">
        <f t="shared" si="466"/>
        <v>POSITIF</v>
      </c>
      <c r="AZ280">
        <f t="shared" si="467"/>
        <v>21</v>
      </c>
      <c r="BA280">
        <f t="shared" si="468"/>
        <v>12</v>
      </c>
      <c r="BB280">
        <f t="shared" si="469"/>
        <v>10</v>
      </c>
      <c r="BC280">
        <f t="shared" si="470"/>
        <v>0.37006035182469121</v>
      </c>
      <c r="BD280">
        <f t="shared" si="471"/>
        <v>1.9902093986898057</v>
      </c>
      <c r="BE280">
        <f t="shared" si="472"/>
        <v>0.12222152900771403</v>
      </c>
      <c r="BF280">
        <f t="shared" si="473"/>
        <v>1.9428132568574878</v>
      </c>
      <c r="BG280">
        <f t="shared" si="474"/>
        <v>114.93096572446066</v>
      </c>
      <c r="BH280">
        <f t="shared" si="475"/>
        <v>4.2336358120175221</v>
      </c>
      <c r="BI280">
        <f t="shared" si="476"/>
        <v>294.93096572446063</v>
      </c>
      <c r="BJ280">
        <f t="shared" si="477"/>
        <v>294</v>
      </c>
      <c r="BK280">
        <f t="shared" si="478"/>
        <v>55</v>
      </c>
      <c r="BL280">
        <f t="shared" si="479"/>
        <v>51</v>
      </c>
      <c r="BM280">
        <f t="shared" si="480"/>
        <v>-14.267929508889969</v>
      </c>
      <c r="BN280" t="str">
        <f t="shared" si="481"/>
        <v>NEGATIF</v>
      </c>
      <c r="BO280">
        <f t="shared" si="482"/>
        <v>14</v>
      </c>
      <c r="BP280">
        <f t="shared" si="483"/>
        <v>16</v>
      </c>
      <c r="BQ280">
        <f t="shared" si="484"/>
        <v>4</v>
      </c>
    </row>
    <row r="281" spans="1:69">
      <c r="A281">
        <f t="shared" si="487"/>
        <v>7.0027777777777782</v>
      </c>
      <c r="B281">
        <f t="shared" si="490"/>
        <v>111.315</v>
      </c>
      <c r="C281">
        <f>INT(G3/15)</f>
        <v>7</v>
      </c>
      <c r="D281">
        <f>L3</f>
        <v>2017</v>
      </c>
      <c r="E281">
        <f>L2</f>
        <v>5</v>
      </c>
      <c r="F281">
        <f>L4+1</f>
        <v>26</v>
      </c>
      <c r="H281">
        <v>19</v>
      </c>
      <c r="I281">
        <v>0</v>
      </c>
      <c r="J281">
        <f t="shared" si="432"/>
        <v>19</v>
      </c>
      <c r="L281">
        <f t="shared" si="433"/>
        <v>20</v>
      </c>
      <c r="M281">
        <f t="shared" si="434"/>
        <v>-13</v>
      </c>
      <c r="N281">
        <f t="shared" si="435"/>
        <v>2457900</v>
      </c>
      <c r="O281">
        <f t="shared" si="431"/>
        <v>8.1273429360522115E-4</v>
      </c>
      <c r="P281">
        <f t="shared" si="488"/>
        <v>2457900.0008127345</v>
      </c>
      <c r="Q281">
        <f t="shared" si="489"/>
        <v>0.17399043977370232</v>
      </c>
      <c r="R281">
        <f t="shared" si="485"/>
        <v>64.255839693822054</v>
      </c>
      <c r="S281">
        <f t="shared" si="436"/>
        <v>141.01969313263089</v>
      </c>
      <c r="T281">
        <f t="shared" si="437"/>
        <v>1.1846651326528537</v>
      </c>
      <c r="U281">
        <f t="shared" si="438"/>
        <v>1.12147596629086</v>
      </c>
      <c r="V281">
        <f t="shared" si="439"/>
        <v>2.4612579553164458</v>
      </c>
      <c r="W281">
        <f t="shared" si="440"/>
        <v>1.6701292401529504E-2</v>
      </c>
      <c r="X281">
        <f t="shared" si="441"/>
        <v>65.440504826474907</v>
      </c>
      <c r="Y281">
        <f t="shared" si="442"/>
        <v>142.20435826528376</v>
      </c>
      <c r="Z281">
        <f t="shared" si="443"/>
        <v>2.4819342624148137</v>
      </c>
      <c r="AA281">
        <f t="shared" si="444"/>
        <v>148.52330154033618</v>
      </c>
      <c r="AB281">
        <f t="shared" si="445"/>
        <v>2.5922206278112321</v>
      </c>
      <c r="AC281">
        <f t="shared" si="446"/>
        <v>23.437028508742806</v>
      </c>
      <c r="AD281">
        <f t="shared" si="447"/>
        <v>-2.2781022437559006E-3</v>
      </c>
      <c r="AE281">
        <f t="shared" si="448"/>
        <v>23.434750406499049</v>
      </c>
      <c r="AF281">
        <f t="shared" si="449"/>
        <v>2457899.5</v>
      </c>
      <c r="AG281">
        <f t="shared" si="450"/>
        <v>0.17397672826830937</v>
      </c>
      <c r="AH281">
        <f t="shared" si="451"/>
        <v>16.250454612191106</v>
      </c>
      <c r="AI281">
        <f t="shared" si="452"/>
        <v>4.2833095243911075</v>
      </c>
      <c r="AJ281">
        <f t="shared" si="453"/>
        <v>0.40901355397648798</v>
      </c>
      <c r="AK281">
        <f t="shared" si="454"/>
        <v>11.704309524391107</v>
      </c>
      <c r="AL281">
        <f t="shared" si="486"/>
        <v>112.04954739323861</v>
      </c>
      <c r="AM281">
        <f t="shared" si="455"/>
        <v>1.9556335273814431</v>
      </c>
      <c r="AN281">
        <f t="shared" si="456"/>
        <v>1.0130922566498519</v>
      </c>
      <c r="AO281" t="s">
        <v>137</v>
      </c>
      <c r="AP281">
        <f t="shared" si="457"/>
        <v>65.432318941050241</v>
      </c>
      <c r="AQ281">
        <f t="shared" si="458"/>
        <v>65</v>
      </c>
      <c r="AR281">
        <f t="shared" si="459"/>
        <v>25</v>
      </c>
      <c r="AS281">
        <f t="shared" si="460"/>
        <v>56</v>
      </c>
      <c r="AT281">
        <f t="shared" si="461"/>
        <v>1.1420094027363761</v>
      </c>
      <c r="AU281">
        <f t="shared" si="462"/>
        <v>63.515095472627998</v>
      </c>
      <c r="AV281" s="18">
        <f t="shared" si="463"/>
        <v>4.2343396981751997</v>
      </c>
      <c r="AW281">
        <f t="shared" si="464"/>
        <v>1.1085475407159024</v>
      </c>
      <c r="AX281">
        <f t="shared" si="465"/>
        <v>21.204670608572993</v>
      </c>
      <c r="AY281" t="str">
        <f t="shared" si="466"/>
        <v>POSITIF</v>
      </c>
      <c r="AZ281">
        <f t="shared" si="467"/>
        <v>21</v>
      </c>
      <c r="BA281">
        <f t="shared" si="468"/>
        <v>12</v>
      </c>
      <c r="BB281">
        <f t="shared" si="469"/>
        <v>16</v>
      </c>
      <c r="BC281">
        <f t="shared" si="470"/>
        <v>0.37009131892046848</v>
      </c>
      <c r="BD281">
        <f t="shared" si="471"/>
        <v>2.0059237643885885</v>
      </c>
      <c r="BE281">
        <f t="shared" si="472"/>
        <v>0.12222152900771403</v>
      </c>
      <c r="BF281">
        <f t="shared" si="473"/>
        <v>1.9428132568574878</v>
      </c>
      <c r="BG281">
        <f t="shared" si="474"/>
        <v>115.95127993681649</v>
      </c>
      <c r="BH281">
        <f t="shared" si="475"/>
        <v>4.2343396981751997</v>
      </c>
      <c r="BI281">
        <f t="shared" si="476"/>
        <v>295.95127993681649</v>
      </c>
      <c r="BJ281">
        <f t="shared" si="477"/>
        <v>295</v>
      </c>
      <c r="BK281">
        <f t="shared" si="478"/>
        <v>57</v>
      </c>
      <c r="BL281">
        <f t="shared" si="479"/>
        <v>4</v>
      </c>
      <c r="BM281">
        <f t="shared" si="480"/>
        <v>-17.65486567212233</v>
      </c>
      <c r="BN281" t="str">
        <f t="shared" si="481"/>
        <v>NEGATIF</v>
      </c>
      <c r="BO281">
        <f t="shared" si="482"/>
        <v>17</v>
      </c>
      <c r="BP281">
        <f t="shared" si="483"/>
        <v>39</v>
      </c>
      <c r="BQ281">
        <f t="shared" si="484"/>
        <v>17</v>
      </c>
    </row>
    <row r="282" spans="1:69">
      <c r="A282">
        <f t="shared" si="487"/>
        <v>7.0027777777777782</v>
      </c>
      <c r="B282">
        <f t="shared" si="490"/>
        <v>111.315</v>
      </c>
      <c r="C282">
        <f>INT(G3/15)</f>
        <v>7</v>
      </c>
      <c r="D282">
        <f>L3</f>
        <v>2017</v>
      </c>
      <c r="E282">
        <f>L2</f>
        <v>5</v>
      </c>
      <c r="F282">
        <f>L4+1</f>
        <v>26</v>
      </c>
      <c r="H282">
        <v>19</v>
      </c>
      <c r="I282">
        <v>15</v>
      </c>
      <c r="J282">
        <f t="shared" si="432"/>
        <v>19.25</v>
      </c>
      <c r="L282">
        <f t="shared" si="433"/>
        <v>20</v>
      </c>
      <c r="M282">
        <f t="shared" si="434"/>
        <v>-13</v>
      </c>
      <c r="N282">
        <f t="shared" si="435"/>
        <v>2457900.010416667</v>
      </c>
      <c r="O282">
        <f t="shared" si="431"/>
        <v>8.1273429360522115E-4</v>
      </c>
      <c r="P282">
        <f t="shared" si="488"/>
        <v>2457900.0112294015</v>
      </c>
      <c r="Q282">
        <f t="shared" si="489"/>
        <v>0.17399072496650114</v>
      </c>
      <c r="R282">
        <f t="shared" si="485"/>
        <v>64.266106854121062</v>
      </c>
      <c r="S282">
        <f t="shared" si="436"/>
        <v>141.02995980254036</v>
      </c>
      <c r="T282">
        <f t="shared" si="437"/>
        <v>1.184400099567861</v>
      </c>
      <c r="U282">
        <f t="shared" si="438"/>
        <v>1.1216551620429076</v>
      </c>
      <c r="V282">
        <f t="shared" si="439"/>
        <v>2.4614371425095811</v>
      </c>
      <c r="W282">
        <f t="shared" si="440"/>
        <v>1.6701292389551408E-2</v>
      </c>
      <c r="X282">
        <f t="shared" si="441"/>
        <v>65.450506953688929</v>
      </c>
      <c r="Y282">
        <f t="shared" si="442"/>
        <v>142.21435990210821</v>
      </c>
      <c r="Z282">
        <f t="shared" si="443"/>
        <v>2.4821088239079891</v>
      </c>
      <c r="AA282">
        <f t="shared" si="444"/>
        <v>148.52274993860286</v>
      </c>
      <c r="AB282">
        <f t="shared" si="445"/>
        <v>2.5922110005448258</v>
      </c>
      <c r="AC282">
        <f t="shared" si="446"/>
        <v>23.43702850503411</v>
      </c>
      <c r="AD282">
        <f t="shared" si="447"/>
        <v>-2.2781337929648651E-3</v>
      </c>
      <c r="AE282">
        <f t="shared" si="448"/>
        <v>23.434750371241144</v>
      </c>
      <c r="AF282">
        <f t="shared" si="449"/>
        <v>2457899.5</v>
      </c>
      <c r="AG282">
        <f t="shared" si="450"/>
        <v>0.17397672826830937</v>
      </c>
      <c r="AH282">
        <f t="shared" si="451"/>
        <v>16.250454612191106</v>
      </c>
      <c r="AI282">
        <f t="shared" si="452"/>
        <v>4.5339940017286082</v>
      </c>
      <c r="AJ282">
        <f t="shared" si="453"/>
        <v>0.40901355336112144</v>
      </c>
      <c r="AK282">
        <f t="shared" si="454"/>
        <v>11.954994001728608</v>
      </c>
      <c r="AL282">
        <f t="shared" si="486"/>
        <v>115.79925604505635</v>
      </c>
      <c r="AM282">
        <f t="shared" si="455"/>
        <v>2.0210782893461805</v>
      </c>
      <c r="AN282">
        <f t="shared" si="456"/>
        <v>1.0130940907327526</v>
      </c>
      <c r="AO282" t="s">
        <v>137</v>
      </c>
      <c r="AP282">
        <f t="shared" si="457"/>
        <v>65.442321029017521</v>
      </c>
      <c r="AQ282">
        <f t="shared" si="458"/>
        <v>65</v>
      </c>
      <c r="AR282">
        <f t="shared" si="459"/>
        <v>26</v>
      </c>
      <c r="AS282">
        <f t="shared" si="460"/>
        <v>32</v>
      </c>
      <c r="AT282">
        <f t="shared" si="461"/>
        <v>1.1421839721034792</v>
      </c>
      <c r="AU282">
        <f t="shared" si="462"/>
        <v>63.525653980872754</v>
      </c>
      <c r="AV282" s="18">
        <f t="shared" si="463"/>
        <v>4.2350435987248503</v>
      </c>
      <c r="AW282">
        <f t="shared" si="464"/>
        <v>1.1087318214488724</v>
      </c>
      <c r="AX282">
        <f t="shared" si="465"/>
        <v>21.206444230015794</v>
      </c>
      <c r="AY282" t="str">
        <f t="shared" si="466"/>
        <v>POSITIF</v>
      </c>
      <c r="AZ282">
        <f t="shared" si="467"/>
        <v>21</v>
      </c>
      <c r="BA282">
        <f t="shared" si="468"/>
        <v>12</v>
      </c>
      <c r="BB282">
        <f t="shared" si="469"/>
        <v>23</v>
      </c>
      <c r="BC282">
        <f t="shared" si="470"/>
        <v>0.37012227445432933</v>
      </c>
      <c r="BD282">
        <f t="shared" si="471"/>
        <v>2.0237316067990903</v>
      </c>
      <c r="BE282">
        <f t="shared" si="472"/>
        <v>0.12222152900771403</v>
      </c>
      <c r="BF282">
        <f t="shared" si="473"/>
        <v>1.9428132568574878</v>
      </c>
      <c r="BG282">
        <f t="shared" si="474"/>
        <v>117.10534694000076</v>
      </c>
      <c r="BH282">
        <f t="shared" si="475"/>
        <v>4.2350435987248503</v>
      </c>
      <c r="BI282">
        <f t="shared" si="476"/>
        <v>297.10534694000074</v>
      </c>
      <c r="BJ282">
        <f t="shared" si="477"/>
        <v>297</v>
      </c>
      <c r="BK282">
        <f t="shared" si="478"/>
        <v>6</v>
      </c>
      <c r="BL282">
        <f t="shared" si="479"/>
        <v>19</v>
      </c>
      <c r="BM282">
        <f t="shared" si="480"/>
        <v>-21.015457119226131</v>
      </c>
      <c r="BN282" t="str">
        <f t="shared" si="481"/>
        <v>NEGATIF</v>
      </c>
      <c r="BO282">
        <f t="shared" si="482"/>
        <v>21</v>
      </c>
      <c r="BP282">
        <f t="shared" si="483"/>
        <v>0</v>
      </c>
      <c r="BQ282">
        <f t="shared" si="484"/>
        <v>55</v>
      </c>
    </row>
    <row r="283" spans="1:69">
      <c r="A283">
        <f t="shared" si="487"/>
        <v>7.0027777777777782</v>
      </c>
      <c r="B283">
        <f t="shared" si="490"/>
        <v>111.315</v>
      </c>
      <c r="C283">
        <f>INT(G3/15)</f>
        <v>7</v>
      </c>
      <c r="D283">
        <f>L3</f>
        <v>2017</v>
      </c>
      <c r="E283">
        <f>L2</f>
        <v>5</v>
      </c>
      <c r="F283">
        <f>L4+1</f>
        <v>26</v>
      </c>
      <c r="H283">
        <v>19</v>
      </c>
      <c r="I283">
        <v>30</v>
      </c>
      <c r="J283">
        <f t="shared" si="432"/>
        <v>19.5</v>
      </c>
      <c r="L283">
        <f t="shared" si="433"/>
        <v>20</v>
      </c>
      <c r="M283">
        <f t="shared" si="434"/>
        <v>-13</v>
      </c>
      <c r="N283">
        <f t="shared" si="435"/>
        <v>2457900.0208333335</v>
      </c>
      <c r="O283">
        <f t="shared" si="431"/>
        <v>8.1273429360522115E-4</v>
      </c>
      <c r="P283">
        <f t="shared" si="488"/>
        <v>2457900.021646068</v>
      </c>
      <c r="Q283">
        <f t="shared" si="489"/>
        <v>0.17399101015928722</v>
      </c>
      <c r="R283">
        <f t="shared" si="485"/>
        <v>64.276374013961686</v>
      </c>
      <c r="S283">
        <f t="shared" si="436"/>
        <v>141.04022647199236</v>
      </c>
      <c r="T283">
        <f t="shared" si="437"/>
        <v>1.1841350302721134</v>
      </c>
      <c r="U283">
        <f t="shared" si="438"/>
        <v>1.1218343577869552</v>
      </c>
      <c r="V283">
        <f t="shared" si="439"/>
        <v>2.4616163296947327</v>
      </c>
      <c r="W283">
        <f t="shared" si="440"/>
        <v>1.6701292377573309E-2</v>
      </c>
      <c r="X283">
        <f t="shared" si="441"/>
        <v>65.460509044233802</v>
      </c>
      <c r="Y283">
        <f t="shared" si="442"/>
        <v>142.22436150226446</v>
      </c>
      <c r="Z283">
        <f t="shared" si="443"/>
        <v>2.4822833847611836</v>
      </c>
      <c r="AA283">
        <f t="shared" si="444"/>
        <v>148.52219833689421</v>
      </c>
      <c r="AB283">
        <f t="shared" si="445"/>
        <v>2.5922013732788503</v>
      </c>
      <c r="AC283">
        <f t="shared" si="446"/>
        <v>23.437028501325415</v>
      </c>
      <c r="AD283">
        <f t="shared" si="447"/>
        <v>-2.2781653293013657E-3</v>
      </c>
      <c r="AE283">
        <f t="shared" si="448"/>
        <v>23.434750335996114</v>
      </c>
      <c r="AF283">
        <f t="shared" si="449"/>
        <v>2457899.5</v>
      </c>
      <c r="AG283">
        <f t="shared" si="450"/>
        <v>0.17397672826830937</v>
      </c>
      <c r="AH283">
        <f t="shared" si="451"/>
        <v>16.250454612191106</v>
      </c>
      <c r="AI283">
        <f t="shared" si="452"/>
        <v>4.7846784790661054</v>
      </c>
      <c r="AJ283">
        <f t="shared" si="453"/>
        <v>0.40901355274597961</v>
      </c>
      <c r="AK283">
        <f t="shared" si="454"/>
        <v>12.205678479066105</v>
      </c>
      <c r="AL283">
        <f t="shared" si="486"/>
        <v>119.54896448199574</v>
      </c>
      <c r="AM283">
        <f t="shared" si="455"/>
        <v>2.0865230475605832</v>
      </c>
      <c r="AN283">
        <f t="shared" si="456"/>
        <v>1.0130959244026496</v>
      </c>
      <c r="AO283" t="s">
        <v>137</v>
      </c>
      <c r="AP283">
        <f t="shared" si="457"/>
        <v>65.452323080315892</v>
      </c>
      <c r="AQ283">
        <f t="shared" si="458"/>
        <v>65</v>
      </c>
      <c r="AR283">
        <f t="shared" si="459"/>
        <v>27</v>
      </c>
      <c r="AS283">
        <f t="shared" si="460"/>
        <v>8</v>
      </c>
      <c r="AT283">
        <f t="shared" si="461"/>
        <v>1.1423585408305892</v>
      </c>
      <c r="AU283">
        <f t="shared" si="462"/>
        <v>63.536212703995844</v>
      </c>
      <c r="AV283" s="18">
        <f t="shared" si="463"/>
        <v>4.2357475135997227</v>
      </c>
      <c r="AW283">
        <f t="shared" si="464"/>
        <v>1.1089161059321768</v>
      </c>
      <c r="AX283">
        <f t="shared" si="465"/>
        <v>21.208217188783859</v>
      </c>
      <c r="AY283" t="str">
        <f t="shared" si="466"/>
        <v>POSITIF</v>
      </c>
      <c r="AZ283">
        <f t="shared" si="467"/>
        <v>21</v>
      </c>
      <c r="BA283">
        <f t="shared" si="468"/>
        <v>12</v>
      </c>
      <c r="BB283">
        <f t="shared" si="469"/>
        <v>29</v>
      </c>
      <c r="BC283">
        <f t="shared" si="470"/>
        <v>0.37015321842233417</v>
      </c>
      <c r="BD283">
        <f t="shared" si="471"/>
        <v>2.0438738757932797</v>
      </c>
      <c r="BE283">
        <f t="shared" si="472"/>
        <v>0.12222152900771403</v>
      </c>
      <c r="BF283">
        <f t="shared" si="473"/>
        <v>1.9428132568574878</v>
      </c>
      <c r="BG283">
        <f t="shared" si="474"/>
        <v>118.40991612991814</v>
      </c>
      <c r="BH283">
        <f t="shared" si="475"/>
        <v>4.2357475135997227</v>
      </c>
      <c r="BI283">
        <f t="shared" si="476"/>
        <v>298.40991612991814</v>
      </c>
      <c r="BJ283">
        <f t="shared" si="477"/>
        <v>298</v>
      </c>
      <c r="BK283">
        <f t="shared" si="478"/>
        <v>24</v>
      </c>
      <c r="BL283">
        <f t="shared" si="479"/>
        <v>35</v>
      </c>
      <c r="BM283">
        <f t="shared" si="480"/>
        <v>-24.345092871136121</v>
      </c>
      <c r="BN283" t="str">
        <f t="shared" si="481"/>
        <v>NEGATIF</v>
      </c>
      <c r="BO283">
        <f t="shared" si="482"/>
        <v>24</v>
      </c>
      <c r="BP283">
        <f t="shared" si="483"/>
        <v>20</v>
      </c>
      <c r="BQ283">
        <f t="shared" si="484"/>
        <v>42</v>
      </c>
    </row>
    <row r="284" spans="1:69">
      <c r="A284">
        <f t="shared" si="487"/>
        <v>7.0027777777777782</v>
      </c>
      <c r="B284">
        <f t="shared" si="490"/>
        <v>111.315</v>
      </c>
      <c r="C284">
        <f>INT(G3/15)</f>
        <v>7</v>
      </c>
      <c r="D284">
        <f>L3</f>
        <v>2017</v>
      </c>
      <c r="E284">
        <f>L2</f>
        <v>5</v>
      </c>
      <c r="F284">
        <f>L4+1</f>
        <v>26</v>
      </c>
      <c r="H284">
        <v>19</v>
      </c>
      <c r="I284">
        <v>45</v>
      </c>
      <c r="J284">
        <f t="shared" si="432"/>
        <v>19.75</v>
      </c>
      <c r="L284">
        <f t="shared" si="433"/>
        <v>20</v>
      </c>
      <c r="M284">
        <f t="shared" si="434"/>
        <v>-13</v>
      </c>
      <c r="N284">
        <f t="shared" si="435"/>
        <v>2457900.03125</v>
      </c>
      <c r="O284">
        <f t="shared" si="431"/>
        <v>8.1273429360522115E-4</v>
      </c>
      <c r="P284">
        <f t="shared" si="488"/>
        <v>2457900.0320627345</v>
      </c>
      <c r="Q284">
        <f t="shared" si="489"/>
        <v>0.17399129535207331</v>
      </c>
      <c r="R284">
        <f t="shared" si="485"/>
        <v>64.286641173801399</v>
      </c>
      <c r="S284">
        <f t="shared" si="436"/>
        <v>141.05049314144344</v>
      </c>
      <c r="T284">
        <f t="shared" si="437"/>
        <v>1.1838699247621751</v>
      </c>
      <c r="U284">
        <f t="shared" si="438"/>
        <v>1.1220135535309868</v>
      </c>
      <c r="V284">
        <f t="shared" si="439"/>
        <v>2.4617955168798678</v>
      </c>
      <c r="W284">
        <f t="shared" si="440"/>
        <v>1.6701292365595213E-2</v>
      </c>
      <c r="X284">
        <f t="shared" si="441"/>
        <v>65.470511098563577</v>
      </c>
      <c r="Y284">
        <f t="shared" si="442"/>
        <v>142.23436306620562</v>
      </c>
      <c r="Z284">
        <f t="shared" si="443"/>
        <v>2.4824579449823054</v>
      </c>
      <c r="AA284">
        <f t="shared" si="444"/>
        <v>148.52164673518556</v>
      </c>
      <c r="AB284">
        <f t="shared" si="445"/>
        <v>2.5921917460128747</v>
      </c>
      <c r="AC284">
        <f t="shared" si="446"/>
        <v>23.437028497616719</v>
      </c>
      <c r="AD284">
        <f t="shared" si="447"/>
        <v>-2.2781968527611066E-3</v>
      </c>
      <c r="AE284">
        <f t="shared" si="448"/>
        <v>23.434750300763959</v>
      </c>
      <c r="AF284">
        <f t="shared" si="449"/>
        <v>2457899.5</v>
      </c>
      <c r="AG284">
        <f t="shared" si="450"/>
        <v>0.17397672826830937</v>
      </c>
      <c r="AH284">
        <f t="shared" si="451"/>
        <v>16.250454612191106</v>
      </c>
      <c r="AI284">
        <f t="shared" si="452"/>
        <v>5.0353629564036062</v>
      </c>
      <c r="AJ284">
        <f t="shared" si="453"/>
        <v>0.4090135521310625</v>
      </c>
      <c r="AK284">
        <f t="shared" si="454"/>
        <v>12.456362956403606</v>
      </c>
      <c r="AL284">
        <f t="shared" si="486"/>
        <v>123.29867270364475</v>
      </c>
      <c r="AM284">
        <f t="shared" si="455"/>
        <v>2.1519678020174595</v>
      </c>
      <c r="AN284">
        <f t="shared" si="456"/>
        <v>1.0130977576595706</v>
      </c>
      <c r="AO284" t="s">
        <v>137</v>
      </c>
      <c r="AP284">
        <f t="shared" si="457"/>
        <v>65.462325095399393</v>
      </c>
      <c r="AQ284">
        <f t="shared" si="458"/>
        <v>65</v>
      </c>
      <c r="AR284">
        <f t="shared" si="459"/>
        <v>27</v>
      </c>
      <c r="AS284">
        <f t="shared" si="460"/>
        <v>44</v>
      </c>
      <c r="AT284">
        <f t="shared" si="461"/>
        <v>1.1425331089256305</v>
      </c>
      <c r="AU284">
        <f t="shared" si="462"/>
        <v>63.546771642409333</v>
      </c>
      <c r="AV284" s="18">
        <f t="shared" si="463"/>
        <v>4.2364514428272892</v>
      </c>
      <c r="AW284">
        <f t="shared" si="464"/>
        <v>1.1091003941730075</v>
      </c>
      <c r="AX284">
        <f t="shared" si="465"/>
        <v>21.209989484888855</v>
      </c>
      <c r="AY284" t="str">
        <f t="shared" si="466"/>
        <v>POSITIF</v>
      </c>
      <c r="AZ284">
        <f t="shared" si="467"/>
        <v>21</v>
      </c>
      <c r="BA284">
        <f t="shared" si="468"/>
        <v>12</v>
      </c>
      <c r="BB284">
        <f t="shared" si="469"/>
        <v>35</v>
      </c>
      <c r="BC284">
        <f t="shared" si="470"/>
        <v>0.37018415082468659</v>
      </c>
      <c r="BD284">
        <f t="shared" si="471"/>
        <v>2.0666429034774132</v>
      </c>
      <c r="BE284">
        <f t="shared" si="472"/>
        <v>0.12222152900771403</v>
      </c>
      <c r="BF284">
        <f t="shared" si="473"/>
        <v>1.9428132568574878</v>
      </c>
      <c r="BG284">
        <f t="shared" si="474"/>
        <v>119.88521249374715</v>
      </c>
      <c r="BH284">
        <f t="shared" si="475"/>
        <v>4.2364514428272892</v>
      </c>
      <c r="BI284">
        <f t="shared" si="476"/>
        <v>299.88521249374713</v>
      </c>
      <c r="BJ284">
        <f t="shared" si="477"/>
        <v>299</v>
      </c>
      <c r="BK284">
        <f t="shared" si="478"/>
        <v>53</v>
      </c>
      <c r="BL284">
        <f t="shared" si="479"/>
        <v>6</v>
      </c>
      <c r="BM284">
        <f t="shared" si="480"/>
        <v>-27.638291213727083</v>
      </c>
      <c r="BN284" t="str">
        <f t="shared" si="481"/>
        <v>NEGATIF</v>
      </c>
      <c r="BO284">
        <f t="shared" si="482"/>
        <v>27</v>
      </c>
      <c r="BP284">
        <f t="shared" si="483"/>
        <v>38</v>
      </c>
      <c r="BQ284">
        <f t="shared" si="484"/>
        <v>17</v>
      </c>
    </row>
    <row r="285" spans="1:69">
      <c r="A285">
        <f t="shared" si="487"/>
        <v>7.0027777777777782</v>
      </c>
      <c r="B285">
        <f t="shared" si="490"/>
        <v>111.315</v>
      </c>
      <c r="C285">
        <f>INT(G3/15)</f>
        <v>7</v>
      </c>
      <c r="D285">
        <f>L3</f>
        <v>2017</v>
      </c>
      <c r="E285">
        <f>L2</f>
        <v>5</v>
      </c>
      <c r="F285">
        <f>L4+1</f>
        <v>26</v>
      </c>
      <c r="H285">
        <v>20</v>
      </c>
      <c r="I285">
        <v>0</v>
      </c>
      <c r="J285">
        <f t="shared" si="432"/>
        <v>20</v>
      </c>
      <c r="L285">
        <f t="shared" si="433"/>
        <v>20</v>
      </c>
      <c r="M285">
        <f t="shared" si="434"/>
        <v>-13</v>
      </c>
      <c r="N285">
        <f t="shared" si="435"/>
        <v>2457900.041666667</v>
      </c>
      <c r="O285">
        <f t="shared" si="431"/>
        <v>8.1273429360522115E-4</v>
      </c>
      <c r="P285">
        <f t="shared" si="488"/>
        <v>2457900.0424794015</v>
      </c>
      <c r="Q285">
        <f t="shared" si="489"/>
        <v>0.17399158054487213</v>
      </c>
      <c r="R285">
        <f t="shared" si="485"/>
        <v>64.296908334100408</v>
      </c>
      <c r="S285">
        <f t="shared" si="436"/>
        <v>141.06075981135291</v>
      </c>
      <c r="T285">
        <f t="shared" si="437"/>
        <v>1.1836047830345324</v>
      </c>
      <c r="U285">
        <f t="shared" si="438"/>
        <v>1.1221927492830344</v>
      </c>
      <c r="V285">
        <f t="shared" si="439"/>
        <v>2.4619747040730036</v>
      </c>
      <c r="W285">
        <f t="shared" si="440"/>
        <v>1.6701292353617114E-2</v>
      </c>
      <c r="X285">
        <f t="shared" si="441"/>
        <v>65.480513117134947</v>
      </c>
      <c r="Y285">
        <f t="shared" si="442"/>
        <v>142.24436459438743</v>
      </c>
      <c r="Z285">
        <f t="shared" si="443"/>
        <v>2.4826325045793092</v>
      </c>
      <c r="AA285">
        <f t="shared" si="444"/>
        <v>148.52109513345229</v>
      </c>
      <c r="AB285">
        <f t="shared" si="445"/>
        <v>2.5921821187464693</v>
      </c>
      <c r="AC285">
        <f t="shared" si="446"/>
        <v>23.437028493908024</v>
      </c>
      <c r="AD285">
        <f t="shared" si="447"/>
        <v>-2.2782283633398042E-3</v>
      </c>
      <c r="AE285">
        <f t="shared" si="448"/>
        <v>23.434750265544682</v>
      </c>
      <c r="AF285">
        <f t="shared" si="449"/>
        <v>2457899.5</v>
      </c>
      <c r="AG285">
        <f t="shared" si="450"/>
        <v>0.17397672826830937</v>
      </c>
      <c r="AH285">
        <f t="shared" si="451"/>
        <v>16.250454612191106</v>
      </c>
      <c r="AI285">
        <f t="shared" si="452"/>
        <v>5.2860474337411034</v>
      </c>
      <c r="AJ285">
        <f t="shared" si="453"/>
        <v>0.40901355151637014</v>
      </c>
      <c r="AK285">
        <f t="shared" si="454"/>
        <v>12.707047433741103</v>
      </c>
      <c r="AL285">
        <f t="shared" si="486"/>
        <v>127.04838070958851</v>
      </c>
      <c r="AM285">
        <f t="shared" si="455"/>
        <v>2.2174125527095692</v>
      </c>
      <c r="AN285">
        <f t="shared" si="456"/>
        <v>1.0130995905035429</v>
      </c>
      <c r="AO285" t="s">
        <v>137</v>
      </c>
      <c r="AP285">
        <f t="shared" si="457"/>
        <v>65.472327074724717</v>
      </c>
      <c r="AQ285">
        <f t="shared" si="458"/>
        <v>65</v>
      </c>
      <c r="AR285">
        <f t="shared" si="459"/>
        <v>28</v>
      </c>
      <c r="AS285">
        <f t="shared" si="460"/>
        <v>20</v>
      </c>
      <c r="AT285">
        <f t="shared" si="461"/>
        <v>1.1427076763965738</v>
      </c>
      <c r="AU285">
        <f t="shared" si="462"/>
        <v>63.557330796528028</v>
      </c>
      <c r="AV285" s="18">
        <f t="shared" si="463"/>
        <v>4.2371553864352016</v>
      </c>
      <c r="AW285">
        <f t="shared" si="464"/>
        <v>1.1092846861786043</v>
      </c>
      <c r="AX285">
        <f t="shared" si="465"/>
        <v>21.21176111834286</v>
      </c>
      <c r="AY285" t="str">
        <f t="shared" si="466"/>
        <v>POSITIF</v>
      </c>
      <c r="AZ285">
        <f t="shared" si="467"/>
        <v>21</v>
      </c>
      <c r="BA285">
        <f t="shared" si="468"/>
        <v>12</v>
      </c>
      <c r="BB285">
        <f t="shared" si="469"/>
        <v>42</v>
      </c>
      <c r="BC285">
        <f t="shared" si="470"/>
        <v>0.37021507166159745</v>
      </c>
      <c r="BD285">
        <f t="shared" si="471"/>
        <v>2.0923916824689295</v>
      </c>
      <c r="BE285">
        <f t="shared" si="472"/>
        <v>0.12222152900771403</v>
      </c>
      <c r="BF285">
        <f t="shared" si="473"/>
        <v>1.9428132568574878</v>
      </c>
      <c r="BG285">
        <f t="shared" si="474"/>
        <v>121.55556693387481</v>
      </c>
      <c r="BH285">
        <f t="shared" si="475"/>
        <v>4.2371553864352016</v>
      </c>
      <c r="BI285">
        <f t="shared" si="476"/>
        <v>301.55556693387484</v>
      </c>
      <c r="BJ285">
        <f t="shared" si="477"/>
        <v>301</v>
      </c>
      <c r="BK285">
        <f t="shared" si="478"/>
        <v>33</v>
      </c>
      <c r="BL285">
        <f t="shared" si="479"/>
        <v>20</v>
      </c>
      <c r="BM285">
        <f t="shared" si="480"/>
        <v>-30.88847617000609</v>
      </c>
      <c r="BN285" t="str">
        <f t="shared" si="481"/>
        <v>NEGATIF</v>
      </c>
      <c r="BO285">
        <f t="shared" si="482"/>
        <v>30</v>
      </c>
      <c r="BP285">
        <f t="shared" si="483"/>
        <v>53</v>
      </c>
      <c r="BQ285">
        <f t="shared" si="484"/>
        <v>18</v>
      </c>
    </row>
    <row r="286" spans="1:69">
      <c r="A286">
        <f t="shared" si="487"/>
        <v>7.0027777777777782</v>
      </c>
      <c r="B286">
        <f t="shared" si="490"/>
        <v>111.315</v>
      </c>
      <c r="C286">
        <f>INT(G3/15)</f>
        <v>7</v>
      </c>
      <c r="D286">
        <f>L3</f>
        <v>2017</v>
      </c>
      <c r="E286">
        <f>L2</f>
        <v>5</v>
      </c>
      <c r="F286">
        <f>L4+1</f>
        <v>26</v>
      </c>
      <c r="H286">
        <v>20</v>
      </c>
      <c r="I286">
        <v>15</v>
      </c>
      <c r="J286">
        <f t="shared" si="432"/>
        <v>20.25</v>
      </c>
      <c r="L286">
        <f t="shared" si="433"/>
        <v>20</v>
      </c>
      <c r="M286">
        <f t="shared" si="434"/>
        <v>-13</v>
      </c>
      <c r="N286">
        <f t="shared" si="435"/>
        <v>2457900.0520833335</v>
      </c>
      <c r="O286">
        <f t="shared" si="431"/>
        <v>8.1273429360522115E-4</v>
      </c>
      <c r="P286">
        <f t="shared" si="488"/>
        <v>2457900.052896068</v>
      </c>
      <c r="Q286">
        <f t="shared" si="489"/>
        <v>0.17399186573765821</v>
      </c>
      <c r="R286">
        <f t="shared" si="485"/>
        <v>64.307175493941031</v>
      </c>
      <c r="S286">
        <f t="shared" si="436"/>
        <v>141.0710264808049</v>
      </c>
      <c r="T286">
        <f t="shared" si="437"/>
        <v>1.1833396051211889</v>
      </c>
      <c r="U286">
        <f t="shared" si="438"/>
        <v>1.1223719450270817</v>
      </c>
      <c r="V286">
        <f t="shared" si="439"/>
        <v>2.4621538912581546</v>
      </c>
      <c r="W286">
        <f t="shared" si="440"/>
        <v>1.6701292341639019E-2</v>
      </c>
      <c r="X286">
        <f t="shared" si="441"/>
        <v>65.490515099062222</v>
      </c>
      <c r="Y286">
        <f t="shared" si="442"/>
        <v>142.25436608592608</v>
      </c>
      <c r="Z286">
        <f t="shared" si="443"/>
        <v>2.4828070635367689</v>
      </c>
      <c r="AA286">
        <f t="shared" si="444"/>
        <v>148.52054353174364</v>
      </c>
      <c r="AB286">
        <f t="shared" si="445"/>
        <v>2.5921724914804938</v>
      </c>
      <c r="AC286">
        <f t="shared" si="446"/>
        <v>23.437028490199328</v>
      </c>
      <c r="AD286">
        <f t="shared" si="447"/>
        <v>-2.2782598610289443E-3</v>
      </c>
      <c r="AE286">
        <f t="shared" si="448"/>
        <v>23.434750230338299</v>
      </c>
      <c r="AF286">
        <f t="shared" si="449"/>
        <v>2457899.5</v>
      </c>
      <c r="AG286">
        <f t="shared" si="450"/>
        <v>0.17397672826830937</v>
      </c>
      <c r="AH286">
        <f t="shared" si="451"/>
        <v>16.250454612191106</v>
      </c>
      <c r="AI286">
        <f t="shared" si="452"/>
        <v>5.5367319110786042</v>
      </c>
      <c r="AJ286">
        <f t="shared" si="453"/>
        <v>0.40901355090190283</v>
      </c>
      <c r="AK286">
        <f t="shared" si="454"/>
        <v>12.957731911078604</v>
      </c>
      <c r="AL286">
        <f t="shared" si="486"/>
        <v>130.79808850082941</v>
      </c>
      <c r="AM286">
        <f t="shared" si="455"/>
        <v>2.282857299654407</v>
      </c>
      <c r="AN286">
        <f t="shared" si="456"/>
        <v>1.0131014229343487</v>
      </c>
      <c r="AO286" t="s">
        <v>137</v>
      </c>
      <c r="AP286">
        <f t="shared" si="457"/>
        <v>65.482329017406187</v>
      </c>
      <c r="AQ286">
        <f t="shared" si="458"/>
        <v>65</v>
      </c>
      <c r="AR286">
        <f t="shared" si="459"/>
        <v>28</v>
      </c>
      <c r="AS286">
        <f t="shared" si="460"/>
        <v>56</v>
      </c>
      <c r="AT286">
        <f t="shared" si="461"/>
        <v>1.1428822432279613</v>
      </c>
      <c r="AU286">
        <f t="shared" si="462"/>
        <v>63.567890165349638</v>
      </c>
      <c r="AV286" s="18">
        <f t="shared" si="463"/>
        <v>4.2378593443566421</v>
      </c>
      <c r="AW286">
        <f t="shared" si="464"/>
        <v>1.1094689819314738</v>
      </c>
      <c r="AX286">
        <f t="shared" si="465"/>
        <v>21.213532088920218</v>
      </c>
      <c r="AY286" t="str">
        <f t="shared" si="466"/>
        <v>POSITIF</v>
      </c>
      <c r="AZ286">
        <f t="shared" si="467"/>
        <v>21</v>
      </c>
      <c r="BA286">
        <f t="shared" si="468"/>
        <v>12</v>
      </c>
      <c r="BB286">
        <f t="shared" si="469"/>
        <v>48</v>
      </c>
      <c r="BC286">
        <f t="shared" si="470"/>
        <v>0.3702459809291283</v>
      </c>
      <c r="BD286">
        <f t="shared" si="471"/>
        <v>2.1215448671244639</v>
      </c>
      <c r="BE286">
        <f t="shared" si="472"/>
        <v>0.12222152900771403</v>
      </c>
      <c r="BF286">
        <f t="shared" si="473"/>
        <v>1.9428132568574878</v>
      </c>
      <c r="BG286">
        <f t="shared" si="474"/>
        <v>123.45013591905233</v>
      </c>
      <c r="BH286">
        <f t="shared" si="475"/>
        <v>4.2378593443566421</v>
      </c>
      <c r="BI286">
        <f t="shared" si="476"/>
        <v>303.45013591905234</v>
      </c>
      <c r="BJ286">
        <f t="shared" si="477"/>
        <v>303</v>
      </c>
      <c r="BK286">
        <f t="shared" si="478"/>
        <v>27</v>
      </c>
      <c r="BL286">
        <f t="shared" si="479"/>
        <v>0</v>
      </c>
      <c r="BM286">
        <f t="shared" si="480"/>
        <v>-34.087693875266297</v>
      </c>
      <c r="BN286" t="str">
        <f t="shared" si="481"/>
        <v>NEGATIF</v>
      </c>
      <c r="BO286">
        <f t="shared" si="482"/>
        <v>34</v>
      </c>
      <c r="BP286">
        <f t="shared" si="483"/>
        <v>5</v>
      </c>
      <c r="BQ286">
        <f t="shared" si="484"/>
        <v>15</v>
      </c>
    </row>
    <row r="287" spans="1:69">
      <c r="A287">
        <f t="shared" si="487"/>
        <v>7.0027777777777782</v>
      </c>
      <c r="B287">
        <f t="shared" si="490"/>
        <v>111.315</v>
      </c>
      <c r="C287">
        <f>INT(G3/15)</f>
        <v>7</v>
      </c>
      <c r="D287">
        <f>L3</f>
        <v>2017</v>
      </c>
      <c r="E287">
        <f>L2</f>
        <v>5</v>
      </c>
      <c r="F287">
        <f>L4+1</f>
        <v>26</v>
      </c>
      <c r="H287">
        <v>20</v>
      </c>
      <c r="I287">
        <v>30</v>
      </c>
      <c r="J287">
        <f t="shared" si="432"/>
        <v>20.5</v>
      </c>
      <c r="L287">
        <f t="shared" si="433"/>
        <v>20</v>
      </c>
      <c r="M287">
        <f t="shared" si="434"/>
        <v>-13</v>
      </c>
      <c r="N287">
        <f t="shared" si="435"/>
        <v>2457900.0625</v>
      </c>
      <c r="O287">
        <f t="shared" si="431"/>
        <v>8.1273429360522115E-4</v>
      </c>
      <c r="P287">
        <f t="shared" si="488"/>
        <v>2457900.0633127345</v>
      </c>
      <c r="Q287">
        <f t="shared" si="489"/>
        <v>0.17399215093044429</v>
      </c>
      <c r="R287">
        <f t="shared" si="485"/>
        <v>64.317442653781654</v>
      </c>
      <c r="S287">
        <f t="shared" si="436"/>
        <v>141.08129315025599</v>
      </c>
      <c r="T287">
        <f t="shared" si="437"/>
        <v>1.1830743910187049</v>
      </c>
      <c r="U287">
        <f t="shared" si="438"/>
        <v>1.1225511407711293</v>
      </c>
      <c r="V287">
        <f t="shared" si="439"/>
        <v>2.4623330784432902</v>
      </c>
      <c r="W287">
        <f t="shared" si="440"/>
        <v>1.6701292329660923E-2</v>
      </c>
      <c r="X287">
        <f t="shared" si="441"/>
        <v>65.500517044800361</v>
      </c>
      <c r="Y287">
        <f t="shared" si="442"/>
        <v>142.26436754127468</v>
      </c>
      <c r="Z287">
        <f t="shared" si="443"/>
        <v>2.4829816218625931</v>
      </c>
      <c r="AA287">
        <f t="shared" si="444"/>
        <v>148.51999193003499</v>
      </c>
      <c r="AB287">
        <f t="shared" si="445"/>
        <v>2.5921628642145182</v>
      </c>
      <c r="AC287">
        <f t="shared" si="446"/>
        <v>23.437028486490632</v>
      </c>
      <c r="AD287">
        <f t="shared" si="447"/>
        <v>-2.2782913458242395E-3</v>
      </c>
      <c r="AE287">
        <f t="shared" si="448"/>
        <v>23.434750195144808</v>
      </c>
      <c r="AF287">
        <f t="shared" si="449"/>
        <v>2457899.5</v>
      </c>
      <c r="AG287">
        <f t="shared" si="450"/>
        <v>0.17397672826830937</v>
      </c>
      <c r="AH287">
        <f t="shared" si="451"/>
        <v>16.250454612191106</v>
      </c>
      <c r="AI287">
        <f t="shared" si="452"/>
        <v>5.787416388416105</v>
      </c>
      <c r="AJ287">
        <f t="shared" si="453"/>
        <v>0.40901355028766057</v>
      </c>
      <c r="AK287">
        <f t="shared" si="454"/>
        <v>13.208416388416104</v>
      </c>
      <c r="AL287">
        <f t="shared" si="486"/>
        <v>134.54779607695454</v>
      </c>
      <c r="AM287">
        <f t="shared" si="455"/>
        <v>2.3483020428447667</v>
      </c>
      <c r="AN287">
        <f t="shared" si="456"/>
        <v>1.0131032549520154</v>
      </c>
      <c r="AO287" t="s">
        <v>137</v>
      </c>
      <c r="AP287">
        <f t="shared" si="457"/>
        <v>65.492330923898734</v>
      </c>
      <c r="AQ287">
        <f t="shared" si="458"/>
        <v>65</v>
      </c>
      <c r="AR287">
        <f t="shared" si="459"/>
        <v>29</v>
      </c>
      <c r="AS287">
        <f t="shared" si="460"/>
        <v>32</v>
      </c>
      <c r="AT287">
        <f t="shared" si="461"/>
        <v>1.1430568094277327</v>
      </c>
      <c r="AU287">
        <f t="shared" si="462"/>
        <v>63.578449749287032</v>
      </c>
      <c r="AV287" s="18">
        <f t="shared" si="463"/>
        <v>4.2385633166191354</v>
      </c>
      <c r="AW287">
        <f t="shared" si="464"/>
        <v>1.109653281438822</v>
      </c>
      <c r="AX287">
        <f t="shared" si="465"/>
        <v>21.215302396632747</v>
      </c>
      <c r="AY287" t="str">
        <f t="shared" si="466"/>
        <v>POSITIF</v>
      </c>
      <c r="AZ287">
        <f t="shared" si="467"/>
        <v>21</v>
      </c>
      <c r="BA287">
        <f t="shared" si="468"/>
        <v>12</v>
      </c>
      <c r="BB287">
        <f t="shared" si="469"/>
        <v>55</v>
      </c>
      <c r="BC287">
        <f t="shared" si="470"/>
        <v>0.37027687862748537</v>
      </c>
      <c r="BD287">
        <f t="shared" si="471"/>
        <v>2.154611333821979</v>
      </c>
      <c r="BE287">
        <f t="shared" si="472"/>
        <v>0.12222152900771403</v>
      </c>
      <c r="BF287">
        <f t="shared" si="473"/>
        <v>1.9428132568574878</v>
      </c>
      <c r="BG287">
        <f t="shared" si="474"/>
        <v>125.60367316573252</v>
      </c>
      <c r="BH287">
        <f t="shared" si="475"/>
        <v>4.2385633166191354</v>
      </c>
      <c r="BI287">
        <f t="shared" si="476"/>
        <v>305.60367316573252</v>
      </c>
      <c r="BJ287">
        <f t="shared" si="477"/>
        <v>305</v>
      </c>
      <c r="BK287">
        <f t="shared" si="478"/>
        <v>36</v>
      </c>
      <c r="BL287">
        <f t="shared" si="479"/>
        <v>13</v>
      </c>
      <c r="BM287">
        <f t="shared" si="480"/>
        <v>-37.226252416594377</v>
      </c>
      <c r="BN287" t="str">
        <f t="shared" si="481"/>
        <v>NEGATIF</v>
      </c>
      <c r="BO287">
        <f t="shared" si="482"/>
        <v>37</v>
      </c>
      <c r="BP287">
        <f t="shared" si="483"/>
        <v>13</v>
      </c>
      <c r="BQ287">
        <f t="shared" si="484"/>
        <v>34</v>
      </c>
    </row>
    <row r="288" spans="1:69">
      <c r="A288">
        <f t="shared" si="487"/>
        <v>7.0027777777777782</v>
      </c>
      <c r="B288">
        <f t="shared" si="490"/>
        <v>111.315</v>
      </c>
      <c r="C288">
        <f>INT(G3/15)</f>
        <v>7</v>
      </c>
      <c r="D288">
        <f>L3</f>
        <v>2017</v>
      </c>
      <c r="E288">
        <f>L2</f>
        <v>5</v>
      </c>
      <c r="F288">
        <f>L4+1</f>
        <v>26</v>
      </c>
      <c r="H288">
        <v>20</v>
      </c>
      <c r="I288">
        <v>45</v>
      </c>
      <c r="J288">
        <f t="shared" si="432"/>
        <v>20.75</v>
      </c>
      <c r="L288">
        <f t="shared" si="433"/>
        <v>20</v>
      </c>
      <c r="M288">
        <f t="shared" si="434"/>
        <v>-13</v>
      </c>
      <c r="N288">
        <f t="shared" si="435"/>
        <v>2457900.072916667</v>
      </c>
      <c r="O288">
        <f t="shared" si="431"/>
        <v>8.1273429360522115E-4</v>
      </c>
      <c r="P288">
        <f t="shared" si="488"/>
        <v>2457900.0737294015</v>
      </c>
      <c r="Q288">
        <f t="shared" si="489"/>
        <v>0.17399243612324311</v>
      </c>
      <c r="R288">
        <f t="shared" si="485"/>
        <v>64.327709814080663</v>
      </c>
      <c r="S288">
        <f t="shared" si="436"/>
        <v>141.09155982016637</v>
      </c>
      <c r="T288">
        <f t="shared" si="437"/>
        <v>1.182809140723543</v>
      </c>
      <c r="U288">
        <f t="shared" si="438"/>
        <v>1.1227303365231769</v>
      </c>
      <c r="V288">
        <f t="shared" si="439"/>
        <v>2.4625122656364415</v>
      </c>
      <c r="W288">
        <f t="shared" si="440"/>
        <v>1.6701292317682824E-2</v>
      </c>
      <c r="X288">
        <f t="shared" si="441"/>
        <v>65.510518954804212</v>
      </c>
      <c r="Y288">
        <f t="shared" si="442"/>
        <v>142.27436896088992</v>
      </c>
      <c r="Z288">
        <f t="shared" si="443"/>
        <v>2.4831561795647525</v>
      </c>
      <c r="AA288">
        <f t="shared" si="444"/>
        <v>148.51944032830167</v>
      </c>
      <c r="AB288">
        <f t="shared" si="445"/>
        <v>2.5921532369481119</v>
      </c>
      <c r="AC288">
        <f t="shared" si="446"/>
        <v>23.437028482781937</v>
      </c>
      <c r="AD288">
        <f t="shared" si="447"/>
        <v>-2.2783228177214007E-3</v>
      </c>
      <c r="AE288">
        <f t="shared" si="448"/>
        <v>23.434750159964217</v>
      </c>
      <c r="AF288">
        <f t="shared" si="449"/>
        <v>2457899.5</v>
      </c>
      <c r="AG288">
        <f t="shared" si="450"/>
        <v>0.17397672826830937</v>
      </c>
      <c r="AH288">
        <f t="shared" si="451"/>
        <v>16.250454612191106</v>
      </c>
      <c r="AI288">
        <f t="shared" si="452"/>
        <v>6.0381008657536057</v>
      </c>
      <c r="AJ288">
        <f t="shared" si="453"/>
        <v>0.4090135496736434</v>
      </c>
      <c r="AK288">
        <f t="shared" si="454"/>
        <v>13.459100865753605</v>
      </c>
      <c r="AL288">
        <f t="shared" si="486"/>
        <v>138.297503437551</v>
      </c>
      <c r="AM288">
        <f t="shared" si="455"/>
        <v>2.4137467822734409</v>
      </c>
      <c r="AN288">
        <f t="shared" si="456"/>
        <v>1.0131050865565703</v>
      </c>
      <c r="AO288" t="s">
        <v>137</v>
      </c>
      <c r="AP288">
        <f t="shared" si="457"/>
        <v>65.502332794657235</v>
      </c>
      <c r="AQ288">
        <f t="shared" si="458"/>
        <v>65</v>
      </c>
      <c r="AR288">
        <f t="shared" si="459"/>
        <v>30</v>
      </c>
      <c r="AS288">
        <f t="shared" si="460"/>
        <v>8</v>
      </c>
      <c r="AT288">
        <f t="shared" si="461"/>
        <v>1.1432313750038274</v>
      </c>
      <c r="AU288">
        <f t="shared" si="462"/>
        <v>63.589009548753069</v>
      </c>
      <c r="AV288" s="18">
        <f t="shared" si="463"/>
        <v>4.2392673032502044</v>
      </c>
      <c r="AW288">
        <f t="shared" si="464"/>
        <v>1.1098375847078548</v>
      </c>
      <c r="AX288">
        <f t="shared" si="465"/>
        <v>21.217072041492177</v>
      </c>
      <c r="AY288" t="str">
        <f t="shared" si="466"/>
        <v>POSITIF</v>
      </c>
      <c r="AZ288">
        <f t="shared" si="467"/>
        <v>21</v>
      </c>
      <c r="BA288">
        <f t="shared" si="468"/>
        <v>13</v>
      </c>
      <c r="BB288">
        <f t="shared" si="469"/>
        <v>1</v>
      </c>
      <c r="BC288">
        <f t="shared" si="470"/>
        <v>0.37030776475687344</v>
      </c>
      <c r="BD288">
        <f t="shared" si="471"/>
        <v>2.1921976493408817</v>
      </c>
      <c r="BE288">
        <f t="shared" si="472"/>
        <v>0.12222152900771403</v>
      </c>
      <c r="BF288">
        <f t="shared" si="473"/>
        <v>1.9428132568574878</v>
      </c>
      <c r="BG288">
        <f t="shared" si="474"/>
        <v>128.05726181256458</v>
      </c>
      <c r="BH288">
        <f t="shared" si="475"/>
        <v>4.2392673032502044</v>
      </c>
      <c r="BI288">
        <f t="shared" si="476"/>
        <v>308.05726181256455</v>
      </c>
      <c r="BJ288">
        <f t="shared" si="477"/>
        <v>308</v>
      </c>
      <c r="BK288">
        <f t="shared" si="478"/>
        <v>3</v>
      </c>
      <c r="BL288">
        <f t="shared" si="479"/>
        <v>26</v>
      </c>
      <c r="BM288">
        <f t="shared" si="480"/>
        <v>-40.292266188997552</v>
      </c>
      <c r="BN288" t="str">
        <f t="shared" si="481"/>
        <v>NEGATIF</v>
      </c>
      <c r="BO288">
        <f t="shared" si="482"/>
        <v>40</v>
      </c>
      <c r="BP288">
        <f t="shared" si="483"/>
        <v>17</v>
      </c>
      <c r="BQ288">
        <f t="shared" si="484"/>
        <v>32</v>
      </c>
    </row>
    <row r="289" spans="1:69">
      <c r="A289">
        <f t="shared" si="487"/>
        <v>7.0027777777777782</v>
      </c>
      <c r="B289">
        <f t="shared" si="490"/>
        <v>111.315</v>
      </c>
      <c r="C289">
        <f>INT(G3/15)</f>
        <v>7</v>
      </c>
      <c r="D289">
        <f>L3</f>
        <v>2017</v>
      </c>
      <c r="E289">
        <f>L2</f>
        <v>5</v>
      </c>
      <c r="F289">
        <f>L4+1</f>
        <v>26</v>
      </c>
      <c r="H289">
        <v>21</v>
      </c>
      <c r="I289">
        <v>0</v>
      </c>
      <c r="J289">
        <f t="shared" si="432"/>
        <v>21</v>
      </c>
      <c r="L289">
        <f t="shared" si="433"/>
        <v>20</v>
      </c>
      <c r="M289">
        <f t="shared" si="434"/>
        <v>-13</v>
      </c>
      <c r="N289">
        <f t="shared" si="435"/>
        <v>2457900.0833333335</v>
      </c>
      <c r="O289">
        <f t="shared" si="431"/>
        <v>8.1273429360522115E-4</v>
      </c>
      <c r="P289">
        <f t="shared" si="488"/>
        <v>2457900.084146068</v>
      </c>
      <c r="Q289">
        <f t="shared" si="489"/>
        <v>0.17399272131602919</v>
      </c>
      <c r="R289">
        <f t="shared" si="485"/>
        <v>64.337976973920377</v>
      </c>
      <c r="S289">
        <f t="shared" si="436"/>
        <v>141.10182648961745</v>
      </c>
      <c r="T289">
        <f t="shared" si="437"/>
        <v>1.1825438542677884</v>
      </c>
      <c r="U289">
        <f t="shared" si="438"/>
        <v>1.1229095322672085</v>
      </c>
      <c r="V289">
        <f t="shared" si="439"/>
        <v>2.4626914528215771</v>
      </c>
      <c r="W289">
        <f t="shared" si="440"/>
        <v>1.6701292305704728E-2</v>
      </c>
      <c r="X289">
        <f t="shared" si="441"/>
        <v>65.520520828188168</v>
      </c>
      <c r="Y289">
        <f t="shared" si="442"/>
        <v>142.28437034388523</v>
      </c>
      <c r="Z289">
        <f t="shared" si="443"/>
        <v>2.4833307366277739</v>
      </c>
      <c r="AA289">
        <f t="shared" si="444"/>
        <v>148.51888872659302</v>
      </c>
      <c r="AB289">
        <f t="shared" si="445"/>
        <v>2.5921436096821364</v>
      </c>
      <c r="AC289">
        <f t="shared" si="446"/>
        <v>23.437028479073241</v>
      </c>
      <c r="AD289">
        <f t="shared" si="447"/>
        <v>-2.2783542767119249E-3</v>
      </c>
      <c r="AE289">
        <f t="shared" si="448"/>
        <v>23.43475012479653</v>
      </c>
      <c r="AF289">
        <f t="shared" si="449"/>
        <v>2457899.5</v>
      </c>
      <c r="AG289">
        <f t="shared" si="450"/>
        <v>0.17397672826830937</v>
      </c>
      <c r="AH289">
        <f t="shared" si="451"/>
        <v>16.250454612191106</v>
      </c>
      <c r="AI289">
        <f t="shared" si="452"/>
        <v>6.2887853430911065</v>
      </c>
      <c r="AJ289">
        <f t="shared" si="453"/>
        <v>0.40901354905985149</v>
      </c>
      <c r="AK289">
        <f t="shared" si="454"/>
        <v>13.709785343091106</v>
      </c>
      <c r="AL289">
        <f t="shared" si="486"/>
        <v>142.04721058362125</v>
      </c>
      <c r="AM289">
        <f t="shared" si="455"/>
        <v>2.4791915179579269</v>
      </c>
      <c r="AN289">
        <f t="shared" si="456"/>
        <v>1.0131069177477956</v>
      </c>
      <c r="AO289" t="s">
        <v>137</v>
      </c>
      <c r="AP289">
        <f t="shared" si="457"/>
        <v>65.512334628796083</v>
      </c>
      <c r="AQ289">
        <f t="shared" si="458"/>
        <v>65</v>
      </c>
      <c r="AR289">
        <f t="shared" si="459"/>
        <v>30</v>
      </c>
      <c r="AS289">
        <f t="shared" si="460"/>
        <v>44</v>
      </c>
      <c r="AT289">
        <f t="shared" si="461"/>
        <v>1.1434059399407888</v>
      </c>
      <c r="AU289">
        <f t="shared" si="462"/>
        <v>63.599569562745323</v>
      </c>
      <c r="AV289" s="18">
        <f t="shared" si="463"/>
        <v>4.2399713041830216</v>
      </c>
      <c r="AW289">
        <f t="shared" si="464"/>
        <v>1.1100218917210762</v>
      </c>
      <c r="AX289">
        <f t="shared" si="465"/>
        <v>21.2188410232731</v>
      </c>
      <c r="AY289" t="str">
        <f t="shared" si="466"/>
        <v>POSITIF</v>
      </c>
      <c r="AZ289">
        <f t="shared" si="467"/>
        <v>21</v>
      </c>
      <c r="BA289">
        <f t="shared" si="468"/>
        <v>13</v>
      </c>
      <c r="BB289">
        <f t="shared" si="469"/>
        <v>7</v>
      </c>
      <c r="BC289">
        <f t="shared" si="470"/>
        <v>0.37033863931335836</v>
      </c>
      <c r="BD289">
        <f t="shared" si="471"/>
        <v>2.2350208497176536</v>
      </c>
      <c r="BE289">
        <f t="shared" si="472"/>
        <v>0.12222152900771403</v>
      </c>
      <c r="BF289">
        <f t="shared" si="473"/>
        <v>1.9428132568574878</v>
      </c>
      <c r="BG289">
        <f t="shared" si="474"/>
        <v>130.85881678592136</v>
      </c>
      <c r="BH289">
        <f t="shared" si="475"/>
        <v>4.2399713041830216</v>
      </c>
      <c r="BI289">
        <f t="shared" si="476"/>
        <v>310.85881678592136</v>
      </c>
      <c r="BJ289">
        <f t="shared" si="477"/>
        <v>310</v>
      </c>
      <c r="BK289">
        <f t="shared" si="478"/>
        <v>51</v>
      </c>
      <c r="BL289">
        <f t="shared" si="479"/>
        <v>31</v>
      </c>
      <c r="BM289">
        <f t="shared" si="480"/>
        <v>-43.271085274892954</v>
      </c>
      <c r="BN289" t="str">
        <f t="shared" si="481"/>
        <v>NEGATIF</v>
      </c>
      <c r="BO289">
        <f t="shared" si="482"/>
        <v>43</v>
      </c>
      <c r="BP289">
        <f t="shared" si="483"/>
        <v>16</v>
      </c>
      <c r="BQ289">
        <f t="shared" si="484"/>
        <v>15</v>
      </c>
    </row>
    <row r="290" spans="1:69">
      <c r="A290">
        <f t="shared" si="487"/>
        <v>7.0027777777777782</v>
      </c>
      <c r="B290">
        <f t="shared" si="490"/>
        <v>111.315</v>
      </c>
      <c r="C290">
        <f>INT(G3/15)</f>
        <v>7</v>
      </c>
      <c r="D290">
        <f>L3</f>
        <v>2017</v>
      </c>
      <c r="E290">
        <f>L2</f>
        <v>5</v>
      </c>
      <c r="F290">
        <f>L4+1</f>
        <v>26</v>
      </c>
      <c r="H290">
        <v>21</v>
      </c>
      <c r="I290">
        <v>15</v>
      </c>
      <c r="J290">
        <f t="shared" si="432"/>
        <v>21.25</v>
      </c>
      <c r="L290">
        <f t="shared" si="433"/>
        <v>20</v>
      </c>
      <c r="M290">
        <f t="shared" si="434"/>
        <v>-13</v>
      </c>
      <c r="N290">
        <f t="shared" si="435"/>
        <v>2457900.09375</v>
      </c>
      <c r="O290">
        <f t="shared" si="431"/>
        <v>8.1273429360522115E-4</v>
      </c>
      <c r="P290">
        <f t="shared" si="488"/>
        <v>2457900.0945627345</v>
      </c>
      <c r="Q290">
        <f t="shared" si="489"/>
        <v>0.17399300650881525</v>
      </c>
      <c r="R290">
        <f t="shared" si="485"/>
        <v>64.34824413376009</v>
      </c>
      <c r="S290">
        <f t="shared" si="436"/>
        <v>141.11209315906763</v>
      </c>
      <c r="T290">
        <f t="shared" si="437"/>
        <v>1.1822785316479529</v>
      </c>
      <c r="U290">
        <f t="shared" si="438"/>
        <v>1.12308872801124</v>
      </c>
      <c r="V290">
        <f t="shared" si="439"/>
        <v>2.4628706400066966</v>
      </c>
      <c r="W290">
        <f t="shared" si="440"/>
        <v>1.6701292293726629E-2</v>
      </c>
      <c r="X290">
        <f t="shared" si="441"/>
        <v>65.530522665408043</v>
      </c>
      <c r="Y290">
        <f t="shared" si="442"/>
        <v>142.29437169071559</v>
      </c>
      <c r="Z290">
        <f t="shared" si="443"/>
        <v>2.4835052930595976</v>
      </c>
      <c r="AA290">
        <f t="shared" si="444"/>
        <v>148.51833712488443</v>
      </c>
      <c r="AB290">
        <f t="shared" si="445"/>
        <v>2.5921339824161618</v>
      </c>
      <c r="AC290">
        <f t="shared" si="446"/>
        <v>23.437028475364546</v>
      </c>
      <c r="AD290">
        <f t="shared" si="447"/>
        <v>-2.2783857227915306E-3</v>
      </c>
      <c r="AE290">
        <f t="shared" si="448"/>
        <v>23.434750089641753</v>
      </c>
      <c r="AF290">
        <f t="shared" si="449"/>
        <v>2457899.5</v>
      </c>
      <c r="AG290">
        <f t="shared" si="450"/>
        <v>0.17397672826830937</v>
      </c>
      <c r="AH290">
        <f t="shared" si="451"/>
        <v>16.250454612191106</v>
      </c>
      <c r="AI290">
        <f t="shared" si="452"/>
        <v>6.5394698204286072</v>
      </c>
      <c r="AJ290">
        <f t="shared" si="453"/>
        <v>0.4090135484462849</v>
      </c>
      <c r="AK290">
        <f t="shared" si="454"/>
        <v>13.960469820428607</v>
      </c>
      <c r="AL290">
        <f t="shared" si="486"/>
        <v>145.79691751475161</v>
      </c>
      <c r="AM290">
        <f t="shared" si="455"/>
        <v>2.544636249891004</v>
      </c>
      <c r="AN290">
        <f t="shared" si="456"/>
        <v>1.0131087485257186</v>
      </c>
      <c r="AO290" t="s">
        <v>137</v>
      </c>
      <c r="AP290">
        <f t="shared" si="457"/>
        <v>65.522336426771062</v>
      </c>
      <c r="AQ290">
        <f t="shared" si="458"/>
        <v>65</v>
      </c>
      <c r="AR290">
        <f t="shared" si="459"/>
        <v>31</v>
      </c>
      <c r="AS290">
        <f t="shared" si="460"/>
        <v>20</v>
      </c>
      <c r="AT290">
        <f t="shared" si="461"/>
        <v>1.1435805042465714</v>
      </c>
      <c r="AU290">
        <f t="shared" si="462"/>
        <v>63.61012979167748</v>
      </c>
      <c r="AV290" s="18">
        <f t="shared" si="463"/>
        <v>4.240675319445165</v>
      </c>
      <c r="AW290">
        <f t="shared" si="464"/>
        <v>1.1102062024857067</v>
      </c>
      <c r="AX290">
        <f t="shared" si="465"/>
        <v>21.220609341987462</v>
      </c>
      <c r="AY290" t="str">
        <f t="shared" si="466"/>
        <v>POSITIF</v>
      </c>
      <c r="AZ290">
        <f t="shared" si="467"/>
        <v>21</v>
      </c>
      <c r="BA290">
        <f t="shared" si="468"/>
        <v>13</v>
      </c>
      <c r="BB290">
        <f t="shared" si="469"/>
        <v>14</v>
      </c>
      <c r="BC290">
        <f t="shared" si="470"/>
        <v>0.3703695022971486</v>
      </c>
      <c r="BD290">
        <f t="shared" si="471"/>
        <v>2.2839172081783512</v>
      </c>
      <c r="BE290">
        <f t="shared" si="472"/>
        <v>0.12222152900771403</v>
      </c>
      <c r="BF290">
        <f t="shared" si="473"/>
        <v>1.9428132568574878</v>
      </c>
      <c r="BG290">
        <f t="shared" si="474"/>
        <v>134.06299851949427</v>
      </c>
      <c r="BH290">
        <f t="shared" si="475"/>
        <v>4.240675319445165</v>
      </c>
      <c r="BI290">
        <f t="shared" si="476"/>
        <v>314.06299851949427</v>
      </c>
      <c r="BJ290">
        <f t="shared" si="477"/>
        <v>314</v>
      </c>
      <c r="BK290">
        <f t="shared" si="478"/>
        <v>3</v>
      </c>
      <c r="BL290">
        <f t="shared" si="479"/>
        <v>46</v>
      </c>
      <c r="BM290">
        <f t="shared" si="480"/>
        <v>-46.14459509736205</v>
      </c>
      <c r="BN290" t="str">
        <f t="shared" si="481"/>
        <v>NEGATIF</v>
      </c>
      <c r="BO290">
        <f t="shared" si="482"/>
        <v>46</v>
      </c>
      <c r="BP290">
        <f t="shared" si="483"/>
        <v>8</v>
      </c>
      <c r="BQ290">
        <f t="shared" si="484"/>
        <v>40</v>
      </c>
    </row>
    <row r="291" spans="1:69">
      <c r="A291">
        <f t="shared" si="487"/>
        <v>7.0027777777777782</v>
      </c>
      <c r="B291">
        <f t="shared" si="490"/>
        <v>111.315</v>
      </c>
      <c r="C291">
        <f>INT(G3/15)</f>
        <v>7</v>
      </c>
      <c r="D291">
        <f>L3</f>
        <v>2017</v>
      </c>
      <c r="E291">
        <f>L2</f>
        <v>5</v>
      </c>
      <c r="F291">
        <f>L4+1</f>
        <v>26</v>
      </c>
      <c r="H291">
        <v>21</v>
      </c>
      <c r="I291">
        <v>30</v>
      </c>
      <c r="J291">
        <f t="shared" si="432"/>
        <v>21.5</v>
      </c>
      <c r="L291">
        <f t="shared" si="433"/>
        <v>20</v>
      </c>
      <c r="M291">
        <f t="shared" si="434"/>
        <v>-13</v>
      </c>
      <c r="N291">
        <f t="shared" si="435"/>
        <v>2457900.104166667</v>
      </c>
      <c r="O291">
        <f t="shared" si="431"/>
        <v>8.1273429360522115E-4</v>
      </c>
      <c r="P291">
        <f t="shared" si="488"/>
        <v>2457900.1049794015</v>
      </c>
      <c r="Q291">
        <f t="shared" si="489"/>
        <v>0.17399329170161409</v>
      </c>
      <c r="R291">
        <f t="shared" si="485"/>
        <v>64.358511294060008</v>
      </c>
      <c r="S291">
        <f t="shared" si="436"/>
        <v>141.12235982897892</v>
      </c>
      <c r="T291">
        <f t="shared" si="437"/>
        <v>1.182013172860451</v>
      </c>
      <c r="U291">
        <f t="shared" si="438"/>
        <v>1.1232679237633036</v>
      </c>
      <c r="V291">
        <f t="shared" si="439"/>
        <v>2.463049827199864</v>
      </c>
      <c r="W291">
        <f t="shared" si="440"/>
        <v>1.6701292281748534E-2</v>
      </c>
      <c r="X291">
        <f t="shared" si="441"/>
        <v>65.540524466920459</v>
      </c>
      <c r="Y291">
        <f t="shared" si="442"/>
        <v>142.30437300183937</v>
      </c>
      <c r="Z291">
        <f t="shared" si="443"/>
        <v>2.4836798488682237</v>
      </c>
      <c r="AA291">
        <f t="shared" si="444"/>
        <v>148.5177855231511</v>
      </c>
      <c r="AB291">
        <f t="shared" si="445"/>
        <v>2.5921243551497559</v>
      </c>
      <c r="AC291">
        <f t="shared" si="446"/>
        <v>23.43702847165585</v>
      </c>
      <c r="AD291">
        <f t="shared" si="447"/>
        <v>-2.2784171559559383E-3</v>
      </c>
      <c r="AE291">
        <f t="shared" si="448"/>
        <v>23.434750054499894</v>
      </c>
      <c r="AF291">
        <f t="shared" si="449"/>
        <v>2457899.5</v>
      </c>
      <c r="AG291">
        <f t="shared" si="450"/>
        <v>0.17397672826830937</v>
      </c>
      <c r="AH291">
        <f t="shared" si="451"/>
        <v>16.250454612191106</v>
      </c>
      <c r="AI291">
        <f t="shared" si="452"/>
        <v>6.790154297766108</v>
      </c>
      <c r="AJ291">
        <f t="shared" si="453"/>
        <v>0.40901354783294375</v>
      </c>
      <c r="AK291">
        <f t="shared" si="454"/>
        <v>14.211154297766107</v>
      </c>
      <c r="AL291">
        <f t="shared" si="486"/>
        <v>149.54662423052739</v>
      </c>
      <c r="AM291">
        <f t="shared" si="455"/>
        <v>2.6100809780654344</v>
      </c>
      <c r="AN291">
        <f t="shared" si="456"/>
        <v>1.0131105788903676</v>
      </c>
      <c r="AO291" t="s">
        <v>137</v>
      </c>
      <c r="AP291">
        <f t="shared" si="457"/>
        <v>65.532338189038825</v>
      </c>
      <c r="AQ291">
        <f t="shared" si="458"/>
        <v>65</v>
      </c>
      <c r="AR291">
        <f t="shared" si="459"/>
        <v>31</v>
      </c>
      <c r="AS291">
        <f t="shared" si="460"/>
        <v>56</v>
      </c>
      <c r="AT291">
        <f t="shared" si="461"/>
        <v>1.1437550679291457</v>
      </c>
      <c r="AU291">
        <f t="shared" si="462"/>
        <v>63.620690235964211</v>
      </c>
      <c r="AV291" s="18">
        <f t="shared" si="463"/>
        <v>4.2413793490642808</v>
      </c>
      <c r="AW291">
        <f t="shared" si="464"/>
        <v>1.1103905170089836</v>
      </c>
      <c r="AX291">
        <f t="shared" si="465"/>
        <v>21.222376997647299</v>
      </c>
      <c r="AY291" t="str">
        <f t="shared" si="466"/>
        <v>POSITIF</v>
      </c>
      <c r="AZ291">
        <f t="shared" si="467"/>
        <v>21</v>
      </c>
      <c r="BA291">
        <f t="shared" si="468"/>
        <v>13</v>
      </c>
      <c r="BB291">
        <f t="shared" si="469"/>
        <v>20</v>
      </c>
      <c r="BC291">
        <f t="shared" si="470"/>
        <v>0.37040035370845426</v>
      </c>
      <c r="BD291">
        <f t="shared" si="471"/>
        <v>2.3398407292614585</v>
      </c>
      <c r="BE291">
        <f t="shared" si="472"/>
        <v>0.12222152900771403</v>
      </c>
      <c r="BF291">
        <f t="shared" si="473"/>
        <v>1.9428132568574878</v>
      </c>
      <c r="BG291">
        <f t="shared" si="474"/>
        <v>137.72991501910332</v>
      </c>
      <c r="BH291">
        <f t="shared" si="475"/>
        <v>4.2413793490642808</v>
      </c>
      <c r="BI291">
        <f t="shared" si="476"/>
        <v>317.72991501910332</v>
      </c>
      <c r="BJ291">
        <f t="shared" si="477"/>
        <v>317</v>
      </c>
      <c r="BK291">
        <f t="shared" si="478"/>
        <v>43</v>
      </c>
      <c r="BL291">
        <f t="shared" si="479"/>
        <v>47</v>
      </c>
      <c r="BM291">
        <f t="shared" si="480"/>
        <v>-48.890388019588613</v>
      </c>
      <c r="BN291" t="str">
        <f t="shared" si="481"/>
        <v>NEGATIF</v>
      </c>
      <c r="BO291">
        <f t="shared" si="482"/>
        <v>48</v>
      </c>
      <c r="BP291">
        <f t="shared" si="483"/>
        <v>53</v>
      </c>
      <c r="BQ291">
        <f t="shared" si="484"/>
        <v>25</v>
      </c>
    </row>
    <row r="292" spans="1:69">
      <c r="A292">
        <f t="shared" si="487"/>
        <v>7.0027777777777782</v>
      </c>
      <c r="B292">
        <f t="shared" si="490"/>
        <v>111.315</v>
      </c>
      <c r="C292">
        <f>INT(G3/15)</f>
        <v>7</v>
      </c>
      <c r="D292">
        <f>L3</f>
        <v>2017</v>
      </c>
      <c r="E292">
        <f>L2</f>
        <v>5</v>
      </c>
      <c r="F292">
        <f>L4+1</f>
        <v>26</v>
      </c>
      <c r="H292">
        <v>21</v>
      </c>
      <c r="I292">
        <v>45</v>
      </c>
      <c r="J292">
        <f t="shared" si="432"/>
        <v>21.75</v>
      </c>
      <c r="L292">
        <f t="shared" si="433"/>
        <v>20</v>
      </c>
      <c r="M292">
        <f t="shared" si="434"/>
        <v>-13</v>
      </c>
      <c r="N292">
        <f t="shared" si="435"/>
        <v>2457900.1145833335</v>
      </c>
      <c r="O292">
        <f t="shared" si="431"/>
        <v>8.1273429360522115E-4</v>
      </c>
      <c r="P292">
        <f t="shared" si="488"/>
        <v>2457900.115396068</v>
      </c>
      <c r="Q292">
        <f t="shared" si="489"/>
        <v>0.17399357689440015</v>
      </c>
      <c r="R292">
        <f t="shared" si="485"/>
        <v>64.368778453899722</v>
      </c>
      <c r="S292">
        <f t="shared" si="436"/>
        <v>141.13262649842909</v>
      </c>
      <c r="T292">
        <f t="shared" si="437"/>
        <v>1.181747777937473</v>
      </c>
      <c r="U292">
        <f t="shared" si="438"/>
        <v>1.1234471195073352</v>
      </c>
      <c r="V292">
        <f t="shared" si="439"/>
        <v>2.4632290143849835</v>
      </c>
      <c r="W292">
        <f t="shared" si="440"/>
        <v>1.6701292269770435E-2</v>
      </c>
      <c r="X292">
        <f t="shared" si="441"/>
        <v>65.550526231837196</v>
      </c>
      <c r="Y292">
        <f t="shared" si="442"/>
        <v>142.31437427636655</v>
      </c>
      <c r="Z292">
        <f t="shared" si="443"/>
        <v>2.483854404038119</v>
      </c>
      <c r="AA292">
        <f t="shared" si="444"/>
        <v>148.51723392144251</v>
      </c>
      <c r="AB292">
        <f t="shared" si="445"/>
        <v>2.5921147278837813</v>
      </c>
      <c r="AC292">
        <f t="shared" si="446"/>
        <v>23.437028467947158</v>
      </c>
      <c r="AD292">
        <f t="shared" si="447"/>
        <v>-2.2784485761966422E-3</v>
      </c>
      <c r="AE292">
        <f t="shared" si="448"/>
        <v>23.434750019370963</v>
      </c>
      <c r="AF292">
        <f t="shared" si="449"/>
        <v>2457899.5</v>
      </c>
      <c r="AG292">
        <f t="shared" si="450"/>
        <v>0.17397672826830937</v>
      </c>
      <c r="AH292">
        <f t="shared" si="451"/>
        <v>16.250454612191106</v>
      </c>
      <c r="AI292">
        <f t="shared" si="452"/>
        <v>7.0408387751036052</v>
      </c>
      <c r="AJ292">
        <f t="shared" si="453"/>
        <v>0.40901354721982824</v>
      </c>
      <c r="AK292">
        <f t="shared" si="454"/>
        <v>14.461838775103605</v>
      </c>
      <c r="AL292">
        <f t="shared" si="486"/>
        <v>153.29633073195399</v>
      </c>
      <c r="AM292">
        <f t="shared" si="455"/>
        <v>2.6755257024987662</v>
      </c>
      <c r="AN292">
        <f t="shared" si="456"/>
        <v>1.0131124088415238</v>
      </c>
      <c r="AO292" t="s">
        <v>137</v>
      </c>
      <c r="AP292">
        <f t="shared" si="457"/>
        <v>65.542339914711135</v>
      </c>
      <c r="AQ292">
        <f t="shared" si="458"/>
        <v>65</v>
      </c>
      <c r="AR292">
        <f t="shared" si="459"/>
        <v>32</v>
      </c>
      <c r="AS292">
        <f t="shared" si="460"/>
        <v>32</v>
      </c>
      <c r="AT292">
        <f t="shared" si="461"/>
        <v>1.1439296309730087</v>
      </c>
      <c r="AU292">
        <f t="shared" si="462"/>
        <v>63.631250894600065</v>
      </c>
      <c r="AV292" s="18">
        <f t="shared" si="463"/>
        <v>4.2420833929733375</v>
      </c>
      <c r="AW292">
        <f t="shared" si="464"/>
        <v>1.1105748352733584</v>
      </c>
      <c r="AX292">
        <f t="shared" si="465"/>
        <v>21.224143990026963</v>
      </c>
      <c r="AY292" t="str">
        <f t="shared" si="466"/>
        <v>POSITIF</v>
      </c>
      <c r="AZ292">
        <f t="shared" si="467"/>
        <v>21</v>
      </c>
      <c r="BA292">
        <f t="shared" si="468"/>
        <v>13</v>
      </c>
      <c r="BB292">
        <f t="shared" si="469"/>
        <v>26</v>
      </c>
      <c r="BC292">
        <f t="shared" si="470"/>
        <v>0.37043119354333703</v>
      </c>
      <c r="BD292">
        <f t="shared" si="471"/>
        <v>2.4038404955753419</v>
      </c>
      <c r="BE292">
        <f t="shared" si="472"/>
        <v>0.12222152900771403</v>
      </c>
      <c r="BF292">
        <f t="shared" si="473"/>
        <v>1.9428132568574878</v>
      </c>
      <c r="BG292">
        <f t="shared" si="474"/>
        <v>141.92162924253384</v>
      </c>
      <c r="BH292">
        <f t="shared" si="475"/>
        <v>4.2420833929733375</v>
      </c>
      <c r="BI292">
        <f t="shared" si="476"/>
        <v>321.92162924253387</v>
      </c>
      <c r="BJ292">
        <f t="shared" si="477"/>
        <v>321</v>
      </c>
      <c r="BK292">
        <f t="shared" si="478"/>
        <v>55</v>
      </c>
      <c r="BL292">
        <f t="shared" si="479"/>
        <v>17</v>
      </c>
      <c r="BM292">
        <f t="shared" si="480"/>
        <v>-51.48084792394549</v>
      </c>
      <c r="BN292" t="str">
        <f t="shared" si="481"/>
        <v>NEGATIF</v>
      </c>
      <c r="BO292">
        <f t="shared" si="482"/>
        <v>51</v>
      </c>
      <c r="BP292">
        <f t="shared" si="483"/>
        <v>28</v>
      </c>
      <c r="BQ292">
        <f t="shared" si="484"/>
        <v>51</v>
      </c>
    </row>
    <row r="293" spans="1:69">
      <c r="A293">
        <f t="shared" si="487"/>
        <v>7.0027777777777782</v>
      </c>
      <c r="B293">
        <f t="shared" si="490"/>
        <v>111.315</v>
      </c>
      <c r="C293">
        <f>INT(G3/15)</f>
        <v>7</v>
      </c>
      <c r="D293">
        <f>L3</f>
        <v>2017</v>
      </c>
      <c r="E293">
        <f>L2</f>
        <v>5</v>
      </c>
      <c r="F293">
        <f>L4+1</f>
        <v>26</v>
      </c>
      <c r="H293">
        <v>22</v>
      </c>
      <c r="I293">
        <v>0</v>
      </c>
      <c r="J293">
        <f t="shared" si="432"/>
        <v>22</v>
      </c>
      <c r="L293">
        <f t="shared" si="433"/>
        <v>20</v>
      </c>
      <c r="M293">
        <f t="shared" si="434"/>
        <v>-13</v>
      </c>
      <c r="N293">
        <f t="shared" si="435"/>
        <v>2457900.125</v>
      </c>
      <c r="O293">
        <f t="shared" si="431"/>
        <v>8.1273429360522115E-4</v>
      </c>
      <c r="P293">
        <f t="shared" si="488"/>
        <v>2457900.1258127345</v>
      </c>
      <c r="Q293">
        <f t="shared" si="489"/>
        <v>0.17399386208718623</v>
      </c>
      <c r="R293">
        <f t="shared" si="485"/>
        <v>64.379045613739436</v>
      </c>
      <c r="S293">
        <f t="shared" si="436"/>
        <v>141.14289316788017</v>
      </c>
      <c r="T293">
        <f t="shared" si="437"/>
        <v>1.1814823468754365</v>
      </c>
      <c r="U293">
        <f t="shared" si="438"/>
        <v>1.1236263152513668</v>
      </c>
      <c r="V293">
        <f t="shared" si="439"/>
        <v>2.4634082015701186</v>
      </c>
      <c r="W293">
        <f t="shared" si="440"/>
        <v>1.6701292257792339E-2</v>
      </c>
      <c r="X293">
        <f t="shared" si="441"/>
        <v>65.560527960614877</v>
      </c>
      <c r="Y293">
        <f t="shared" si="442"/>
        <v>142.32437551475562</v>
      </c>
      <c r="Z293">
        <f t="shared" si="443"/>
        <v>2.484028958577285</v>
      </c>
      <c r="AA293">
        <f t="shared" si="444"/>
        <v>148.51668231973386</v>
      </c>
      <c r="AB293">
        <f t="shared" si="445"/>
        <v>2.5921051006178057</v>
      </c>
      <c r="AC293">
        <f t="shared" si="446"/>
        <v>23.437028464238463</v>
      </c>
      <c r="AD293">
        <f t="shared" si="447"/>
        <v>-2.2784799835093672E-3</v>
      </c>
      <c r="AE293">
        <f t="shared" si="448"/>
        <v>23.434749984254953</v>
      </c>
      <c r="AF293">
        <f t="shared" si="449"/>
        <v>2457899.5</v>
      </c>
      <c r="AG293">
        <f t="shared" si="450"/>
        <v>0.17397672826830937</v>
      </c>
      <c r="AH293">
        <f t="shared" si="451"/>
        <v>16.250454612191106</v>
      </c>
      <c r="AI293">
        <f t="shared" si="452"/>
        <v>7.291523252441106</v>
      </c>
      <c r="AJ293">
        <f t="shared" si="453"/>
        <v>0.40901354660693823</v>
      </c>
      <c r="AK293">
        <f t="shared" si="454"/>
        <v>14.712523252441105</v>
      </c>
      <c r="AL293">
        <f t="shared" si="486"/>
        <v>157.04603701861694</v>
      </c>
      <c r="AM293">
        <f t="shared" si="455"/>
        <v>2.7409704231837648</v>
      </c>
      <c r="AN293">
        <f t="shared" si="456"/>
        <v>1.0131142383792151</v>
      </c>
      <c r="AO293" t="s">
        <v>137</v>
      </c>
      <c r="AP293">
        <f t="shared" si="457"/>
        <v>65.552341604244631</v>
      </c>
      <c r="AQ293">
        <f t="shared" si="458"/>
        <v>65</v>
      </c>
      <c r="AR293">
        <f t="shared" si="459"/>
        <v>33</v>
      </c>
      <c r="AS293">
        <f t="shared" si="460"/>
        <v>8</v>
      </c>
      <c r="AT293">
        <f t="shared" si="461"/>
        <v>1.1441041933861305</v>
      </c>
      <c r="AU293">
        <f t="shared" si="462"/>
        <v>63.641811767999627</v>
      </c>
      <c r="AV293" s="18">
        <f t="shared" si="463"/>
        <v>4.242787451199975</v>
      </c>
      <c r="AW293">
        <f t="shared" si="464"/>
        <v>1.1107591572860671</v>
      </c>
      <c r="AX293">
        <f t="shared" si="465"/>
        <v>21.225910319138528</v>
      </c>
      <c r="AY293" t="str">
        <f t="shared" si="466"/>
        <v>POSITIF</v>
      </c>
      <c r="AZ293">
        <f t="shared" si="467"/>
        <v>21</v>
      </c>
      <c r="BA293">
        <f t="shared" si="468"/>
        <v>13</v>
      </c>
      <c r="BB293">
        <f t="shared" si="469"/>
        <v>33</v>
      </c>
      <c r="BC293">
        <f t="shared" si="470"/>
        <v>0.37046202180200766</v>
      </c>
      <c r="BD293">
        <f t="shared" si="471"/>
        <v>2.4769997100768815</v>
      </c>
      <c r="BE293">
        <f t="shared" si="472"/>
        <v>0.12222152900771403</v>
      </c>
      <c r="BF293">
        <f t="shared" si="473"/>
        <v>1.9428132568574878</v>
      </c>
      <c r="BG293">
        <f t="shared" si="474"/>
        <v>146.69512759862263</v>
      </c>
      <c r="BH293">
        <f t="shared" si="475"/>
        <v>4.242787451199975</v>
      </c>
      <c r="BI293">
        <f t="shared" si="476"/>
        <v>326.69512759862266</v>
      </c>
      <c r="BJ293">
        <f t="shared" si="477"/>
        <v>326</v>
      </c>
      <c r="BK293">
        <f t="shared" si="478"/>
        <v>41</v>
      </c>
      <c r="BL293">
        <f t="shared" si="479"/>
        <v>42</v>
      </c>
      <c r="BM293">
        <f t="shared" si="480"/>
        <v>-53.882268489262707</v>
      </c>
      <c r="BN293" t="str">
        <f t="shared" si="481"/>
        <v>NEGATIF</v>
      </c>
      <c r="BO293">
        <f t="shared" si="482"/>
        <v>53</v>
      </c>
      <c r="BP293">
        <f t="shared" si="483"/>
        <v>52</v>
      </c>
      <c r="BQ293">
        <f t="shared" si="484"/>
        <v>56</v>
      </c>
    </row>
    <row r="294" spans="1:69">
      <c r="A294">
        <f t="shared" si="487"/>
        <v>7.0027777777777782</v>
      </c>
      <c r="B294">
        <f t="shared" si="490"/>
        <v>111.315</v>
      </c>
      <c r="C294">
        <f>INT(G3/15)</f>
        <v>7</v>
      </c>
      <c r="D294">
        <f>L3</f>
        <v>2017</v>
      </c>
      <c r="E294">
        <f>L2</f>
        <v>5</v>
      </c>
      <c r="F294">
        <f>L4+1</f>
        <v>26</v>
      </c>
      <c r="H294">
        <v>22</v>
      </c>
      <c r="I294">
        <v>15</v>
      </c>
      <c r="J294">
        <f t="shared" si="432"/>
        <v>22.25</v>
      </c>
      <c r="L294">
        <f t="shared" si="433"/>
        <v>20</v>
      </c>
      <c r="M294">
        <f t="shared" si="434"/>
        <v>-13</v>
      </c>
      <c r="N294">
        <f t="shared" si="435"/>
        <v>2457900.135416667</v>
      </c>
      <c r="O294">
        <f t="shared" si="431"/>
        <v>8.1273429360522115E-4</v>
      </c>
      <c r="P294">
        <f t="shared" si="488"/>
        <v>2457900.1362294015</v>
      </c>
      <c r="Q294">
        <f t="shared" si="489"/>
        <v>0.17399414727998505</v>
      </c>
      <c r="R294">
        <f t="shared" si="485"/>
        <v>64.389312774038444</v>
      </c>
      <c r="S294">
        <f t="shared" si="436"/>
        <v>141.15315983779055</v>
      </c>
      <c r="T294">
        <f t="shared" si="437"/>
        <v>1.1812168796708447</v>
      </c>
      <c r="U294">
        <f t="shared" si="438"/>
        <v>1.1238055110034144</v>
      </c>
      <c r="V294">
        <f t="shared" si="439"/>
        <v>2.4635873887632704</v>
      </c>
      <c r="W294">
        <f t="shared" si="440"/>
        <v>1.670129224581424E-2</v>
      </c>
      <c r="X294">
        <f t="shared" si="441"/>
        <v>65.570529653709286</v>
      </c>
      <c r="Y294">
        <f t="shared" si="442"/>
        <v>142.3343767174614</v>
      </c>
      <c r="Z294">
        <f t="shared" si="443"/>
        <v>2.4842035124936603</v>
      </c>
      <c r="AA294">
        <f t="shared" si="444"/>
        <v>148.51613071800054</v>
      </c>
      <c r="AB294">
        <f t="shared" si="445"/>
        <v>2.5920954733513994</v>
      </c>
      <c r="AC294">
        <f t="shared" si="446"/>
        <v>23.437028460529767</v>
      </c>
      <c r="AD294">
        <f t="shared" si="447"/>
        <v>-2.2785113778898336E-3</v>
      </c>
      <c r="AE294">
        <f t="shared" si="448"/>
        <v>23.434749949151875</v>
      </c>
      <c r="AF294">
        <f t="shared" si="449"/>
        <v>2457899.5</v>
      </c>
      <c r="AG294">
        <f t="shared" si="450"/>
        <v>0.17397672826830937</v>
      </c>
      <c r="AH294">
        <f t="shared" si="451"/>
        <v>16.250454612191106</v>
      </c>
      <c r="AI294">
        <f t="shared" si="452"/>
        <v>7.5422077297786032</v>
      </c>
      <c r="AJ294">
        <f t="shared" si="453"/>
        <v>0.40901354599427397</v>
      </c>
      <c r="AK294">
        <f t="shared" si="454"/>
        <v>14.963207729778603</v>
      </c>
      <c r="AL294">
        <f t="shared" si="486"/>
        <v>160.79574309010255</v>
      </c>
      <c r="AM294">
        <f t="shared" si="455"/>
        <v>2.8064151401132107</v>
      </c>
      <c r="AN294">
        <f t="shared" si="456"/>
        <v>1.0131160675034689</v>
      </c>
      <c r="AO294" t="s">
        <v>137</v>
      </c>
      <c r="AP294">
        <f t="shared" si="457"/>
        <v>65.562343258095069</v>
      </c>
      <c r="AQ294">
        <f t="shared" si="458"/>
        <v>65</v>
      </c>
      <c r="AR294">
        <f t="shared" si="459"/>
        <v>33</v>
      </c>
      <c r="AS294">
        <f t="shared" si="460"/>
        <v>44</v>
      </c>
      <c r="AT294">
        <f t="shared" si="461"/>
        <v>1.1442787551764655</v>
      </c>
      <c r="AU294">
        <f t="shared" si="462"/>
        <v>63.652372856576505</v>
      </c>
      <c r="AV294" s="18">
        <f t="shared" si="463"/>
        <v>4.243491523771767</v>
      </c>
      <c r="AW294">
        <f t="shared" si="464"/>
        <v>1.1109434830543283</v>
      </c>
      <c r="AX294">
        <f t="shared" si="465"/>
        <v>21.227675984993837</v>
      </c>
      <c r="AY294" t="str">
        <f t="shared" si="466"/>
        <v>POSITIF</v>
      </c>
      <c r="AZ294">
        <f t="shared" si="467"/>
        <v>21</v>
      </c>
      <c r="BA294">
        <f t="shared" si="468"/>
        <v>13</v>
      </c>
      <c r="BB294">
        <f t="shared" si="469"/>
        <v>39</v>
      </c>
      <c r="BC294">
        <f t="shared" si="470"/>
        <v>0.37049283848467285</v>
      </c>
      <c r="BD294">
        <f t="shared" si="471"/>
        <v>2.5603129732291676</v>
      </c>
      <c r="BE294">
        <f t="shared" si="472"/>
        <v>0.12222152900771403</v>
      </c>
      <c r="BF294">
        <f t="shared" si="473"/>
        <v>1.9428132568574878</v>
      </c>
      <c r="BG294">
        <f t="shared" si="474"/>
        <v>152.09036443928971</v>
      </c>
      <c r="BH294">
        <f t="shared" si="475"/>
        <v>4.243491523771767</v>
      </c>
      <c r="BI294">
        <f t="shared" si="476"/>
        <v>332.09036443928971</v>
      </c>
      <c r="BJ294">
        <f t="shared" si="477"/>
        <v>332</v>
      </c>
      <c r="BK294">
        <f t="shared" si="478"/>
        <v>5</v>
      </c>
      <c r="BL294">
        <f t="shared" si="479"/>
        <v>25</v>
      </c>
      <c r="BM294">
        <f t="shared" si="480"/>
        <v>-56.05426591586253</v>
      </c>
      <c r="BN294" t="str">
        <f t="shared" si="481"/>
        <v>NEGATIF</v>
      </c>
      <c r="BO294">
        <f t="shared" si="482"/>
        <v>56</v>
      </c>
      <c r="BP294">
        <f t="shared" si="483"/>
        <v>3</v>
      </c>
      <c r="BQ294">
        <f t="shared" si="484"/>
        <v>15</v>
      </c>
    </row>
    <row r="295" spans="1:69">
      <c r="A295">
        <f t="shared" si="487"/>
        <v>7.0027777777777782</v>
      </c>
      <c r="B295">
        <f t="shared" si="490"/>
        <v>111.315</v>
      </c>
      <c r="C295">
        <f>INT(G3/15)</f>
        <v>7</v>
      </c>
      <c r="D295">
        <f>L3</f>
        <v>2017</v>
      </c>
      <c r="E295">
        <f>L2</f>
        <v>5</v>
      </c>
      <c r="F295">
        <f>L4+1</f>
        <v>26</v>
      </c>
      <c r="H295">
        <v>22</v>
      </c>
      <c r="I295">
        <v>30</v>
      </c>
      <c r="J295">
        <f t="shared" si="432"/>
        <v>22.5</v>
      </c>
      <c r="L295">
        <f t="shared" si="433"/>
        <v>20</v>
      </c>
      <c r="M295">
        <f t="shared" si="434"/>
        <v>-13</v>
      </c>
      <c r="N295">
        <f t="shared" si="435"/>
        <v>2457900.1458333335</v>
      </c>
      <c r="O295">
        <f t="shared" si="431"/>
        <v>8.1273429360522115E-4</v>
      </c>
      <c r="P295">
        <f t="shared" si="488"/>
        <v>2457900.146646068</v>
      </c>
      <c r="Q295">
        <f t="shared" si="489"/>
        <v>0.17399443247277113</v>
      </c>
      <c r="R295">
        <f t="shared" si="485"/>
        <v>64.399579933879068</v>
      </c>
      <c r="S295">
        <f t="shared" si="436"/>
        <v>141.16342650724164</v>
      </c>
      <c r="T295">
        <f t="shared" si="437"/>
        <v>1.1809513763558099</v>
      </c>
      <c r="U295">
        <f t="shared" si="438"/>
        <v>1.123984706747462</v>
      </c>
      <c r="V295">
        <f t="shared" si="439"/>
        <v>2.4637665759484055</v>
      </c>
      <c r="W295">
        <f t="shared" si="440"/>
        <v>1.6701292233836144E-2</v>
      </c>
      <c r="X295">
        <f t="shared" si="441"/>
        <v>65.580531310234875</v>
      </c>
      <c r="Y295">
        <f t="shared" si="442"/>
        <v>142.34437788359745</v>
      </c>
      <c r="Z295">
        <f t="shared" si="443"/>
        <v>2.4843780657717733</v>
      </c>
      <c r="AA295">
        <f t="shared" si="444"/>
        <v>148.51557911629189</v>
      </c>
      <c r="AB295">
        <f t="shared" si="445"/>
        <v>2.5920858460854239</v>
      </c>
      <c r="AC295">
        <f t="shared" si="446"/>
        <v>23.437028456821071</v>
      </c>
      <c r="AD295">
        <f t="shared" si="447"/>
        <v>-2.2785427593295556E-3</v>
      </c>
      <c r="AE295">
        <f t="shared" si="448"/>
        <v>23.43474991406174</v>
      </c>
      <c r="AF295">
        <f t="shared" si="449"/>
        <v>2457899.5</v>
      </c>
      <c r="AG295">
        <f t="shared" si="450"/>
        <v>0.17397672826830937</v>
      </c>
      <c r="AH295">
        <f t="shared" si="451"/>
        <v>16.250454612191106</v>
      </c>
      <c r="AI295">
        <f t="shared" si="452"/>
        <v>7.792892207116104</v>
      </c>
      <c r="AJ295">
        <f t="shared" si="453"/>
        <v>0.40901354538183554</v>
      </c>
      <c r="AK295">
        <f t="shared" si="454"/>
        <v>15.213892207116103</v>
      </c>
      <c r="AL295">
        <f t="shared" si="486"/>
        <v>164.54544894741363</v>
      </c>
      <c r="AM295">
        <f t="shared" si="455"/>
        <v>2.8718598533046058</v>
      </c>
      <c r="AN295">
        <f t="shared" si="456"/>
        <v>1.0131178962140679</v>
      </c>
      <c r="AO295" t="s">
        <v>137</v>
      </c>
      <c r="AP295">
        <f t="shared" si="457"/>
        <v>65.572344875376928</v>
      </c>
      <c r="AQ295">
        <f t="shared" si="458"/>
        <v>65</v>
      </c>
      <c r="AR295">
        <f t="shared" si="459"/>
        <v>34</v>
      </c>
      <c r="AS295">
        <f t="shared" si="460"/>
        <v>20</v>
      </c>
      <c r="AT295">
        <f t="shared" si="461"/>
        <v>1.1444533163285582</v>
      </c>
      <c r="AU295">
        <f t="shared" si="462"/>
        <v>63.662934159327946</v>
      </c>
      <c r="AV295" s="18">
        <f t="shared" si="463"/>
        <v>4.2441956106218628</v>
      </c>
      <c r="AW295">
        <f t="shared" si="464"/>
        <v>1.111127812560641</v>
      </c>
      <c r="AX295">
        <f t="shared" si="465"/>
        <v>21.229440987367969</v>
      </c>
      <c r="AY295" t="str">
        <f t="shared" si="466"/>
        <v>POSITIF</v>
      </c>
      <c r="AZ295">
        <f t="shared" si="467"/>
        <v>21</v>
      </c>
      <c r="BA295">
        <f t="shared" si="468"/>
        <v>13</v>
      </c>
      <c r="BB295">
        <f t="shared" si="469"/>
        <v>45</v>
      </c>
      <c r="BC295">
        <f t="shared" si="470"/>
        <v>0.37052364358740697</v>
      </c>
      <c r="BD295">
        <f t="shared" si="471"/>
        <v>2.6544776200237048</v>
      </c>
      <c r="BE295">
        <f t="shared" si="472"/>
        <v>0.12222152900771403</v>
      </c>
      <c r="BF295">
        <f t="shared" si="473"/>
        <v>1.9428132568574878</v>
      </c>
      <c r="BG295">
        <f t="shared" si="474"/>
        <v>158.11296068908877</v>
      </c>
      <c r="BH295">
        <f t="shared" si="475"/>
        <v>4.2441956106218628</v>
      </c>
      <c r="BI295">
        <f t="shared" si="476"/>
        <v>338.11296068908877</v>
      </c>
      <c r="BJ295">
        <f t="shared" si="477"/>
        <v>338</v>
      </c>
      <c r="BK295">
        <f t="shared" si="478"/>
        <v>6</v>
      </c>
      <c r="BL295">
        <f t="shared" si="479"/>
        <v>46</v>
      </c>
      <c r="BM295">
        <f t="shared" si="480"/>
        <v>-57.949952725769826</v>
      </c>
      <c r="BN295" t="str">
        <f t="shared" si="481"/>
        <v>NEGATIF</v>
      </c>
      <c r="BO295">
        <f t="shared" si="482"/>
        <v>57</v>
      </c>
      <c r="BP295">
        <f t="shared" si="483"/>
        <v>56</v>
      </c>
      <c r="BQ295">
        <f t="shared" si="484"/>
        <v>59</v>
      </c>
    </row>
    <row r="296" spans="1:69">
      <c r="A296">
        <f t="shared" si="487"/>
        <v>7.0027777777777782</v>
      </c>
      <c r="B296">
        <f t="shared" si="490"/>
        <v>111.315</v>
      </c>
      <c r="C296">
        <f>INT(G3/15)</f>
        <v>7</v>
      </c>
      <c r="D296">
        <f>L3</f>
        <v>2017</v>
      </c>
      <c r="E296">
        <f>L2</f>
        <v>5</v>
      </c>
      <c r="F296">
        <f>L4+1</f>
        <v>26</v>
      </c>
      <c r="H296">
        <v>22</v>
      </c>
      <c r="I296">
        <v>45</v>
      </c>
      <c r="J296">
        <f t="shared" si="432"/>
        <v>22.75</v>
      </c>
      <c r="L296">
        <f t="shared" si="433"/>
        <v>20</v>
      </c>
      <c r="M296">
        <f t="shared" si="434"/>
        <v>-13</v>
      </c>
      <c r="N296">
        <f t="shared" si="435"/>
        <v>2457900.15625</v>
      </c>
      <c r="O296">
        <f t="shared" si="431"/>
        <v>8.1273429360522115E-4</v>
      </c>
      <c r="P296">
        <f t="shared" si="488"/>
        <v>2457900.1570627345</v>
      </c>
      <c r="Q296">
        <f t="shared" si="489"/>
        <v>0.17399471766555721</v>
      </c>
      <c r="R296">
        <f t="shared" si="485"/>
        <v>64.409847093719691</v>
      </c>
      <c r="S296">
        <f t="shared" si="436"/>
        <v>141.17369317669272</v>
      </c>
      <c r="T296">
        <f t="shared" si="437"/>
        <v>1.1806858369268154</v>
      </c>
      <c r="U296">
        <f t="shared" si="438"/>
        <v>1.1241639024915093</v>
      </c>
      <c r="V296">
        <f t="shared" si="439"/>
        <v>2.4639457631335411</v>
      </c>
      <c r="W296">
        <f t="shared" si="440"/>
        <v>1.6701292221858049E-2</v>
      </c>
      <c r="X296">
        <f t="shared" si="441"/>
        <v>65.590532930646503</v>
      </c>
      <c r="Y296">
        <f t="shared" si="442"/>
        <v>142.35437901361954</v>
      </c>
      <c r="Z296">
        <f t="shared" si="443"/>
        <v>2.4845526184195785</v>
      </c>
      <c r="AA296">
        <f t="shared" si="444"/>
        <v>148.51502751458324</v>
      </c>
      <c r="AB296">
        <f t="shared" si="445"/>
        <v>2.5920762188194484</v>
      </c>
      <c r="AC296">
        <f t="shared" si="446"/>
        <v>23.437028453112376</v>
      </c>
      <c r="AD296">
        <f t="shared" si="447"/>
        <v>-2.2785741278242544E-3</v>
      </c>
      <c r="AE296">
        <f t="shared" si="448"/>
        <v>23.434749878984551</v>
      </c>
      <c r="AF296">
        <f t="shared" si="449"/>
        <v>2457899.5</v>
      </c>
      <c r="AG296">
        <f t="shared" si="450"/>
        <v>0.17397672826830937</v>
      </c>
      <c r="AH296">
        <f t="shared" si="451"/>
        <v>16.250454612191106</v>
      </c>
      <c r="AI296">
        <f t="shared" si="452"/>
        <v>8.0435766844536047</v>
      </c>
      <c r="AJ296">
        <f t="shared" si="453"/>
        <v>0.40901354476962309</v>
      </c>
      <c r="AK296">
        <f t="shared" si="454"/>
        <v>15.464576684453604</v>
      </c>
      <c r="AL296">
        <f t="shared" si="486"/>
        <v>168.29515459013751</v>
      </c>
      <c r="AM296">
        <f t="shared" si="455"/>
        <v>2.9373045627507475</v>
      </c>
      <c r="AN296">
        <f t="shared" si="456"/>
        <v>1.013119724511039</v>
      </c>
      <c r="AO296" t="s">
        <v>137</v>
      </c>
      <c r="AP296">
        <f t="shared" si="457"/>
        <v>65.582346456545068</v>
      </c>
      <c r="AQ296">
        <f t="shared" si="458"/>
        <v>65</v>
      </c>
      <c r="AR296">
        <f t="shared" si="459"/>
        <v>34</v>
      </c>
      <c r="AS296">
        <f t="shared" si="460"/>
        <v>56</v>
      </c>
      <c r="AT296">
        <f t="shared" si="461"/>
        <v>1.1446278768503477</v>
      </c>
      <c r="AU296">
        <f t="shared" si="462"/>
        <v>63.673495676666548</v>
      </c>
      <c r="AV296" s="18">
        <f t="shared" si="463"/>
        <v>4.2448997117777703</v>
      </c>
      <c r="AW296">
        <f t="shared" si="464"/>
        <v>1.1113121458122059</v>
      </c>
      <c r="AX296">
        <f t="shared" si="465"/>
        <v>21.231205326272686</v>
      </c>
      <c r="AY296" t="str">
        <f t="shared" si="466"/>
        <v>POSITIF</v>
      </c>
      <c r="AZ296">
        <f t="shared" si="467"/>
        <v>21</v>
      </c>
      <c r="BA296">
        <f t="shared" si="468"/>
        <v>13</v>
      </c>
      <c r="BB296">
        <f t="shared" si="469"/>
        <v>52</v>
      </c>
      <c r="BC296">
        <f t="shared" si="470"/>
        <v>0.3705544371104153</v>
      </c>
      <c r="BD296">
        <f t="shared" si="471"/>
        <v>2.7595917541009611</v>
      </c>
      <c r="BE296">
        <f t="shared" si="472"/>
        <v>0.12222152900771403</v>
      </c>
      <c r="BF296">
        <f t="shared" si="473"/>
        <v>1.9428132568574878</v>
      </c>
      <c r="BG296">
        <f t="shared" si="474"/>
        <v>164.71398341701214</v>
      </c>
      <c r="BH296">
        <f t="shared" si="475"/>
        <v>4.2448997117777703</v>
      </c>
      <c r="BI296">
        <f t="shared" si="476"/>
        <v>344.71398341701217</v>
      </c>
      <c r="BJ296">
        <f t="shared" si="477"/>
        <v>344</v>
      </c>
      <c r="BK296">
        <f t="shared" si="478"/>
        <v>42</v>
      </c>
      <c r="BL296">
        <f t="shared" si="479"/>
        <v>50</v>
      </c>
      <c r="BM296">
        <f t="shared" si="480"/>
        <v>-59.517557660012557</v>
      </c>
      <c r="BN296" t="str">
        <f t="shared" si="481"/>
        <v>NEGATIF</v>
      </c>
      <c r="BO296">
        <f t="shared" si="482"/>
        <v>59</v>
      </c>
      <c r="BP296">
        <f t="shared" si="483"/>
        <v>31</v>
      </c>
      <c r="BQ296">
        <f t="shared" si="484"/>
        <v>3</v>
      </c>
    </row>
    <row r="297" spans="1:69">
      <c r="A297">
        <f t="shared" si="487"/>
        <v>7.0027777777777782</v>
      </c>
      <c r="B297">
        <f t="shared" si="490"/>
        <v>111.315</v>
      </c>
      <c r="C297">
        <f>INT(G3/15)</f>
        <v>7</v>
      </c>
      <c r="D297">
        <f>L3</f>
        <v>2017</v>
      </c>
      <c r="E297">
        <f>L2</f>
        <v>5</v>
      </c>
      <c r="F297">
        <f>L4+1</f>
        <v>26</v>
      </c>
      <c r="H297">
        <v>23</v>
      </c>
      <c r="I297">
        <v>0</v>
      </c>
      <c r="J297">
        <f t="shared" si="432"/>
        <v>23</v>
      </c>
      <c r="L297">
        <f t="shared" si="433"/>
        <v>20</v>
      </c>
      <c r="M297">
        <f t="shared" si="434"/>
        <v>-13</v>
      </c>
      <c r="N297">
        <f t="shared" si="435"/>
        <v>2457900.166666667</v>
      </c>
      <c r="O297">
        <f t="shared" si="431"/>
        <v>8.1273429360522115E-4</v>
      </c>
      <c r="P297">
        <f t="shared" si="488"/>
        <v>2457900.1674794015</v>
      </c>
      <c r="Q297">
        <f t="shared" si="489"/>
        <v>0.17399500285835603</v>
      </c>
      <c r="R297">
        <f t="shared" si="485"/>
        <v>64.420114254018699</v>
      </c>
      <c r="S297">
        <f t="shared" si="436"/>
        <v>141.1839598466031</v>
      </c>
      <c r="T297">
        <f t="shared" si="437"/>
        <v>1.1804202613803418</v>
      </c>
      <c r="U297">
        <f t="shared" si="438"/>
        <v>1.1243430982435569</v>
      </c>
      <c r="V297">
        <f t="shared" si="439"/>
        <v>2.4641249503266924</v>
      </c>
      <c r="W297">
        <f t="shared" si="440"/>
        <v>1.670129220987995E-2</v>
      </c>
      <c r="X297">
        <f t="shared" si="441"/>
        <v>65.600534515399048</v>
      </c>
      <c r="Y297">
        <f t="shared" si="442"/>
        <v>142.36438010798344</v>
      </c>
      <c r="Z297">
        <f t="shared" si="443"/>
        <v>2.4847271704450313</v>
      </c>
      <c r="AA297">
        <f t="shared" si="444"/>
        <v>148.51447591284997</v>
      </c>
      <c r="AB297">
        <f t="shared" si="445"/>
        <v>2.592066591553043</v>
      </c>
      <c r="AC297">
        <f t="shared" si="446"/>
        <v>23.43702844940368</v>
      </c>
      <c r="AD297">
        <f t="shared" si="447"/>
        <v>-2.2786054833696507E-3</v>
      </c>
      <c r="AE297">
        <f t="shared" si="448"/>
        <v>23.434749843920311</v>
      </c>
      <c r="AF297">
        <f t="shared" si="449"/>
        <v>2457899.5</v>
      </c>
      <c r="AG297">
        <f t="shared" si="450"/>
        <v>0.17397672826830937</v>
      </c>
      <c r="AH297">
        <f t="shared" si="451"/>
        <v>16.250454612191106</v>
      </c>
      <c r="AI297">
        <f t="shared" si="452"/>
        <v>8.2942611617911055</v>
      </c>
      <c r="AJ297">
        <f t="shared" si="453"/>
        <v>0.40901354415763669</v>
      </c>
      <c r="AK297">
        <f t="shared" si="454"/>
        <v>15.715261161791105</v>
      </c>
      <c r="AL297">
        <f t="shared" si="486"/>
        <v>172.04486001786171</v>
      </c>
      <c r="AM297">
        <f t="shared" si="455"/>
        <v>3.002749268444437</v>
      </c>
      <c r="AN297">
        <f t="shared" si="456"/>
        <v>1.0131215523944102</v>
      </c>
      <c r="AO297" t="s">
        <v>137</v>
      </c>
      <c r="AP297">
        <f t="shared" si="457"/>
        <v>65.592348002054337</v>
      </c>
      <c r="AQ297">
        <f t="shared" si="458"/>
        <v>65</v>
      </c>
      <c r="AR297">
        <f t="shared" si="459"/>
        <v>35</v>
      </c>
      <c r="AS297">
        <f t="shared" si="460"/>
        <v>32</v>
      </c>
      <c r="AT297">
        <f t="shared" si="461"/>
        <v>1.1448024367497724</v>
      </c>
      <c r="AU297">
        <f t="shared" si="462"/>
        <v>63.684057409004872</v>
      </c>
      <c r="AV297" s="18">
        <f t="shared" si="463"/>
        <v>4.2456038272669918</v>
      </c>
      <c r="AW297">
        <f t="shared" si="464"/>
        <v>1.1114964828162242</v>
      </c>
      <c r="AX297">
        <f t="shared" si="465"/>
        <v>21.232969001719624</v>
      </c>
      <c r="AY297" t="str">
        <f t="shared" si="466"/>
        <v>POSITIF</v>
      </c>
      <c r="AZ297">
        <f t="shared" si="467"/>
        <v>21</v>
      </c>
      <c r="BA297">
        <f t="shared" si="468"/>
        <v>13</v>
      </c>
      <c r="BB297">
        <f t="shared" si="469"/>
        <v>58</v>
      </c>
      <c r="BC297">
        <f t="shared" si="470"/>
        <v>0.37058521905390096</v>
      </c>
      <c r="BD297">
        <f t="shared" si="471"/>
        <v>2.8748013347022021</v>
      </c>
      <c r="BE297">
        <f t="shared" si="472"/>
        <v>0.12222152900771403</v>
      </c>
      <c r="BF297">
        <f t="shared" si="473"/>
        <v>1.9428132568574878</v>
      </c>
      <c r="BG297">
        <f t="shared" si="474"/>
        <v>171.773981820519</v>
      </c>
      <c r="BH297">
        <f t="shared" si="475"/>
        <v>4.2456038272669918</v>
      </c>
      <c r="BI297">
        <f t="shared" si="476"/>
        <v>351.773981820519</v>
      </c>
      <c r="BJ297">
        <f t="shared" si="477"/>
        <v>351</v>
      </c>
      <c r="BK297">
        <f t="shared" si="478"/>
        <v>46</v>
      </c>
      <c r="BL297">
        <f t="shared" si="479"/>
        <v>26</v>
      </c>
      <c r="BM297">
        <f t="shared" si="480"/>
        <v>-60.704226766301481</v>
      </c>
      <c r="BN297" t="str">
        <f t="shared" si="481"/>
        <v>NEGATIF</v>
      </c>
      <c r="BO297">
        <f t="shared" si="482"/>
        <v>60</v>
      </c>
      <c r="BP297">
        <f t="shared" si="483"/>
        <v>42</v>
      </c>
      <c r="BQ297">
        <f t="shared" si="484"/>
        <v>15</v>
      </c>
    </row>
    <row r="298" spans="1:69">
      <c r="A298">
        <f t="shared" si="487"/>
        <v>7.0027777777777782</v>
      </c>
      <c r="B298">
        <f t="shared" si="490"/>
        <v>111.315</v>
      </c>
      <c r="C298">
        <f>INT(G3/15)</f>
        <v>7</v>
      </c>
      <c r="D298">
        <f>L3</f>
        <v>2017</v>
      </c>
      <c r="E298">
        <f>L2</f>
        <v>5</v>
      </c>
      <c r="F298">
        <f>L4+1</f>
        <v>26</v>
      </c>
      <c r="H298">
        <v>23</v>
      </c>
      <c r="I298">
        <v>15</v>
      </c>
      <c r="J298">
        <f t="shared" si="432"/>
        <v>23.25</v>
      </c>
      <c r="L298">
        <f t="shared" si="433"/>
        <v>20</v>
      </c>
      <c r="M298">
        <f t="shared" si="434"/>
        <v>-13</v>
      </c>
      <c r="N298">
        <f t="shared" si="435"/>
        <v>2457900.1770833335</v>
      </c>
      <c r="O298">
        <f t="shared" si="431"/>
        <v>8.1273429360522115E-4</v>
      </c>
      <c r="P298">
        <f t="shared" si="488"/>
        <v>2457900.177896068</v>
      </c>
      <c r="Q298">
        <f t="shared" si="489"/>
        <v>0.17399528805114212</v>
      </c>
      <c r="R298">
        <f t="shared" si="485"/>
        <v>64.430381413858413</v>
      </c>
      <c r="S298">
        <f t="shared" si="436"/>
        <v>141.19422651605419</v>
      </c>
      <c r="T298">
        <f t="shared" si="437"/>
        <v>1.1801546497485111</v>
      </c>
      <c r="U298">
        <f t="shared" si="438"/>
        <v>1.1245222939875885</v>
      </c>
      <c r="V298">
        <f t="shared" si="439"/>
        <v>2.464304137511828</v>
      </c>
      <c r="W298">
        <f t="shared" si="440"/>
        <v>1.6701292197901854E-2</v>
      </c>
      <c r="X298">
        <f t="shared" si="441"/>
        <v>65.610536063606929</v>
      </c>
      <c r="Y298">
        <f t="shared" si="442"/>
        <v>142.3743811658027</v>
      </c>
      <c r="Z298">
        <f t="shared" si="443"/>
        <v>2.4849017218326601</v>
      </c>
      <c r="AA298">
        <f t="shared" si="444"/>
        <v>148.51392431114132</v>
      </c>
      <c r="AB298">
        <f t="shared" si="445"/>
        <v>2.5920569642870674</v>
      </c>
      <c r="AC298">
        <f t="shared" si="446"/>
        <v>23.437028445694985</v>
      </c>
      <c r="AD298">
        <f t="shared" si="447"/>
        <v>-2.2786368259572641E-3</v>
      </c>
      <c r="AE298">
        <f t="shared" si="448"/>
        <v>23.434749808869029</v>
      </c>
      <c r="AF298">
        <f t="shared" si="449"/>
        <v>2457899.5</v>
      </c>
      <c r="AG298">
        <f t="shared" si="450"/>
        <v>0.17397672826830937</v>
      </c>
      <c r="AH298">
        <f t="shared" si="451"/>
        <v>16.250454612191106</v>
      </c>
      <c r="AI298">
        <f t="shared" si="452"/>
        <v>8.5449456391286063</v>
      </c>
      <c r="AJ298">
        <f t="shared" si="453"/>
        <v>0.40901354354587638</v>
      </c>
      <c r="AK298">
        <f t="shared" si="454"/>
        <v>15.965945639128606</v>
      </c>
      <c r="AL298">
        <f t="shared" si="486"/>
        <v>175.7945652315891</v>
      </c>
      <c r="AM298">
        <f t="shared" si="455"/>
        <v>3.0681939704031778</v>
      </c>
      <c r="AN298">
        <f t="shared" si="456"/>
        <v>1.0131233798639634</v>
      </c>
      <c r="AO298" t="s">
        <v>137</v>
      </c>
      <c r="AP298">
        <f t="shared" si="457"/>
        <v>65.602349511019185</v>
      </c>
      <c r="AQ298">
        <f t="shared" si="458"/>
        <v>65</v>
      </c>
      <c r="AR298">
        <f t="shared" si="459"/>
        <v>36</v>
      </c>
      <c r="AS298">
        <f t="shared" si="460"/>
        <v>8</v>
      </c>
      <c r="AT298">
        <f t="shared" si="461"/>
        <v>1.1449769960113769</v>
      </c>
      <c r="AU298">
        <f t="shared" si="462"/>
        <v>63.694619355339995</v>
      </c>
      <c r="AV298" s="18">
        <f t="shared" si="463"/>
        <v>4.2463079570226663</v>
      </c>
      <c r="AW298">
        <f t="shared" si="464"/>
        <v>1.1116808235551909</v>
      </c>
      <c r="AX298">
        <f t="shared" si="465"/>
        <v>21.234732013484098</v>
      </c>
      <c r="AY298" t="str">
        <f t="shared" si="466"/>
        <v>POSITIF</v>
      </c>
      <c r="AZ298">
        <f t="shared" si="467"/>
        <v>21</v>
      </c>
      <c r="BA298">
        <f t="shared" si="468"/>
        <v>14</v>
      </c>
      <c r="BB298">
        <f t="shared" si="469"/>
        <v>5</v>
      </c>
      <c r="BC298">
        <f t="shared" si="470"/>
        <v>0.37061598941394247</v>
      </c>
      <c r="BD298">
        <f t="shared" si="471"/>
        <v>2.9980215520289399</v>
      </c>
      <c r="BE298">
        <f t="shared" si="472"/>
        <v>0.12222152900771403</v>
      </c>
      <c r="BF298">
        <f t="shared" si="473"/>
        <v>1.9428132568574878</v>
      </c>
      <c r="BG298">
        <f t="shared" si="474"/>
        <v>179.102309198428</v>
      </c>
      <c r="BH298">
        <f t="shared" si="475"/>
        <v>4.2463079570226663</v>
      </c>
      <c r="BI298">
        <f t="shared" si="476"/>
        <v>359.10230919842797</v>
      </c>
      <c r="BJ298">
        <f t="shared" si="477"/>
        <v>359</v>
      </c>
      <c r="BK298">
        <f t="shared" si="478"/>
        <v>6</v>
      </c>
      <c r="BL298">
        <f t="shared" si="479"/>
        <v>8</v>
      </c>
      <c r="BM298">
        <f t="shared" si="480"/>
        <v>-61.462299511733193</v>
      </c>
      <c r="BN298" t="str">
        <f t="shared" si="481"/>
        <v>NEGATIF</v>
      </c>
      <c r="BO298">
        <f t="shared" si="482"/>
        <v>61</v>
      </c>
      <c r="BP298">
        <f t="shared" si="483"/>
        <v>27</v>
      </c>
      <c r="BQ298">
        <f t="shared" si="484"/>
        <v>44</v>
      </c>
    </row>
    <row r="299" spans="1:69">
      <c r="A299">
        <f t="shared" si="487"/>
        <v>7.0027777777777782</v>
      </c>
      <c r="B299">
        <f t="shared" si="490"/>
        <v>111.315</v>
      </c>
      <c r="C299">
        <f>INT(G3/15)</f>
        <v>7</v>
      </c>
      <c r="D299">
        <f>L3</f>
        <v>2017</v>
      </c>
      <c r="E299">
        <f>L2</f>
        <v>5</v>
      </c>
      <c r="F299">
        <f>L4+1</f>
        <v>26</v>
      </c>
      <c r="H299">
        <v>23</v>
      </c>
      <c r="I299">
        <v>30</v>
      </c>
      <c r="J299">
        <f t="shared" si="432"/>
        <v>23.5</v>
      </c>
      <c r="L299">
        <f t="shared" si="433"/>
        <v>20</v>
      </c>
      <c r="M299">
        <f t="shared" si="434"/>
        <v>-13</v>
      </c>
      <c r="N299">
        <f t="shared" si="435"/>
        <v>2457900.1875</v>
      </c>
      <c r="O299">
        <f t="shared" si="431"/>
        <v>8.1273429360522115E-4</v>
      </c>
      <c r="P299">
        <f t="shared" si="488"/>
        <v>2457900.1883127345</v>
      </c>
      <c r="Q299">
        <f t="shared" si="489"/>
        <v>0.1739955732439282</v>
      </c>
      <c r="R299">
        <f t="shared" si="485"/>
        <v>64.440648573699036</v>
      </c>
      <c r="S299">
        <f t="shared" si="436"/>
        <v>141.20449318550527</v>
      </c>
      <c r="T299">
        <f t="shared" si="437"/>
        <v>1.1798890020278068</v>
      </c>
      <c r="U299">
        <f t="shared" si="438"/>
        <v>1.1247014897316361</v>
      </c>
      <c r="V299">
        <f t="shared" si="439"/>
        <v>2.4644833246969631</v>
      </c>
      <c r="W299">
        <f t="shared" si="440"/>
        <v>1.6701292185923755E-2</v>
      </c>
      <c r="X299">
        <f t="shared" si="441"/>
        <v>65.620537575726843</v>
      </c>
      <c r="Y299">
        <f t="shared" si="442"/>
        <v>142.38438218753308</v>
      </c>
      <c r="Z299">
        <f t="shared" si="443"/>
        <v>2.4850762725904185</v>
      </c>
      <c r="AA299">
        <f t="shared" si="444"/>
        <v>148.51337270943267</v>
      </c>
      <c r="AB299">
        <f t="shared" si="445"/>
        <v>2.5920473370210919</v>
      </c>
      <c r="AC299">
        <f t="shared" si="446"/>
        <v>23.437028441986289</v>
      </c>
      <c r="AD299">
        <f t="shared" si="447"/>
        <v>-2.2786681555828281E-3</v>
      </c>
      <c r="AE299">
        <f t="shared" si="448"/>
        <v>23.434749773830706</v>
      </c>
      <c r="AF299">
        <f t="shared" si="449"/>
        <v>2457899.5</v>
      </c>
      <c r="AG299">
        <f t="shared" si="450"/>
        <v>0.17397672826830937</v>
      </c>
      <c r="AH299">
        <f t="shared" si="451"/>
        <v>16.250454612191106</v>
      </c>
      <c r="AI299">
        <f t="shared" si="452"/>
        <v>8.795630116466107</v>
      </c>
      <c r="AJ299">
        <f t="shared" si="453"/>
        <v>0.40901354293434228</v>
      </c>
      <c r="AK299">
        <f t="shared" si="454"/>
        <v>16.216630116466106</v>
      </c>
      <c r="AL299">
        <f t="shared" si="486"/>
        <v>179.54427023090528</v>
      </c>
      <c r="AM299">
        <f t="shared" si="455"/>
        <v>3.1336386686197368</v>
      </c>
      <c r="AN299">
        <f t="shared" si="456"/>
        <v>1.0131252069197265</v>
      </c>
      <c r="AO299" t="s">
        <v>137</v>
      </c>
      <c r="AP299">
        <f t="shared" si="457"/>
        <v>65.612350983896292</v>
      </c>
      <c r="AQ299">
        <f t="shared" si="458"/>
        <v>65</v>
      </c>
      <c r="AR299">
        <f t="shared" si="459"/>
        <v>36</v>
      </c>
      <c r="AS299">
        <f t="shared" si="460"/>
        <v>44</v>
      </c>
      <c r="AT299">
        <f t="shared" si="461"/>
        <v>1.1451515546431312</v>
      </c>
      <c r="AU299">
        <f t="shared" si="462"/>
        <v>63.705181516086313</v>
      </c>
      <c r="AV299" s="18">
        <f t="shared" si="463"/>
        <v>4.2470121010724204</v>
      </c>
      <c r="AW299">
        <f t="shared" si="464"/>
        <v>1.1118651680363392</v>
      </c>
      <c r="AX299">
        <f t="shared" si="465"/>
        <v>21.236494361578153</v>
      </c>
      <c r="AY299" t="str">
        <f t="shared" si="466"/>
        <v>POSITIF</v>
      </c>
      <c r="AZ299">
        <f t="shared" si="467"/>
        <v>21</v>
      </c>
      <c r="BA299">
        <f t="shared" si="468"/>
        <v>14</v>
      </c>
      <c r="BB299">
        <f t="shared" si="469"/>
        <v>11</v>
      </c>
      <c r="BC299">
        <f t="shared" si="470"/>
        <v>0.37064674819074994</v>
      </c>
      <c r="BD299">
        <f t="shared" si="471"/>
        <v>3.1259249934374949</v>
      </c>
      <c r="BE299">
        <f t="shared" si="472"/>
        <v>0.12222152900771403</v>
      </c>
      <c r="BF299">
        <f t="shared" si="473"/>
        <v>1.9428132568574878</v>
      </c>
      <c r="BG299">
        <f t="shared" si="474"/>
        <v>-173.53998144688282</v>
      </c>
      <c r="BH299">
        <f t="shared" si="475"/>
        <v>4.2470121010724204</v>
      </c>
      <c r="BI299">
        <f t="shared" si="476"/>
        <v>6.4600185531171803</v>
      </c>
      <c r="BJ299">
        <f t="shared" si="477"/>
        <v>6</v>
      </c>
      <c r="BK299">
        <f t="shared" si="478"/>
        <v>27</v>
      </c>
      <c r="BL299">
        <f t="shared" si="479"/>
        <v>36</v>
      </c>
      <c r="BM299">
        <f t="shared" si="480"/>
        <v>-61.757184305516155</v>
      </c>
      <c r="BN299" t="str">
        <f t="shared" si="481"/>
        <v>NEGATIF</v>
      </c>
      <c r="BO299">
        <f t="shared" si="482"/>
        <v>61</v>
      </c>
      <c r="BP299">
        <f t="shared" si="483"/>
        <v>45</v>
      </c>
      <c r="BQ299">
        <f t="shared" si="484"/>
        <v>25</v>
      </c>
    </row>
    <row r="300" spans="1:69">
      <c r="A300">
        <f t="shared" si="487"/>
        <v>7.0027777777777782</v>
      </c>
      <c r="B300">
        <f t="shared" si="490"/>
        <v>111.315</v>
      </c>
      <c r="C300">
        <f>INT(G3/15)</f>
        <v>7</v>
      </c>
      <c r="D300">
        <f>L3</f>
        <v>2017</v>
      </c>
      <c r="E300">
        <f>L2</f>
        <v>5</v>
      </c>
      <c r="F300">
        <f>L4+1</f>
        <v>26</v>
      </c>
      <c r="H300">
        <v>23</v>
      </c>
      <c r="I300">
        <v>45</v>
      </c>
      <c r="J300">
        <f t="shared" si="432"/>
        <v>23.75</v>
      </c>
      <c r="L300">
        <f t="shared" si="433"/>
        <v>20</v>
      </c>
      <c r="M300">
        <f t="shared" si="434"/>
        <v>-13</v>
      </c>
      <c r="N300">
        <f t="shared" si="435"/>
        <v>2457900.197916667</v>
      </c>
      <c r="O300">
        <f t="shared" ref="O300:O304" si="491">O274</f>
        <v>8.1273429360522115E-4</v>
      </c>
      <c r="P300">
        <f t="shared" si="488"/>
        <v>2457900.1987294015</v>
      </c>
      <c r="Q300">
        <f t="shared" si="489"/>
        <v>0.17399585843672702</v>
      </c>
      <c r="R300">
        <f t="shared" si="485"/>
        <v>64.450915733998045</v>
      </c>
      <c r="S300">
        <f t="shared" si="436"/>
        <v>141.21475985541565</v>
      </c>
      <c r="T300">
        <f t="shared" si="437"/>
        <v>1.1796233182147053</v>
      </c>
      <c r="U300">
        <f t="shared" si="438"/>
        <v>1.1248806854836837</v>
      </c>
      <c r="V300">
        <f t="shared" si="439"/>
        <v>2.4646625118901149</v>
      </c>
      <c r="W300">
        <f t="shared" si="440"/>
        <v>1.6701292173945659E-2</v>
      </c>
      <c r="X300">
        <f t="shared" si="441"/>
        <v>65.630539052212754</v>
      </c>
      <c r="Y300">
        <f t="shared" si="442"/>
        <v>142.39438317363036</v>
      </c>
      <c r="Z300">
        <f t="shared" si="443"/>
        <v>2.4852508227262624</v>
      </c>
      <c r="AA300">
        <f t="shared" si="444"/>
        <v>148.51282110769935</v>
      </c>
      <c r="AB300">
        <f t="shared" si="445"/>
        <v>2.5920377097546861</v>
      </c>
      <c r="AC300">
        <f t="shared" si="446"/>
        <v>23.437028438277594</v>
      </c>
      <c r="AD300">
        <f t="shared" si="447"/>
        <v>-2.2786994722420613E-3</v>
      </c>
      <c r="AE300">
        <f t="shared" si="448"/>
        <v>23.434749738805351</v>
      </c>
      <c r="AF300">
        <f t="shared" si="449"/>
        <v>2457899.5</v>
      </c>
      <c r="AG300">
        <f t="shared" si="450"/>
        <v>0.17397672826830937</v>
      </c>
      <c r="AH300">
        <f t="shared" si="451"/>
        <v>16.250454612191106</v>
      </c>
      <c r="AI300">
        <f t="shared" si="452"/>
        <v>9.0463145938036007</v>
      </c>
      <c r="AJ300">
        <f t="shared" si="453"/>
        <v>0.40901354232303455</v>
      </c>
      <c r="AK300">
        <f t="shared" si="454"/>
        <v>16.4673145938036</v>
      </c>
      <c r="AL300">
        <f t="shared" si="486"/>
        <v>183.29397501539859</v>
      </c>
      <c r="AM300">
        <f t="shared" si="455"/>
        <v>3.1990833630869293</v>
      </c>
      <c r="AN300">
        <f t="shared" si="456"/>
        <v>1.0131270335617271</v>
      </c>
      <c r="AO300" t="s">
        <v>137</v>
      </c>
      <c r="AP300">
        <f t="shared" si="457"/>
        <v>65.622352421139624</v>
      </c>
      <c r="AQ300">
        <f t="shared" si="458"/>
        <v>65</v>
      </c>
      <c r="AR300">
        <f t="shared" si="459"/>
        <v>37</v>
      </c>
      <c r="AS300">
        <f t="shared" si="460"/>
        <v>20</v>
      </c>
      <c r="AT300">
        <f t="shared" si="461"/>
        <v>1.145326112652959</v>
      </c>
      <c r="AU300">
        <f t="shared" si="462"/>
        <v>63.715743891655407</v>
      </c>
      <c r="AV300" s="18">
        <f t="shared" si="463"/>
        <v>4.2477162594436937</v>
      </c>
      <c r="AW300">
        <f t="shared" si="464"/>
        <v>1.112049516266852</v>
      </c>
      <c r="AX300">
        <f t="shared" si="465"/>
        <v>21.238256046013277</v>
      </c>
      <c r="AY300" t="str">
        <f t="shared" si="466"/>
        <v>POSITIF</v>
      </c>
      <c r="AZ300">
        <f t="shared" si="467"/>
        <v>21</v>
      </c>
      <c r="BA300">
        <f t="shared" si="468"/>
        <v>14</v>
      </c>
      <c r="BB300">
        <f t="shared" si="469"/>
        <v>17</v>
      </c>
      <c r="BC300">
        <f t="shared" si="470"/>
        <v>0.37067749538452399</v>
      </c>
      <c r="BD300">
        <f t="shared" si="471"/>
        <v>-3.028844060097978</v>
      </c>
      <c r="BE300">
        <f t="shared" si="472"/>
        <v>0.12222152900771403</v>
      </c>
      <c r="BF300">
        <f t="shared" si="473"/>
        <v>1.9428132568574878</v>
      </c>
      <c r="BG300">
        <f t="shared" si="474"/>
        <v>-166.39744246899647</v>
      </c>
      <c r="BH300">
        <f t="shared" si="475"/>
        <v>4.2477162594436937</v>
      </c>
      <c r="BI300">
        <f t="shared" si="476"/>
        <v>13.602557531003526</v>
      </c>
      <c r="BJ300">
        <f t="shared" si="477"/>
        <v>13</v>
      </c>
      <c r="BK300">
        <f t="shared" si="478"/>
        <v>36</v>
      </c>
      <c r="BL300">
        <f t="shared" si="479"/>
        <v>9</v>
      </c>
      <c r="BM300">
        <f t="shared" si="480"/>
        <v>-61.57444622431283</v>
      </c>
      <c r="BN300" t="str">
        <f t="shared" si="481"/>
        <v>NEGATIF</v>
      </c>
      <c r="BO300">
        <f t="shared" si="482"/>
        <v>61</v>
      </c>
      <c r="BP300">
        <f t="shared" si="483"/>
        <v>34</v>
      </c>
      <c r="BQ300">
        <f t="shared" si="484"/>
        <v>28</v>
      </c>
    </row>
    <row r="301" spans="1:69">
      <c r="A301">
        <f t="shared" si="487"/>
        <v>7.0027777777777782</v>
      </c>
      <c r="B301">
        <f t="shared" si="490"/>
        <v>111.315</v>
      </c>
      <c r="C301">
        <f>INT(G3/15)</f>
        <v>7</v>
      </c>
      <c r="D301">
        <f>L3</f>
        <v>2017</v>
      </c>
      <c r="E301">
        <f>L2</f>
        <v>5</v>
      </c>
      <c r="F301">
        <f>L4+1</f>
        <v>26</v>
      </c>
      <c r="H301">
        <v>24</v>
      </c>
      <c r="I301">
        <v>0</v>
      </c>
      <c r="J301">
        <f t="shared" si="432"/>
        <v>24</v>
      </c>
      <c r="L301">
        <f t="shared" si="433"/>
        <v>20</v>
      </c>
      <c r="M301">
        <f t="shared" si="434"/>
        <v>-13</v>
      </c>
      <c r="N301">
        <f t="shared" si="435"/>
        <v>2457900.2083333335</v>
      </c>
      <c r="O301">
        <f t="shared" si="491"/>
        <v>8.1273429360522115E-4</v>
      </c>
      <c r="P301">
        <f t="shared" si="488"/>
        <v>2457900.209146068</v>
      </c>
      <c r="Q301">
        <f t="shared" si="489"/>
        <v>0.1739961436295131</v>
      </c>
      <c r="R301">
        <f t="shared" si="485"/>
        <v>64.461182893838668</v>
      </c>
      <c r="S301">
        <f t="shared" si="436"/>
        <v>141.22502652486673</v>
      </c>
      <c r="T301">
        <f t="shared" si="437"/>
        <v>1.1793575983413433</v>
      </c>
      <c r="U301">
        <f t="shared" si="438"/>
        <v>1.125059881227731</v>
      </c>
      <c r="V301">
        <f t="shared" si="439"/>
        <v>2.46484169907525</v>
      </c>
      <c r="W301">
        <f t="shared" si="440"/>
        <v>1.670129216196756E-2</v>
      </c>
      <c r="X301">
        <f t="shared" si="441"/>
        <v>65.640540492180008</v>
      </c>
      <c r="Y301">
        <f t="shared" si="442"/>
        <v>142.40438412320808</v>
      </c>
      <c r="Z301">
        <f t="shared" si="443"/>
        <v>2.4854253722247193</v>
      </c>
      <c r="AA301">
        <f t="shared" si="444"/>
        <v>148.5122695059907</v>
      </c>
      <c r="AB301">
        <f t="shared" si="445"/>
        <v>2.5920280824887101</v>
      </c>
      <c r="AC301">
        <f t="shared" si="446"/>
        <v>23.437028434568898</v>
      </c>
      <c r="AD301">
        <f t="shared" si="447"/>
        <v>-2.2787307759264976E-3</v>
      </c>
      <c r="AE301">
        <f t="shared" si="448"/>
        <v>23.434749703792971</v>
      </c>
      <c r="AF301">
        <f t="shared" si="449"/>
        <v>2457899.5</v>
      </c>
      <c r="AG301">
        <f t="shared" si="450"/>
        <v>0.17397672826830937</v>
      </c>
      <c r="AH301">
        <f t="shared" si="451"/>
        <v>16.250454612191106</v>
      </c>
      <c r="AI301">
        <f t="shared" si="452"/>
        <v>9.2969990711411015</v>
      </c>
      <c r="AJ301">
        <f t="shared" si="453"/>
        <v>0.4090135417119532</v>
      </c>
      <c r="AK301">
        <f t="shared" si="454"/>
        <v>16.717999071141101</v>
      </c>
      <c r="AL301">
        <f t="shared" si="486"/>
        <v>187.04367958607142</v>
      </c>
      <c r="AM301">
        <f t="shared" si="455"/>
        <v>3.264528053822251</v>
      </c>
      <c r="AN301">
        <f t="shared" si="456"/>
        <v>1.0131288597897472</v>
      </c>
      <c r="AO301" t="s">
        <v>137</v>
      </c>
      <c r="AP301">
        <f t="shared" si="457"/>
        <v>65.632353821864541</v>
      </c>
      <c r="AQ301">
        <f t="shared" si="458"/>
        <v>65</v>
      </c>
      <c r="AR301">
        <f t="shared" si="459"/>
        <v>37</v>
      </c>
      <c r="AS301">
        <f t="shared" si="460"/>
        <v>56</v>
      </c>
      <c r="AT301">
        <f t="shared" si="461"/>
        <v>1.1455006700254202</v>
      </c>
      <c r="AU301">
        <f t="shared" si="462"/>
        <v>63.726306481045107</v>
      </c>
      <c r="AV301" s="18">
        <f t="shared" si="463"/>
        <v>4.2484204320696737</v>
      </c>
      <c r="AW301">
        <f t="shared" si="464"/>
        <v>1.1122338682292385</v>
      </c>
      <c r="AX301">
        <f t="shared" si="465"/>
        <v>21.240017066565169</v>
      </c>
      <c r="AY301" t="str">
        <f t="shared" si="466"/>
        <v>POSITIF</v>
      </c>
      <c r="AZ301">
        <f t="shared" si="467"/>
        <v>21</v>
      </c>
      <c r="BA301">
        <f t="shared" si="468"/>
        <v>14</v>
      </c>
      <c r="BB301">
        <f t="shared" si="469"/>
        <v>24</v>
      </c>
      <c r="BC301">
        <f t="shared" si="470"/>
        <v>0.37070823099134981</v>
      </c>
      <c r="BD301">
        <f t="shared" si="471"/>
        <v>-2.9041832379818309</v>
      </c>
      <c r="BE301">
        <f t="shared" si="472"/>
        <v>0.12222152900771403</v>
      </c>
      <c r="BF301">
        <f t="shared" si="473"/>
        <v>1.9428132568574878</v>
      </c>
      <c r="BG301">
        <f t="shared" si="474"/>
        <v>-159.67505944235191</v>
      </c>
      <c r="BH301">
        <f t="shared" si="475"/>
        <v>4.2484204320696737</v>
      </c>
      <c r="BI301">
        <f t="shared" si="476"/>
        <v>20.324940557648091</v>
      </c>
      <c r="BJ301">
        <f t="shared" si="477"/>
        <v>20</v>
      </c>
      <c r="BK301">
        <f t="shared" si="478"/>
        <v>19</v>
      </c>
      <c r="BL301">
        <f t="shared" si="479"/>
        <v>29</v>
      </c>
      <c r="BM301">
        <f t="shared" si="480"/>
        <v>-60.923113946562168</v>
      </c>
      <c r="BN301" t="str">
        <f t="shared" si="481"/>
        <v>NEGATIF</v>
      </c>
      <c r="BO301">
        <f t="shared" si="482"/>
        <v>60</v>
      </c>
      <c r="BP301">
        <f t="shared" si="483"/>
        <v>55</v>
      </c>
      <c r="BQ301">
        <f t="shared" si="484"/>
        <v>23</v>
      </c>
    </row>
    <row r="302" spans="1:69">
      <c r="A302">
        <f t="shared" si="487"/>
        <v>7.0027777777777782</v>
      </c>
      <c r="B302">
        <f t="shared" si="490"/>
        <v>111.315</v>
      </c>
      <c r="C302">
        <f>INT(G3/15)</f>
        <v>7</v>
      </c>
      <c r="D302">
        <f>L3</f>
        <v>2017</v>
      </c>
      <c r="E302">
        <f>L2</f>
        <v>5</v>
      </c>
      <c r="F302">
        <f>L4+1</f>
        <v>26</v>
      </c>
      <c r="H302">
        <v>24</v>
      </c>
      <c r="I302">
        <v>15</v>
      </c>
      <c r="J302">
        <f t="shared" si="432"/>
        <v>24.25</v>
      </c>
      <c r="L302">
        <f t="shared" si="433"/>
        <v>20</v>
      </c>
      <c r="M302">
        <f t="shared" si="434"/>
        <v>-13</v>
      </c>
      <c r="N302">
        <f t="shared" si="435"/>
        <v>2457900.21875</v>
      </c>
      <c r="O302">
        <f t="shared" si="491"/>
        <v>8.1273429360522115E-4</v>
      </c>
      <c r="P302">
        <f t="shared" si="488"/>
        <v>2457900.2195627345</v>
      </c>
      <c r="Q302">
        <f t="shared" si="489"/>
        <v>0.17399642882229918</v>
      </c>
      <c r="R302">
        <f t="shared" si="485"/>
        <v>64.471450053678382</v>
      </c>
      <c r="S302">
        <f t="shared" si="436"/>
        <v>141.23529319431782</v>
      </c>
      <c r="T302">
        <f t="shared" si="437"/>
        <v>1.1790918424042001</v>
      </c>
      <c r="U302">
        <f t="shared" si="438"/>
        <v>1.1252390769717626</v>
      </c>
      <c r="V302">
        <f t="shared" si="439"/>
        <v>2.4650208862603855</v>
      </c>
      <c r="W302">
        <f t="shared" si="440"/>
        <v>1.6701292149989465E-2</v>
      </c>
      <c r="X302">
        <f t="shared" si="441"/>
        <v>65.650541896082586</v>
      </c>
      <c r="Y302">
        <f t="shared" si="442"/>
        <v>142.41438503672202</v>
      </c>
      <c r="Z302">
        <f t="shared" si="443"/>
        <v>2.4855999210937449</v>
      </c>
      <c r="AA302">
        <f t="shared" si="444"/>
        <v>148.51171790428205</v>
      </c>
      <c r="AB302">
        <f t="shared" si="445"/>
        <v>2.5920184552227346</v>
      </c>
      <c r="AC302">
        <f t="shared" si="446"/>
        <v>23.437028430860202</v>
      </c>
      <c r="AD302">
        <f t="shared" si="447"/>
        <v>-2.2787620666318616E-3</v>
      </c>
      <c r="AE302">
        <f t="shared" si="448"/>
        <v>23.434749668793572</v>
      </c>
      <c r="AF302">
        <f t="shared" si="449"/>
        <v>2457899.5</v>
      </c>
      <c r="AG302">
        <f t="shared" si="450"/>
        <v>0.17397672826830937</v>
      </c>
      <c r="AH302">
        <f t="shared" si="451"/>
        <v>16.250454612191106</v>
      </c>
      <c r="AI302">
        <f t="shared" si="452"/>
        <v>9.5476835484786022</v>
      </c>
      <c r="AJ302">
        <f t="shared" si="453"/>
        <v>0.40901354110109844</v>
      </c>
      <c r="AK302">
        <f t="shared" si="454"/>
        <v>16.968683548478602</v>
      </c>
      <c r="AL302">
        <f t="shared" si="486"/>
        <v>190.79338394251215</v>
      </c>
      <c r="AM302">
        <f t="shared" si="455"/>
        <v>3.3299727408185165</v>
      </c>
      <c r="AN302">
        <f t="shared" si="456"/>
        <v>1.0131306856038147</v>
      </c>
      <c r="AO302" t="s">
        <v>137</v>
      </c>
      <c r="AP302">
        <f t="shared" si="457"/>
        <v>65.642355186525009</v>
      </c>
      <c r="AQ302">
        <f t="shared" si="458"/>
        <v>65</v>
      </c>
      <c r="AR302">
        <f t="shared" si="459"/>
        <v>38</v>
      </c>
      <c r="AS302">
        <f t="shared" si="460"/>
        <v>32</v>
      </c>
      <c r="AT302">
        <f t="shared" si="461"/>
        <v>1.145675226768438</v>
      </c>
      <c r="AU302">
        <f t="shared" si="462"/>
        <v>63.736869284666874</v>
      </c>
      <c r="AV302" s="18">
        <f t="shared" si="463"/>
        <v>4.2491246189777918</v>
      </c>
      <c r="AW302">
        <f t="shared" si="464"/>
        <v>1.1124182239306799</v>
      </c>
      <c r="AX302">
        <f t="shared" si="465"/>
        <v>21.241777423245384</v>
      </c>
      <c r="AY302" t="str">
        <f t="shared" si="466"/>
        <v>POSITIF</v>
      </c>
      <c r="AZ302">
        <f t="shared" si="467"/>
        <v>21</v>
      </c>
      <c r="BA302">
        <f t="shared" si="468"/>
        <v>14</v>
      </c>
      <c r="BB302">
        <f t="shared" si="469"/>
        <v>30</v>
      </c>
      <c r="BC302">
        <f t="shared" si="470"/>
        <v>0.37073895501142906</v>
      </c>
      <c r="BD302">
        <f t="shared" si="471"/>
        <v>-2.7868555205867014</v>
      </c>
      <c r="BE302">
        <f t="shared" si="472"/>
        <v>0.12222152900771403</v>
      </c>
      <c r="BF302">
        <f t="shared" si="473"/>
        <v>1.9428132568574878</v>
      </c>
      <c r="BG302">
        <f t="shared" si="474"/>
        <v>-153.50977602809922</v>
      </c>
      <c r="BH302">
        <f t="shared" si="475"/>
        <v>4.2491246189777918</v>
      </c>
      <c r="BI302">
        <f t="shared" si="476"/>
        <v>26.490223971900775</v>
      </c>
      <c r="BJ302">
        <f t="shared" si="477"/>
        <v>26</v>
      </c>
      <c r="BK302">
        <f t="shared" si="478"/>
        <v>29</v>
      </c>
      <c r="BL302">
        <f t="shared" si="479"/>
        <v>24</v>
      </c>
      <c r="BM302">
        <f t="shared" si="480"/>
        <v>-59.833588326499431</v>
      </c>
      <c r="BN302" t="str">
        <f t="shared" si="481"/>
        <v>NEGATIF</v>
      </c>
      <c r="BO302">
        <f t="shared" si="482"/>
        <v>59</v>
      </c>
      <c r="BP302">
        <f t="shared" si="483"/>
        <v>50</v>
      </c>
      <c r="BQ302">
        <f t="shared" si="484"/>
        <v>0</v>
      </c>
    </row>
    <row r="303" spans="1:69">
      <c r="A303">
        <f t="shared" si="487"/>
        <v>7.0027777777777782</v>
      </c>
      <c r="B303">
        <f t="shared" si="490"/>
        <v>111.315</v>
      </c>
      <c r="C303">
        <f>INT(G3/15)</f>
        <v>7</v>
      </c>
      <c r="D303">
        <f>L3</f>
        <v>2017</v>
      </c>
      <c r="E303">
        <f>L2</f>
        <v>5</v>
      </c>
      <c r="F303">
        <f>L4+1</f>
        <v>26</v>
      </c>
      <c r="H303">
        <v>24</v>
      </c>
      <c r="I303">
        <v>30</v>
      </c>
      <c r="J303">
        <f t="shared" si="432"/>
        <v>24.5</v>
      </c>
      <c r="L303">
        <f t="shared" si="433"/>
        <v>20</v>
      </c>
      <c r="M303">
        <f t="shared" si="434"/>
        <v>-13</v>
      </c>
      <c r="N303">
        <f t="shared" si="435"/>
        <v>2457900.229166667</v>
      </c>
      <c r="O303">
        <f t="shared" si="491"/>
        <v>8.1273429360522115E-4</v>
      </c>
      <c r="P303">
        <f t="shared" si="488"/>
        <v>2457900.2299794015</v>
      </c>
      <c r="Q303">
        <f t="shared" si="489"/>
        <v>0.173996714015098</v>
      </c>
      <c r="R303">
        <f t="shared" si="485"/>
        <v>64.48171721397739</v>
      </c>
      <c r="S303">
        <f t="shared" si="436"/>
        <v>141.2455598642282</v>
      </c>
      <c r="T303">
        <f t="shared" si="437"/>
        <v>1.1788260503997523</v>
      </c>
      <c r="U303">
        <f t="shared" si="438"/>
        <v>1.1254182727238105</v>
      </c>
      <c r="V303">
        <f t="shared" si="439"/>
        <v>2.4652000734535369</v>
      </c>
      <c r="W303">
        <f t="shared" si="440"/>
        <v>1.6701292138011366E-2</v>
      </c>
      <c r="X303">
        <f t="shared" si="441"/>
        <v>65.660543264377139</v>
      </c>
      <c r="Y303">
        <f t="shared" si="442"/>
        <v>142.42438591462795</v>
      </c>
      <c r="Z303">
        <f t="shared" si="443"/>
        <v>2.4857744693412931</v>
      </c>
      <c r="AA303">
        <f t="shared" si="444"/>
        <v>148.51116630254879</v>
      </c>
      <c r="AB303">
        <f t="shared" si="445"/>
        <v>2.5920088279563296</v>
      </c>
      <c r="AC303">
        <f t="shared" si="446"/>
        <v>23.437028427151507</v>
      </c>
      <c r="AD303">
        <f t="shared" si="447"/>
        <v>-2.2787933443538886E-3</v>
      </c>
      <c r="AE303">
        <f t="shared" si="448"/>
        <v>23.434749633807154</v>
      </c>
      <c r="AF303">
        <f t="shared" si="449"/>
        <v>2457899.5</v>
      </c>
      <c r="AG303">
        <f t="shared" si="450"/>
        <v>0.17397672826830937</v>
      </c>
      <c r="AH303">
        <f t="shared" si="451"/>
        <v>16.250454612191106</v>
      </c>
      <c r="AI303">
        <f t="shared" si="452"/>
        <v>9.798368025816103</v>
      </c>
      <c r="AJ303">
        <f t="shared" si="453"/>
        <v>0.40901354049047028</v>
      </c>
      <c r="AK303">
        <f t="shared" si="454"/>
        <v>17.219368025816102</v>
      </c>
      <c r="AL303">
        <f t="shared" si="486"/>
        <v>194.5430880843065</v>
      </c>
      <c r="AM303">
        <f t="shared" si="455"/>
        <v>3.3954174240684964</v>
      </c>
      <c r="AN303">
        <f t="shared" si="456"/>
        <v>1.0131325110039571</v>
      </c>
      <c r="AO303" t="s">
        <v>137</v>
      </c>
      <c r="AP303">
        <f t="shared" si="457"/>
        <v>65.652356515577679</v>
      </c>
      <c r="AQ303">
        <f t="shared" si="458"/>
        <v>65</v>
      </c>
      <c r="AR303">
        <f t="shared" si="459"/>
        <v>39</v>
      </c>
      <c r="AS303">
        <f t="shared" si="460"/>
        <v>8</v>
      </c>
      <c r="AT303">
        <f t="shared" si="461"/>
        <v>1.1458497828899823</v>
      </c>
      <c r="AU303">
        <f t="shared" si="462"/>
        <v>63.747432302935024</v>
      </c>
      <c r="AV303" s="18">
        <f t="shared" si="463"/>
        <v>4.2498288201956687</v>
      </c>
      <c r="AW303">
        <f t="shared" si="464"/>
        <v>1.1126025833784075</v>
      </c>
      <c r="AX303">
        <f t="shared" si="465"/>
        <v>21.243537116065845</v>
      </c>
      <c r="AY303" t="str">
        <f t="shared" si="466"/>
        <v>POSITIF</v>
      </c>
      <c r="AZ303">
        <f t="shared" si="467"/>
        <v>21</v>
      </c>
      <c r="BA303">
        <f t="shared" si="468"/>
        <v>14</v>
      </c>
      <c r="BB303">
        <f t="shared" si="469"/>
        <v>36</v>
      </c>
      <c r="BC303">
        <f t="shared" si="470"/>
        <v>0.37076966744496975</v>
      </c>
      <c r="BD303">
        <f t="shared" si="471"/>
        <v>-2.6792510256893949</v>
      </c>
      <c r="BE303">
        <f t="shared" si="472"/>
        <v>0.12222152900771403</v>
      </c>
      <c r="BF303">
        <f t="shared" si="473"/>
        <v>1.9428132568574878</v>
      </c>
      <c r="BG303">
        <f t="shared" si="474"/>
        <v>-147.96605997368499</v>
      </c>
      <c r="BH303">
        <f t="shared" si="475"/>
        <v>4.2498288201956687</v>
      </c>
      <c r="BI303">
        <f t="shared" si="476"/>
        <v>32.033940026315008</v>
      </c>
      <c r="BJ303">
        <f t="shared" si="477"/>
        <v>32</v>
      </c>
      <c r="BK303">
        <f t="shared" si="478"/>
        <v>2</v>
      </c>
      <c r="BL303">
        <f t="shared" si="479"/>
        <v>2</v>
      </c>
      <c r="BM303">
        <f t="shared" si="480"/>
        <v>-58.351190622892581</v>
      </c>
      <c r="BN303" t="str">
        <f t="shared" si="481"/>
        <v>NEGATIF</v>
      </c>
      <c r="BO303">
        <f t="shared" si="482"/>
        <v>58</v>
      </c>
      <c r="BP303">
        <f t="shared" si="483"/>
        <v>21</v>
      </c>
      <c r="BQ303">
        <f t="shared" si="484"/>
        <v>4</v>
      </c>
    </row>
    <row r="304" spans="1:69">
      <c r="A304">
        <f t="shared" si="487"/>
        <v>7.0027777777777782</v>
      </c>
      <c r="B304">
        <f t="shared" si="490"/>
        <v>111.315</v>
      </c>
      <c r="C304">
        <f>INT(G3/15)</f>
        <v>7</v>
      </c>
      <c r="D304">
        <f>L3</f>
        <v>2017</v>
      </c>
      <c r="E304">
        <f>L2</f>
        <v>5</v>
      </c>
      <c r="F304">
        <f>L4+1</f>
        <v>26</v>
      </c>
      <c r="H304">
        <v>24</v>
      </c>
      <c r="I304">
        <v>45</v>
      </c>
      <c r="J304">
        <f t="shared" si="432"/>
        <v>24.75</v>
      </c>
      <c r="L304">
        <f t="shared" si="433"/>
        <v>20</v>
      </c>
      <c r="M304">
        <f t="shared" si="434"/>
        <v>-13</v>
      </c>
      <c r="N304">
        <f t="shared" si="435"/>
        <v>2457900.2395833335</v>
      </c>
      <c r="O304">
        <f t="shared" si="491"/>
        <v>8.1273429360522115E-4</v>
      </c>
      <c r="P304">
        <f t="shared" si="488"/>
        <v>2457900.240396068</v>
      </c>
      <c r="Q304">
        <f t="shared" si="489"/>
        <v>0.17399699920788408</v>
      </c>
      <c r="R304">
        <f t="shared" si="485"/>
        <v>64.491984373818013</v>
      </c>
      <c r="S304">
        <f t="shared" si="436"/>
        <v>141.25582653367928</v>
      </c>
      <c r="T304">
        <f t="shared" si="437"/>
        <v>1.178560222360147</v>
      </c>
      <c r="U304">
        <f t="shared" si="438"/>
        <v>1.1255974684678578</v>
      </c>
      <c r="V304">
        <f t="shared" si="439"/>
        <v>2.4653792606386724</v>
      </c>
      <c r="W304">
        <f t="shared" si="440"/>
        <v>1.670129212603327E-2</v>
      </c>
      <c r="X304">
        <f t="shared" si="441"/>
        <v>65.670544596178161</v>
      </c>
      <c r="Y304">
        <f t="shared" si="442"/>
        <v>142.43438675603943</v>
      </c>
      <c r="Z304">
        <f t="shared" si="443"/>
        <v>2.4859490169518934</v>
      </c>
      <c r="AA304">
        <f t="shared" si="444"/>
        <v>148.51061470084014</v>
      </c>
      <c r="AB304">
        <f t="shared" si="445"/>
        <v>2.5919992006903541</v>
      </c>
      <c r="AC304">
        <f t="shared" si="446"/>
        <v>23.437028423442811</v>
      </c>
      <c r="AD304">
        <f t="shared" si="447"/>
        <v>-2.2788246090841139E-3</v>
      </c>
      <c r="AE304">
        <f t="shared" si="448"/>
        <v>23.434749598833726</v>
      </c>
      <c r="AF304">
        <f t="shared" si="449"/>
        <v>2457899.5</v>
      </c>
      <c r="AG304">
        <f t="shared" si="450"/>
        <v>0.17397672826830937</v>
      </c>
      <c r="AH304">
        <f t="shared" si="451"/>
        <v>16.250454612191106</v>
      </c>
      <c r="AI304">
        <f t="shared" si="452"/>
        <v>10.049052503153604</v>
      </c>
      <c r="AJ304">
        <f t="shared" si="453"/>
        <v>0.40901353988006883</v>
      </c>
      <c r="AK304">
        <f t="shared" si="454"/>
        <v>17.470052503153603</v>
      </c>
      <c r="AL304">
        <f t="shared" si="486"/>
        <v>198.29279201245774</v>
      </c>
      <c r="AM304">
        <f t="shared" si="455"/>
        <v>3.4608621035897005</v>
      </c>
      <c r="AN304">
        <f t="shared" si="456"/>
        <v>1.0131343359899567</v>
      </c>
      <c r="AO304" t="s">
        <v>137</v>
      </c>
      <c r="AP304">
        <f t="shared" si="457"/>
        <v>65.66235780813706</v>
      </c>
      <c r="AQ304">
        <f t="shared" si="458"/>
        <v>65</v>
      </c>
      <c r="AR304">
        <f t="shared" si="459"/>
        <v>39</v>
      </c>
      <c r="AS304">
        <f t="shared" si="460"/>
        <v>44</v>
      </c>
      <c r="AT304">
        <f t="shared" si="461"/>
        <v>1.1460243383745987</v>
      </c>
      <c r="AU304">
        <f t="shared" si="462"/>
        <v>63.757995534846316</v>
      </c>
      <c r="AV304" s="18">
        <f t="shared" si="463"/>
        <v>4.2505330356564208</v>
      </c>
      <c r="AW304">
        <f t="shared" si="464"/>
        <v>1.1127869465549112</v>
      </c>
      <c r="AX304">
        <f t="shared" si="465"/>
        <v>21.245296144802346</v>
      </c>
      <c r="AY304" t="str">
        <f t="shared" si="466"/>
        <v>POSITIF</v>
      </c>
      <c r="AZ304">
        <f t="shared" si="467"/>
        <v>21</v>
      </c>
      <c r="BA304">
        <f t="shared" si="468"/>
        <v>14</v>
      </c>
      <c r="BB304">
        <f t="shared" si="469"/>
        <v>43</v>
      </c>
      <c r="BC304">
        <f t="shared" si="470"/>
        <v>0.3708003682880589</v>
      </c>
      <c r="BD304">
        <f t="shared" si="471"/>
        <v>-2.5824949277441971</v>
      </c>
      <c r="BE304">
        <f t="shared" si="472"/>
        <v>0.12222152900771403</v>
      </c>
      <c r="BF304">
        <f t="shared" si="473"/>
        <v>1.9428132568574878</v>
      </c>
      <c r="BG304">
        <f t="shared" si="474"/>
        <v>0</v>
      </c>
      <c r="BH304">
        <f t="shared" si="475"/>
        <v>4.2505330356564208</v>
      </c>
      <c r="BI304">
        <f t="shared" si="476"/>
        <v>180</v>
      </c>
      <c r="BJ304">
        <f t="shared" si="477"/>
        <v>180</v>
      </c>
      <c r="BK304">
        <f t="shared" si="478"/>
        <v>0</v>
      </c>
      <c r="BL304">
        <f t="shared" si="479"/>
        <v>0</v>
      </c>
      <c r="BM304">
        <f t="shared" si="480"/>
        <v>-56.528208811863642</v>
      </c>
      <c r="BN304" t="str">
        <f t="shared" si="481"/>
        <v>NEGATIF</v>
      </c>
      <c r="BO304">
        <f t="shared" si="482"/>
        <v>56</v>
      </c>
      <c r="BP304">
        <f t="shared" si="483"/>
        <v>31</v>
      </c>
      <c r="BQ304">
        <f t="shared" si="484"/>
        <v>41</v>
      </c>
    </row>
    <row r="306" spans="1:87">
      <c r="C306" t="s">
        <v>156</v>
      </c>
      <c r="AH306" t="s">
        <v>177</v>
      </c>
      <c r="AJ306" t="s">
        <v>178</v>
      </c>
      <c r="BK306" t="s">
        <v>198</v>
      </c>
      <c r="BL306" t="s">
        <v>64</v>
      </c>
      <c r="BT306" t="s">
        <v>64</v>
      </c>
      <c r="BY306" t="s">
        <v>205</v>
      </c>
    </row>
    <row r="307" spans="1:87">
      <c r="N307" t="s">
        <v>157</v>
      </c>
      <c r="O307" t="s">
        <v>106</v>
      </c>
      <c r="P307" t="s">
        <v>159</v>
      </c>
      <c r="Q307" t="s">
        <v>160</v>
      </c>
      <c r="R307" t="s">
        <v>162</v>
      </c>
      <c r="S307" t="s">
        <v>164</v>
      </c>
      <c r="T307" t="s">
        <v>64</v>
      </c>
      <c r="U307" t="s">
        <v>167</v>
      </c>
      <c r="W307" t="s">
        <v>64</v>
      </c>
      <c r="X307" t="s">
        <v>169</v>
      </c>
      <c r="Y307" t="s">
        <v>171</v>
      </c>
      <c r="Z307" t="s">
        <v>172</v>
      </c>
      <c r="AA307" t="s">
        <v>174</v>
      </c>
      <c r="AB307" t="s">
        <v>176</v>
      </c>
      <c r="AC307" t="s">
        <v>176</v>
      </c>
      <c r="AD307" t="s">
        <v>176</v>
      </c>
      <c r="AE307" t="s">
        <v>176</v>
      </c>
      <c r="AF307" t="s">
        <v>176</v>
      </c>
      <c r="AG307" t="s">
        <v>176</v>
      </c>
      <c r="AH307" t="s">
        <v>176</v>
      </c>
      <c r="AI307" t="s">
        <v>151</v>
      </c>
      <c r="AJ307" t="s">
        <v>179</v>
      </c>
      <c r="AK307" t="s">
        <v>151</v>
      </c>
      <c r="AL307" t="s">
        <v>1</v>
      </c>
      <c r="AM307" t="s">
        <v>180</v>
      </c>
      <c r="AP307" t="s">
        <v>183</v>
      </c>
      <c r="AQ307" t="s">
        <v>151</v>
      </c>
      <c r="AR307" t="s">
        <v>184</v>
      </c>
      <c r="AY307" t="s">
        <v>187</v>
      </c>
      <c r="BA307" t="s">
        <v>189</v>
      </c>
      <c r="BC307" t="s">
        <v>192</v>
      </c>
      <c r="BE307" t="s">
        <v>123</v>
      </c>
      <c r="BF307" t="s">
        <v>194</v>
      </c>
      <c r="BI307" t="s">
        <v>196</v>
      </c>
      <c r="BJ307" t="s">
        <v>132</v>
      </c>
      <c r="BK307" t="s">
        <v>199</v>
      </c>
      <c r="BL307" t="s">
        <v>135</v>
      </c>
      <c r="BM307" t="s">
        <v>37</v>
      </c>
      <c r="BN307" t="s">
        <v>200</v>
      </c>
      <c r="BO307" s="15" t="s">
        <v>203</v>
      </c>
      <c r="BP307" s="15" t="s">
        <v>202</v>
      </c>
      <c r="BQ307" s="15" t="s">
        <v>201</v>
      </c>
      <c r="BR307" s="15" t="s">
        <v>204</v>
      </c>
      <c r="BS307" s="15" t="s">
        <v>184</v>
      </c>
      <c r="BT307" s="15" t="s">
        <v>204</v>
      </c>
      <c r="BU307" s="15" t="s">
        <v>138</v>
      </c>
      <c r="BV307" s="15" t="s">
        <v>3</v>
      </c>
      <c r="BW307" s="15" t="s">
        <v>4</v>
      </c>
      <c r="BX307" t="s">
        <v>184</v>
      </c>
      <c r="BY307" s="15" t="s">
        <v>146</v>
      </c>
      <c r="BZ307" s="15" t="s">
        <v>206</v>
      </c>
      <c r="CA307" s="15" t="s">
        <v>153</v>
      </c>
      <c r="CB307" s="15" t="s">
        <v>207</v>
      </c>
      <c r="CH307" t="s">
        <v>64</v>
      </c>
      <c r="CI307" t="s">
        <v>241</v>
      </c>
    </row>
    <row r="308" spans="1:87">
      <c r="N308" t="s">
        <v>158</v>
      </c>
      <c r="Q308" t="s">
        <v>161</v>
      </c>
      <c r="R308" t="s">
        <v>163</v>
      </c>
      <c r="S308" t="s">
        <v>165</v>
      </c>
      <c r="T308" t="s">
        <v>166</v>
      </c>
      <c r="U308" t="s">
        <v>168</v>
      </c>
      <c r="V308" t="s">
        <v>14</v>
      </c>
      <c r="W308" t="s">
        <v>14</v>
      </c>
      <c r="X308" t="s">
        <v>170</v>
      </c>
      <c r="Z308" t="s">
        <v>173</v>
      </c>
      <c r="AA308" t="s">
        <v>175</v>
      </c>
      <c r="AB308">
        <v>1</v>
      </c>
      <c r="AC308">
        <v>2</v>
      </c>
      <c r="AD308">
        <v>3</v>
      </c>
      <c r="AE308">
        <v>4</v>
      </c>
      <c r="AF308">
        <v>5</v>
      </c>
      <c r="AG308">
        <v>6</v>
      </c>
      <c r="AK308" t="s">
        <v>64</v>
      </c>
      <c r="AL308" t="s">
        <v>41</v>
      </c>
      <c r="AM308" t="s">
        <v>181</v>
      </c>
      <c r="AN308" t="s">
        <v>182</v>
      </c>
      <c r="AQ308" t="s">
        <v>64</v>
      </c>
      <c r="AS308" t="s">
        <v>138</v>
      </c>
      <c r="AT308" t="s">
        <v>3</v>
      </c>
      <c r="AU308" t="s">
        <v>4</v>
      </c>
      <c r="AV308" t="s">
        <v>185</v>
      </c>
      <c r="AW308" t="s">
        <v>85</v>
      </c>
      <c r="AX308" t="s">
        <v>186</v>
      </c>
      <c r="AY308" t="s">
        <v>179</v>
      </c>
      <c r="AZ308" t="s">
        <v>188</v>
      </c>
      <c r="BA308" t="s">
        <v>190</v>
      </c>
      <c r="BC308" t="s">
        <v>115</v>
      </c>
      <c r="BD308" t="s">
        <v>14</v>
      </c>
      <c r="BE308" t="s">
        <v>193</v>
      </c>
      <c r="BF308" t="s">
        <v>123</v>
      </c>
      <c r="BG308" t="s">
        <v>123</v>
      </c>
      <c r="BH308" t="s">
        <v>195</v>
      </c>
      <c r="BI308" t="s">
        <v>197</v>
      </c>
      <c r="CC308" t="s">
        <v>2</v>
      </c>
      <c r="CD308" t="s">
        <v>139</v>
      </c>
      <c r="CE308" t="s">
        <v>67</v>
      </c>
      <c r="CH308" t="s">
        <v>131</v>
      </c>
      <c r="CI308" t="s">
        <v>242</v>
      </c>
    </row>
    <row r="309" spans="1:87">
      <c r="A309">
        <f t="shared" ref="A309:F309" si="492">A15</f>
        <v>7.0027777777777782</v>
      </c>
      <c r="B309">
        <f t="shared" si="492"/>
        <v>111.315</v>
      </c>
      <c r="C309">
        <f t="shared" si="492"/>
        <v>7</v>
      </c>
      <c r="D309">
        <f t="shared" si="492"/>
        <v>2017</v>
      </c>
      <c r="E309">
        <f t="shared" si="492"/>
        <v>5</v>
      </c>
      <c r="F309">
        <f t="shared" si="492"/>
        <v>24</v>
      </c>
      <c r="G309">
        <f>RADIANS(A309)</f>
        <v>0.12222152900771403</v>
      </c>
      <c r="H309">
        <f>H15</f>
        <v>1</v>
      </c>
      <c r="I309">
        <f>I15</f>
        <v>0</v>
      </c>
      <c r="J309">
        <f>J15</f>
        <v>1</v>
      </c>
      <c r="L309">
        <f>L15</f>
        <v>20</v>
      </c>
      <c r="M309">
        <f>M15</f>
        <v>-13</v>
      </c>
      <c r="N309">
        <f>1720994.5+INT(365.25*D309)+INT(30.60001*(E309+1))+M309+F309+(H309+I309/60)/24 -C309/24</f>
        <v>2457897.25</v>
      </c>
      <c r="O309">
        <f>O15</f>
        <v>8.1270152549154447E-4</v>
      </c>
      <c r="P309">
        <f>N309+O309</f>
        <v>2457897.2508127014</v>
      </c>
      <c r="Q309">
        <f>(P309-2451545)/36525</f>
        <v>0.173915148876151</v>
      </c>
      <c r="R309">
        <f xml:space="preserve"> MOD(218.317 + 481267.883*O309, 360)</f>
        <v>249.44414268418609</v>
      </c>
      <c r="S309">
        <f xml:space="preserve"> MOD(134.954 + 477198.849*Q309, 360)</f>
        <v>327.06286736289621</v>
      </c>
      <c r="T309">
        <f>RADIANS(R309)</f>
        <v>4.3536215896535735</v>
      </c>
      <c r="U309">
        <f>RADIANS(S309)</f>
        <v>5.7083238964960428</v>
      </c>
      <c r="V309">
        <f xml:space="preserve"> MOD(125.041 - 1934.142*Q309, 360)</f>
        <v>148.66440612238353</v>
      </c>
      <c r="W309">
        <f>RADIANS(V309)</f>
        <v>2.5946833673576086</v>
      </c>
      <c r="X309">
        <f xml:space="preserve"> MOD(280.466 + 36000.769*Q309, 360)</f>
        <v>61.545100290922164</v>
      </c>
      <c r="Y309">
        <f>RADIANS(X309)</f>
        <v>1.0741646385467118</v>
      </c>
      <c r="Z309">
        <f xml:space="preserve"> MOD(357.526 + 35999.05*Q309, 360)</f>
        <v>138.30614015000447</v>
      </c>
      <c r="AA309">
        <f>RADIANS(Z309)</f>
        <v>2.4138975213423022</v>
      </c>
      <c r="AB309">
        <f xml:space="preserve"> 22640*SIN(U309) + 769*SIN(2*D35) + 36*SIN(3*D35)</f>
        <v>-12150.373052215666</v>
      </c>
      <c r="AC309">
        <f xml:space="preserve"> -125*SIN(T309 - X309)</f>
        <v>74.930964928723625</v>
      </c>
      <c r="AD309">
        <f xml:space="preserve"> 2370*SIN(2*(T309 - X309))</f>
        <v>-2274.2818362991889</v>
      </c>
      <c r="AE309">
        <f xml:space="preserve"> -668*SIN(Z309)</f>
        <v>-50.761365004912022</v>
      </c>
      <c r="AF309">
        <f xml:space="preserve"> -412*SIN(2*(T309 - W309)) + 212*SIN(2*(T309 - Y309 - U309))</f>
        <v>361.16099748280527</v>
      </c>
      <c r="AG309">
        <f xml:space="preserve"> 4586*SIN(2*(T309 - Y309) - U309) + 206*SIN(2*(T309 - Y309) - U309 -AA309) + 192*SIN(2*(T309 - Y309) + U309) + 165*SIN(2*(T309 - Y309) - AA309) + 148*SIN(U309 - AA309) - 110*SIN(U309 + AA309)</f>
        <v>2916.8372406789686</v>
      </c>
      <c r="AH309">
        <f xml:space="preserve"> SUM(AB309:AG309)</f>
        <v>-11122.487050429267</v>
      </c>
      <c r="AI309">
        <f>AH309/3600</f>
        <v>-3.0895797362303519</v>
      </c>
      <c r="AJ309">
        <f>MOD(R309+AI309,360)</f>
        <v>246.35456294795574</v>
      </c>
      <c r="AK309">
        <f>RADIANS(AJ309)</f>
        <v>4.2996982507534556</v>
      </c>
      <c r="AL309">
        <f>INT(AJ309)</f>
        <v>246</v>
      </c>
      <c r="AM309">
        <f>INT(60*(AJ309-AL309))</f>
        <v>21</v>
      </c>
      <c r="AN309">
        <f>INT(3600*(AJ309-AL309)-60*AM309)</f>
        <v>16</v>
      </c>
      <c r="AP309">
        <f>(18520*SIN(AK309-W309+0.114*SIN(2*(T309-W309))*PI()/180+0.15*SIN(AA309)*PI()/180)-526*SIN(2*Y309-T309-W309)+44*SIN(2*Y309-T309-W309+U309)-31*SIN((2*Y309-T309-W309-U309)-23*SIN((2*Y309-T309-W309+AA309)+11*SIN((2*Y309-T309-W309-AA309)-25*SIN(T309-W309-2*U309)+21*SIN(T309-W309-U309)))))/3600</f>
        <v>4.9550165971492168</v>
      </c>
      <c r="AQ309">
        <f>RADIANS(AP309)</f>
        <v>8.6481354111219308E-2</v>
      </c>
      <c r="AR309" t="str">
        <f>IF(B51&lt;0, "NEGATIF", "POSITIF")</f>
        <v>POSITIF</v>
      </c>
      <c r="AS309">
        <f>INT(ABS(AP309))</f>
        <v>4</v>
      </c>
      <c r="AT309">
        <f>INT(60*(ABS(AP309)-AS309))</f>
        <v>57</v>
      </c>
      <c r="AU309">
        <f>INT(3600*(ABS(AP309)-AS309)-60*AT309)</f>
        <v>18</v>
      </c>
      <c r="AV309">
        <f>(3423 + 187*COS(U309)+10*COS(2*U309)+34*COS(2*(T309-Y309)-U309)+28*COS(2*(T309-Y309))+3*COS(2*(T309-Y309)+U309))/3600</f>
        <v>1.0100733181906507</v>
      </c>
      <c r="AW309" s="4">
        <f>AV309/24</f>
        <v>4.208638825794378E-2</v>
      </c>
      <c r="AX309">
        <f>RADIANS(AV309)</f>
        <v>1.7629105088971187E-2</v>
      </c>
      <c r="AY309">
        <f>DEGREES(ASIN(0.272493*SIN(AX309)))</f>
        <v>0.27522471070139304</v>
      </c>
      <c r="AZ309" s="4">
        <f>AY309/24</f>
        <v>1.1467696279224711E-2</v>
      </c>
      <c r="BA309">
        <f>6378/SIN(AX309)</f>
        <v>361806.81575221918</v>
      </c>
      <c r="BB309" t="s">
        <v>191</v>
      </c>
      <c r="BC309">
        <f>0.0167086 - 0.000042*Q309</f>
        <v>1.6701295563747203E-2</v>
      </c>
      <c r="BD309">
        <f>MOD(125.04452-1934.13626*Q309, 360)</f>
        <v>148.66892439533811</v>
      </c>
      <c r="BE309">
        <f>23.43929111 - 0.01300417*Q309</f>
        <v>23.437029487838437</v>
      </c>
      <c r="BF309">
        <f>9.2*COS(W309)/3600 + 0.57*COS(2*Y309)/3600</f>
        <v>-2.2692352634355638E-3</v>
      </c>
      <c r="BG309">
        <f>BE309+BF309</f>
        <v>23.434760252575</v>
      </c>
      <c r="BH309" s="19">
        <f>(P309-2451545)/36525</f>
        <v>0.173915148876151</v>
      </c>
      <c r="BI309">
        <f>MOD(280.46061837+360.98564736629*(N309-2451545)+0.000387933*BH309*BH309+(-17.2*SIN(W309)-1.32*SIN(2*Y309))*COS(CH309)/3600,360)/15</f>
        <v>10.102436735449979</v>
      </c>
      <c r="BJ309">
        <f>MOD(BI309+B309/15,24)</f>
        <v>17.52343673544998</v>
      </c>
      <c r="BK309">
        <f>MOD(BJ309-BN309,24)*15</f>
        <v>14.453686993121018</v>
      </c>
      <c r="BL309">
        <f>RADIANS(BK309)</f>
        <v>0.25226442708264074</v>
      </c>
      <c r="BM309">
        <f>MOD(DEGREES(ATAN2(COS(AK309),SIN(AK309)*COS(CH309)-TAN(CI309)*SIN(CH309))),360)</f>
        <v>248.39786403862871</v>
      </c>
      <c r="BN309">
        <f>BM309/15</f>
        <v>16.559857602575246</v>
      </c>
      <c r="BO309">
        <f>INT(BN309)</f>
        <v>16</v>
      </c>
      <c r="BP309">
        <f>INT(60*(BN309-BO309))</f>
        <v>33</v>
      </c>
      <c r="BQ309">
        <f>INT(3600*(BN309-BO309)-60*BP309)</f>
        <v>35</v>
      </c>
      <c r="BR309">
        <f>DEGREES(ASIN(SIN(AQ309)*COS(CH309)+COS(AQ309)*SIN(CH309)*SIN(AK309)))</f>
        <v>-16.481446205254933</v>
      </c>
      <c r="BS309" t="str">
        <f>IF(BR309&lt;0, "NEGATIF", "POSITIF")</f>
        <v>NEGATIF</v>
      </c>
      <c r="BT309">
        <f>RADIANS(BR309)</f>
        <v>-0.28765550177202376</v>
      </c>
      <c r="BU309">
        <f>INT(ABS(BR309))</f>
        <v>16</v>
      </c>
      <c r="BV309">
        <f>INT(60*(BR309-BU309))</f>
        <v>-1949</v>
      </c>
      <c r="BW309">
        <f>INT(3600*(BR309-BU309)-60*BV309)</f>
        <v>6</v>
      </c>
      <c r="BX309" t="str">
        <f>IF(BR309&lt;0, "NEGATIF", "POSITIF")</f>
        <v>NEGATIF</v>
      </c>
      <c r="BY309">
        <f>DEGREES(ATAN2(COS(BL309)*SIN(G309)-TAN(BT309)*COS(G309),SIN(BL309)))</f>
        <v>31.225968265443964</v>
      </c>
      <c r="BZ309">
        <f>MOD(BY309+180,360)</f>
        <v>211.22596826544395</v>
      </c>
      <c r="CA309">
        <f>DEGREES(ASIN(SIN(G309)*SIN(BT309)+COS(G309)*COS(BT309)*COS(BL309)))</f>
        <v>62.504413963852684</v>
      </c>
      <c r="CB309" t="str">
        <f>IF(CA309&lt;0, "NEGATIF", "POSITIF")</f>
        <v>POSITIF</v>
      </c>
      <c r="CC309">
        <f>INT(ABS(CA309))</f>
        <v>62</v>
      </c>
      <c r="CD309">
        <f>INT(60*(ABS(CA309)-CC309))</f>
        <v>30</v>
      </c>
      <c r="CE309">
        <f>INT(3600*(ABS(CA309)-CC309)-60*CD309)</f>
        <v>15</v>
      </c>
      <c r="CG309">
        <f>RADIANS(BM309)</f>
        <v>4.3353605823952899</v>
      </c>
      <c r="CH309">
        <f>RADIANS(BG309)</f>
        <v>0.40901372582293172</v>
      </c>
      <c r="CI309">
        <f>RADIANS(BE309)</f>
        <v>0.40905333144978107</v>
      </c>
    </row>
    <row r="310" spans="1:87">
      <c r="A310">
        <f t="shared" ref="A310:F310" si="493">A16</f>
        <v>7.0027777777777782</v>
      </c>
      <c r="B310">
        <f t="shared" si="493"/>
        <v>111.315</v>
      </c>
      <c r="C310">
        <f t="shared" si="493"/>
        <v>7</v>
      </c>
      <c r="D310">
        <f t="shared" si="493"/>
        <v>2017</v>
      </c>
      <c r="E310">
        <f t="shared" si="493"/>
        <v>5</v>
      </c>
      <c r="F310">
        <f t="shared" si="493"/>
        <v>24</v>
      </c>
      <c r="G310">
        <f t="shared" ref="G310:G373" si="494">RADIANS(A310)</f>
        <v>0.12222152900771403</v>
      </c>
      <c r="H310">
        <f t="shared" ref="H310:J310" si="495">H16</f>
        <v>1</v>
      </c>
      <c r="I310">
        <f t="shared" si="495"/>
        <v>15</v>
      </c>
      <c r="J310">
        <f t="shared" si="495"/>
        <v>1.25</v>
      </c>
      <c r="L310">
        <f t="shared" ref="L310:M310" si="496">L16</f>
        <v>20</v>
      </c>
      <c r="M310">
        <f t="shared" si="496"/>
        <v>-13</v>
      </c>
      <c r="N310">
        <f t="shared" ref="N310:N373" si="497">1720994.5+INT(365.25*D310)+INT(30.60001*(E310+1))+M310+F310+(H310+I310/60)/24 -C310/24</f>
        <v>2457897.260416667</v>
      </c>
      <c r="O310">
        <f t="shared" ref="O310:O373" si="498">O16</f>
        <v>8.1270152549154447E-4</v>
      </c>
      <c r="P310">
        <f t="shared" ref="P310:P373" si="499">N310+O310</f>
        <v>2457897.2612293684</v>
      </c>
      <c r="Q310">
        <f t="shared" ref="Q310:Q373" si="500">(P310-2451545)/36525</f>
        <v>0.17391543406894983</v>
      </c>
      <c r="R310">
        <f t="shared" ref="R310:R373" si="501" xml:space="preserve"> MOD(218.317 + 481267.883*O310, 360)</f>
        <v>249.44414268418609</v>
      </c>
      <c r="S310">
        <f t="shared" ref="S310:S373" si="502" xml:space="preserve"> MOD(134.954 + 477198.849*Q310, 360)</f>
        <v>327.19896103824431</v>
      </c>
      <c r="T310">
        <f t="shared" ref="T310:T373" si="503">RADIANS(R310)</f>
        <v>4.3536215896535735</v>
      </c>
      <c r="U310">
        <f t="shared" ref="U310:U373" si="504">RADIANS(S310)</f>
        <v>5.710699179222007</v>
      </c>
      <c r="V310">
        <f t="shared" ref="V310:V373" si="505" xml:space="preserve"> MOD(125.041 - 1934.142*Q310, 360)</f>
        <v>148.66385451901323</v>
      </c>
      <c r="W310">
        <f t="shared" ref="W310:W373" si="506">RADIANS(V310)</f>
        <v>2.5946737400626319</v>
      </c>
      <c r="X310">
        <f t="shared" ref="X310:X373" si="507" xml:space="preserve"> MOD(280.466 + 36000.769*Q310, 360)</f>
        <v>61.55536745099289</v>
      </c>
      <c r="Y310">
        <f t="shared" ref="Y310:Y373" si="508">RADIANS(X310)</f>
        <v>1.0743438342947751</v>
      </c>
      <c r="Z310">
        <f t="shared" ref="Z310:Z373" si="509" xml:space="preserve"> MOD(357.526 + 35999.05*Q310, 360)</f>
        <v>138.31640681982844</v>
      </c>
      <c r="AA310">
        <f t="shared" ref="AA310:AA373" si="510">RADIANS(Z310)</f>
        <v>2.4140767085339454</v>
      </c>
      <c r="AB310">
        <f t="shared" ref="AB310:AB373" si="511" xml:space="preserve"> 22640*SIN(U310) + 769*SIN(2*D36) + 36*SIN(3*D36)</f>
        <v>-12105.205574583031</v>
      </c>
      <c r="AC310">
        <f t="shared" ref="AC310:AC373" si="512" xml:space="preserve"> -125*SIN(T310 - X310)</f>
        <v>75.954244728349053</v>
      </c>
      <c r="AD310">
        <f t="shared" ref="AD310:AD373" si="513" xml:space="preserve"> 2370*SIN(2*(T310 - X310))</f>
        <v>-2287.4924571933147</v>
      </c>
      <c r="AE310">
        <f t="shared" ref="AE310:AE373" si="514" xml:space="preserve"> -668*SIN(Z310)</f>
        <v>-57.59687531509821</v>
      </c>
      <c r="AF310">
        <f t="shared" ref="AF310:AF373" si="515" xml:space="preserve"> -412*SIN(2*(T310 - W310)) + 212*SIN(2*(T310 - Y310 - U310))</f>
        <v>361.00876921208391</v>
      </c>
      <c r="AG310">
        <f t="shared" ref="AG310:AG373" si="516" xml:space="preserve"> 4586*SIN(2*(T310 - Y310) - U310) + 206*SIN(2*(T310 - Y310) - U310 -AA310) + 192*SIN(2*(T310 - Y310) + U310) + 165*SIN(2*(T310 - Y310) - AA310) + 148*SIN(U310 - AA310) - 110*SIN(U310 + AA310)</f>
        <v>2908.7238352338777</v>
      </c>
      <c r="AH310">
        <f t="shared" ref="AH310:AH373" si="517" xml:space="preserve"> SUM(AB310:AG310)</f>
        <v>-11104.608057917134</v>
      </c>
      <c r="AI310">
        <f t="shared" ref="AI310:AI373" si="518">AH310/3600</f>
        <v>-3.0846133494214261</v>
      </c>
      <c r="AJ310">
        <f t="shared" ref="AJ310:AJ373" si="519">MOD(R310+AI310,360)</f>
        <v>246.35952933476466</v>
      </c>
      <c r="AK310">
        <f t="shared" ref="AK310:AK373" si="520">RADIANS(AJ310)</f>
        <v>4.2997849305551989</v>
      </c>
      <c r="AL310">
        <f t="shared" ref="AL310:AL373" si="521">INT(AJ310)</f>
        <v>246</v>
      </c>
      <c r="AM310">
        <f t="shared" ref="AM310:AM373" si="522">INT(60*(AJ310-AL310))</f>
        <v>21</v>
      </c>
      <c r="AN310">
        <f t="shared" ref="AN310:AN373" si="523">INT(3600*(AJ310-AL310)-60*AM310)</f>
        <v>34</v>
      </c>
      <c r="AP310">
        <f t="shared" ref="AP310:AP373" si="524">(18520*SIN(AK310-W310+0.114*SIN(2*(T310-W310))*PI()/180+0.15*SIN(AA310)*PI()/180)-526*SIN(2*Y310-T310-W310)+44*SIN(2*Y310-T310-W310+U310)-31*SIN((2*Y310-T310-W310-U310)-23*SIN((2*Y310-T310-W310+AA310)+11*SIN((2*Y310-T310-W310-AA310)-25*SIN(T310-W310-2*U310)+21*SIN(T310-W310-U310)))))/3600</f>
        <v>4.9693822629868167</v>
      </c>
      <c r="AQ310">
        <f t="shared" ref="AQ310:AQ373" si="525">RADIANS(AP310)</f>
        <v>8.6732082279326689E-2</v>
      </c>
      <c r="AR310" t="str">
        <f t="shared" ref="AR310:AR373" si="526">IF(B52&lt;0, "NEGATIF", "POSITIF")</f>
        <v>POSITIF</v>
      </c>
      <c r="AS310">
        <f t="shared" ref="AS310:AS373" si="527">INT(ABS(AP310))</f>
        <v>4</v>
      </c>
      <c r="AT310">
        <f t="shared" ref="AT310:AT373" si="528">INT(60*(ABS(AP310)-AS310))</f>
        <v>58</v>
      </c>
      <c r="AU310">
        <f t="shared" ref="AU310:AU373" si="529">INT(3600*(ABS(AP310)-AS310)-60*AT310)</f>
        <v>9</v>
      </c>
      <c r="AV310">
        <f t="shared" ref="AV310:AV373" si="530">(3423 + 187*COS(U310)+10*COS(2*U310)+34*COS(2*(T310-Y310)-U310)+28*COS(2*(T310-Y310))+3*COS(2*(T310-Y310)+U310))/3600</f>
        <v>1.0101729465417018</v>
      </c>
      <c r="AW310" s="4">
        <f t="shared" ref="AW310:AW373" si="531">AV310/24</f>
        <v>4.2090539439237573E-2</v>
      </c>
      <c r="AX310">
        <f t="shared" ref="AX310:AX373" si="532">RADIANS(AV310)</f>
        <v>1.763084393172536E-2</v>
      </c>
      <c r="AY310">
        <f t="shared" ref="AY310:AY373" si="533">DEGREES(ASIN(0.272493*SIN(AX310)))</f>
        <v>0.27525185482394138</v>
      </c>
      <c r="AZ310" s="4">
        <f t="shared" ref="AZ310:AZ373" si="534">AY310/24</f>
        <v>1.1468827284330891E-2</v>
      </c>
      <c r="BA310">
        <f t="shared" ref="BA310:BA373" si="535">6378/SIN(AX310)</f>
        <v>361771.13623605086</v>
      </c>
      <c r="BB310" t="s">
        <v>191</v>
      </c>
      <c r="BC310">
        <f t="shared" ref="BC310:BC373" si="536">0.0167086 - 0.000042*Q310</f>
        <v>1.6701295551769104E-2</v>
      </c>
      <c r="BD310">
        <f t="shared" ref="BD310:BD373" si="537">MOD(125.04452-1934.13626*Q310, 360)</f>
        <v>148.66837279360479</v>
      </c>
      <c r="BE310">
        <f t="shared" ref="BE310:BE373" si="538">23.43929111 - 0.01300417*Q310</f>
        <v>23.437029484129742</v>
      </c>
      <c r="BF310">
        <f t="shared" ref="BF310:BF373" si="539">9.2*COS(W310)/3600 + 0.57*COS(2*Y310)/3600</f>
        <v>-2.2692700048667688E-3</v>
      </c>
      <c r="BG310">
        <f t="shared" ref="BG310:BG373" si="540">BE310+BF310</f>
        <v>23.434760214124875</v>
      </c>
      <c r="BH310" s="19">
        <f t="shared" ref="BH310:BH373" si="541">(P310-2451545)/36525</f>
        <v>0.17391543406894983</v>
      </c>
      <c r="BI310">
        <f t="shared" ref="BI310:BI373" si="542">MOD(280.46061837+360.98564736629*(N310-2451545)+0.000387933*BH310*BH310+(-17.2*SIN(W310)-1.32*SIN(2*Y310))*COS(CH310)/3600,360)/15</f>
        <v>10.353121222245196</v>
      </c>
      <c r="BJ310">
        <f t="shared" ref="BJ310:BJ373" si="543">MOD(BI310+B310/15,24)</f>
        <v>17.774121222245196</v>
      </c>
      <c r="BK310">
        <f t="shared" ref="BK310:BK373" si="544">MOD(BJ310-BN310,24)*15</f>
        <v>18.209453915711364</v>
      </c>
      <c r="BL310">
        <f t="shared" ref="BL310:BL373" si="545">RADIANS(BK310)</f>
        <v>0.31781492581933729</v>
      </c>
      <c r="BM310">
        <f t="shared" ref="BM310:BM373" si="546">MOD(DEGREES(ATAN2(COS(AK310),SIN(AK310)*COS(CH310)-TAN(CI310)*SIN(CH310))),360)</f>
        <v>248.40236441796657</v>
      </c>
      <c r="BN310">
        <f t="shared" ref="BN310:BN373" si="547">BM310/15</f>
        <v>16.560157627864438</v>
      </c>
      <c r="BO310">
        <f t="shared" ref="BO310:BO373" si="548">INT(BN310)</f>
        <v>16</v>
      </c>
      <c r="BP310">
        <f t="shared" ref="BP310:BP373" si="549">INT(60*(BN310-BO310))</f>
        <v>33</v>
      </c>
      <c r="BQ310">
        <f t="shared" ref="BQ310:BQ373" si="550">INT(3600*(BN310-BO310)-60*BP310)</f>
        <v>36</v>
      </c>
      <c r="BR310">
        <f t="shared" ref="BR310:BR373" si="551">DEGREES(ASIN(SIN(AQ310)*COS(CH310)+COS(AQ310)*SIN(CH310)*SIN(AK310)))</f>
        <v>-16.468103521918355</v>
      </c>
      <c r="BS310" t="str">
        <f t="shared" ref="BS310:BS373" si="552">IF(BR310&lt;0, "NEGATIF", "POSITIF")</f>
        <v>NEGATIF</v>
      </c>
      <c r="BT310">
        <f t="shared" ref="BT310:BT372" si="553">RADIANS(BR310)</f>
        <v>-0.28742262801674945</v>
      </c>
      <c r="BU310">
        <f t="shared" ref="BU310:BU372" si="554">INT(ABS(BR310))</f>
        <v>16</v>
      </c>
      <c r="BV310">
        <f t="shared" ref="BV310:BV372" si="555">INT(60*(BR310-BU310))</f>
        <v>-1949</v>
      </c>
      <c r="BW310">
        <f t="shared" ref="BW310:BW372" si="556">INT(3600*(BR310-BU310)-60*BV310)</f>
        <v>54</v>
      </c>
      <c r="BX310" t="str">
        <f t="shared" ref="BX310:BX372" si="557">IF(BR310&lt;0, "NEGATIF", "POSITIF")</f>
        <v>NEGATIF</v>
      </c>
      <c r="BY310">
        <f t="shared" ref="BY310:BY373" si="558">DEGREES(ATAN2(COS(BL310)*SIN(G310)-TAN(BT310)*COS(G310),SIN(BL310)))</f>
        <v>37.366702332490455</v>
      </c>
      <c r="BZ310">
        <f t="shared" ref="BZ310:BZ373" si="559">MOD(BY310+180,360)</f>
        <v>217.36670233249046</v>
      </c>
      <c r="CA310">
        <f t="shared" ref="CA310:CA373" si="560">DEGREES(ASIN(SIN(G310)*SIN(BT310)+COS(G310)*COS(BT310)*COS(BL310)))</f>
        <v>60.411696035025692</v>
      </c>
      <c r="CB310" t="str">
        <f>IF(CA310&lt;0, "NEGATIF", "POSITIF")</f>
        <v>POSITIF</v>
      </c>
      <c r="CC310">
        <f>INT(ABS(CA310))</f>
        <v>60</v>
      </c>
      <c r="CD310">
        <f>INT(60*(ABS(CA310)-CC310))</f>
        <v>24</v>
      </c>
      <c r="CE310">
        <f>INT(3600*(ABS(CA310)-CC310)-60*CD310)</f>
        <v>42</v>
      </c>
      <c r="CG310">
        <f t="shared" ref="CG310:CG373" si="561">RADIANS(BM310)</f>
        <v>4.3354391288323244</v>
      </c>
      <c r="CH310">
        <f t="shared" ref="CH310:CH373" si="562">RADIANS(BG310)</f>
        <v>0.40901372515185042</v>
      </c>
      <c r="CI310">
        <f t="shared" ref="CI310:CI373" si="563">RADIANS(BE310)</f>
        <v>0.40905333138505207</v>
      </c>
    </row>
    <row r="311" spans="1:87">
      <c r="A311">
        <f t="shared" ref="A311:F311" si="564">A17</f>
        <v>7.0027777777777782</v>
      </c>
      <c r="B311">
        <f t="shared" si="564"/>
        <v>111.315</v>
      </c>
      <c r="C311">
        <f t="shared" si="564"/>
        <v>7</v>
      </c>
      <c r="D311">
        <f t="shared" si="564"/>
        <v>2017</v>
      </c>
      <c r="E311">
        <f t="shared" si="564"/>
        <v>5</v>
      </c>
      <c r="F311">
        <f t="shared" si="564"/>
        <v>24</v>
      </c>
      <c r="G311">
        <f t="shared" si="494"/>
        <v>0.12222152900771403</v>
      </c>
      <c r="H311">
        <f t="shared" ref="H311:J311" si="565">H17</f>
        <v>1</v>
      </c>
      <c r="I311">
        <f t="shared" si="565"/>
        <v>30</v>
      </c>
      <c r="J311">
        <f t="shared" si="565"/>
        <v>1.5</v>
      </c>
      <c r="L311">
        <f t="shared" ref="L311:M311" si="566">L17</f>
        <v>20</v>
      </c>
      <c r="M311">
        <f t="shared" si="566"/>
        <v>-13</v>
      </c>
      <c r="N311">
        <f t="shared" si="497"/>
        <v>2457897.2708333335</v>
      </c>
      <c r="O311">
        <f t="shared" si="498"/>
        <v>8.1270152549154447E-4</v>
      </c>
      <c r="P311">
        <f t="shared" si="499"/>
        <v>2457897.2716460349</v>
      </c>
      <c r="Q311">
        <f t="shared" si="500"/>
        <v>0.17391571926173591</v>
      </c>
      <c r="R311">
        <f t="shared" si="501"/>
        <v>249.44414268418609</v>
      </c>
      <c r="S311">
        <f t="shared" si="502"/>
        <v>327.33505470749515</v>
      </c>
      <c r="T311">
        <f t="shared" si="503"/>
        <v>4.3536215896535735</v>
      </c>
      <c r="U311">
        <f t="shared" si="504"/>
        <v>5.7130744618415541</v>
      </c>
      <c r="V311">
        <f t="shared" si="505"/>
        <v>148.6633029156676</v>
      </c>
      <c r="W311">
        <f t="shared" si="506"/>
        <v>2.5946641127680858</v>
      </c>
      <c r="X311">
        <f t="shared" si="507"/>
        <v>61.56563461060523</v>
      </c>
      <c r="Y311">
        <f t="shared" si="508"/>
        <v>1.0745230300348383</v>
      </c>
      <c r="Z311">
        <f t="shared" si="509"/>
        <v>138.32667348919404</v>
      </c>
      <c r="AA311">
        <f t="shared" si="510"/>
        <v>2.4142558957175888</v>
      </c>
      <c r="AB311">
        <f t="shared" si="511"/>
        <v>-12059.968902423092</v>
      </c>
      <c r="AC311">
        <f t="shared" si="512"/>
        <v>76.969517868664809</v>
      </c>
      <c r="AD311">
        <f t="shared" si="513"/>
        <v>-2299.738571264872</v>
      </c>
      <c r="AE311">
        <f t="shared" si="514"/>
        <v>-64.426314403457582</v>
      </c>
      <c r="AF311">
        <f t="shared" si="515"/>
        <v>360.85106990998122</v>
      </c>
      <c r="AG311">
        <f t="shared" si="516"/>
        <v>2900.587550075461</v>
      </c>
      <c r="AH311">
        <f t="shared" si="517"/>
        <v>-11085.725650237315</v>
      </c>
      <c r="AI311">
        <f t="shared" si="518"/>
        <v>-3.0793682361770318</v>
      </c>
      <c r="AJ311">
        <f t="shared" si="519"/>
        <v>246.36477444800906</v>
      </c>
      <c r="AK311">
        <f t="shared" si="520"/>
        <v>4.2998764750509535</v>
      </c>
      <c r="AL311">
        <f t="shared" si="521"/>
        <v>246</v>
      </c>
      <c r="AM311">
        <f t="shared" si="522"/>
        <v>21</v>
      </c>
      <c r="AN311">
        <f t="shared" si="523"/>
        <v>53</v>
      </c>
      <c r="AP311">
        <f t="shared" si="524"/>
        <v>4.964728722053092</v>
      </c>
      <c r="AQ311">
        <f t="shared" si="525"/>
        <v>8.6650862668156872E-2</v>
      </c>
      <c r="AR311" t="str">
        <f t="shared" si="526"/>
        <v>POSITIF</v>
      </c>
      <c r="AS311">
        <f t="shared" si="527"/>
        <v>4</v>
      </c>
      <c r="AT311">
        <f t="shared" si="528"/>
        <v>57</v>
      </c>
      <c r="AU311">
        <f t="shared" si="529"/>
        <v>53</v>
      </c>
      <c r="AV311">
        <f t="shared" si="530"/>
        <v>1.0102722517559857</v>
      </c>
      <c r="AW311" s="4">
        <f t="shared" si="531"/>
        <v>4.2094677156499401E-2</v>
      </c>
      <c r="AX311">
        <f t="shared" si="532"/>
        <v>1.7632577134679014E-2</v>
      </c>
      <c r="AY311">
        <f t="shared" si="533"/>
        <v>0.2752789109058838</v>
      </c>
      <c r="AZ311" s="4">
        <f t="shared" si="534"/>
        <v>1.1469954621078492E-2</v>
      </c>
      <c r="BA311">
        <f t="shared" si="535"/>
        <v>361735.57944686298</v>
      </c>
      <c r="BB311" t="s">
        <v>191</v>
      </c>
      <c r="BC311">
        <f t="shared" si="536"/>
        <v>1.6701295539791008E-2</v>
      </c>
      <c r="BD311">
        <f t="shared" si="537"/>
        <v>148.66782119189614</v>
      </c>
      <c r="BE311">
        <f t="shared" si="538"/>
        <v>23.437029480421046</v>
      </c>
      <c r="BF311">
        <f t="shared" si="539"/>
        <v>-2.2693047349848254E-3</v>
      </c>
      <c r="BG311">
        <f t="shared" si="540"/>
        <v>23.434760175686062</v>
      </c>
      <c r="BH311" s="19">
        <f t="shared" si="541"/>
        <v>0.17391571926173591</v>
      </c>
      <c r="BI311">
        <f t="shared" si="542"/>
        <v>10.603805697833499</v>
      </c>
      <c r="BJ311">
        <f t="shared" si="543"/>
        <v>18.0248056978335</v>
      </c>
      <c r="BK311">
        <f t="shared" si="544"/>
        <v>21.964968073821858</v>
      </c>
      <c r="BL311">
        <f t="shared" si="545"/>
        <v>0.38336101298362835</v>
      </c>
      <c r="BM311">
        <f t="shared" si="546"/>
        <v>248.40711739368066</v>
      </c>
      <c r="BN311">
        <f t="shared" si="547"/>
        <v>16.560474492912043</v>
      </c>
      <c r="BO311">
        <f t="shared" si="548"/>
        <v>16</v>
      </c>
      <c r="BP311">
        <f t="shared" si="549"/>
        <v>33</v>
      </c>
      <c r="BQ311">
        <f t="shared" si="550"/>
        <v>37</v>
      </c>
      <c r="BR311">
        <f t="shared" si="551"/>
        <v>-16.47356114835878</v>
      </c>
      <c r="BS311" t="str">
        <f t="shared" si="552"/>
        <v>NEGATIF</v>
      </c>
      <c r="BT311">
        <f t="shared" si="553"/>
        <v>-0.28751788156747876</v>
      </c>
      <c r="BU311">
        <f t="shared" si="554"/>
        <v>16</v>
      </c>
      <c r="BV311">
        <f t="shared" si="555"/>
        <v>-1949</v>
      </c>
      <c r="BW311">
        <f t="shared" si="556"/>
        <v>35</v>
      </c>
      <c r="BX311" t="str">
        <f t="shared" si="557"/>
        <v>NEGATIF</v>
      </c>
      <c r="BY311">
        <f t="shared" si="558"/>
        <v>42.613445577362214</v>
      </c>
      <c r="BZ311">
        <f>MOD(BY311+180,360)</f>
        <v>222.6134455773622</v>
      </c>
      <c r="CA311">
        <f t="shared" si="560"/>
        <v>58.009538316859604</v>
      </c>
      <c r="CB311" t="str">
        <f t="shared" ref="CB311:CB373" si="567">IF(CA311&lt;0, "NEGATIF", "POSITIF")</f>
        <v>POSITIF</v>
      </c>
      <c r="CC311">
        <f t="shared" ref="CC311:CC373" si="568">INT(ABS(CA311))</f>
        <v>58</v>
      </c>
      <c r="CD311">
        <f t="shared" ref="CD311:CD373" si="569">INT(60*(ABS(CA311)-CC311))</f>
        <v>0</v>
      </c>
      <c r="CE311">
        <f t="shared" ref="CE311:CE373" si="570">INT(3600*(ABS(CA311)-CC311)-60*CD311)</f>
        <v>34</v>
      </c>
      <c r="CG311">
        <f t="shared" si="561"/>
        <v>4.3355220839078026</v>
      </c>
      <c r="CH311">
        <f t="shared" si="562"/>
        <v>0.40901372448096657</v>
      </c>
      <c r="CI311">
        <f t="shared" si="563"/>
        <v>0.40905333132032312</v>
      </c>
    </row>
    <row r="312" spans="1:87">
      <c r="A312">
        <f t="shared" ref="A312:F312" si="571">A18</f>
        <v>7.0027777777777782</v>
      </c>
      <c r="B312">
        <f t="shared" si="571"/>
        <v>111.315</v>
      </c>
      <c r="C312">
        <f t="shared" si="571"/>
        <v>7</v>
      </c>
      <c r="D312">
        <f t="shared" si="571"/>
        <v>2017</v>
      </c>
      <c r="E312">
        <f t="shared" si="571"/>
        <v>5</v>
      </c>
      <c r="F312">
        <f t="shared" si="571"/>
        <v>24</v>
      </c>
      <c r="G312">
        <f t="shared" si="494"/>
        <v>0.12222152900771403</v>
      </c>
      <c r="H312">
        <f t="shared" ref="H312:J312" si="572">H18</f>
        <v>1</v>
      </c>
      <c r="I312">
        <f t="shared" si="572"/>
        <v>45</v>
      </c>
      <c r="J312">
        <f t="shared" si="572"/>
        <v>1.75</v>
      </c>
      <c r="L312">
        <f t="shared" ref="L312:M312" si="573">L18</f>
        <v>20</v>
      </c>
      <c r="M312">
        <f t="shared" si="573"/>
        <v>-13</v>
      </c>
      <c r="N312">
        <f t="shared" si="497"/>
        <v>2457897.28125</v>
      </c>
      <c r="O312">
        <f t="shared" si="498"/>
        <v>8.1270152549154447E-4</v>
      </c>
      <c r="P312">
        <f t="shared" si="499"/>
        <v>2457897.2820627014</v>
      </c>
      <c r="Q312">
        <f t="shared" si="500"/>
        <v>0.17391600445452199</v>
      </c>
      <c r="R312">
        <f t="shared" si="501"/>
        <v>249.44414268418609</v>
      </c>
      <c r="S312">
        <f t="shared" si="502"/>
        <v>327.47114837676054</v>
      </c>
      <c r="T312">
        <f t="shared" si="503"/>
        <v>4.3536215896535735</v>
      </c>
      <c r="U312">
        <f t="shared" si="504"/>
        <v>5.7154497444613561</v>
      </c>
      <c r="V312">
        <f t="shared" si="505"/>
        <v>148.66275131232192</v>
      </c>
      <c r="W312">
        <f t="shared" si="506"/>
        <v>2.5946544854735385</v>
      </c>
      <c r="X312">
        <f t="shared" si="507"/>
        <v>61.57590177021757</v>
      </c>
      <c r="Y312">
        <f t="shared" si="508"/>
        <v>1.0747022257749015</v>
      </c>
      <c r="Z312">
        <f t="shared" si="509"/>
        <v>138.33694015856054</v>
      </c>
      <c r="AA312">
        <f t="shared" si="510"/>
        <v>2.4144350829012478</v>
      </c>
      <c r="AB312">
        <f t="shared" si="511"/>
        <v>-12014.663288932668</v>
      </c>
      <c r="AC312">
        <f t="shared" si="512"/>
        <v>77.97667737189532</v>
      </c>
      <c r="AD312">
        <f t="shared" si="513"/>
        <v>-2311.0150156313239</v>
      </c>
      <c r="AE312">
        <f t="shared" si="514"/>
        <v>-71.248962728621748</v>
      </c>
      <c r="AF312">
        <f t="shared" si="515"/>
        <v>360.68790387852232</v>
      </c>
      <c r="AG312">
        <f t="shared" si="516"/>
        <v>2892.4284464690454</v>
      </c>
      <c r="AH312">
        <f t="shared" si="517"/>
        <v>-11065.834239573152</v>
      </c>
      <c r="AI312">
        <f t="shared" si="518"/>
        <v>-3.0738428443258758</v>
      </c>
      <c r="AJ312">
        <f t="shared" si="519"/>
        <v>246.37029983986022</v>
      </c>
      <c r="AK312">
        <f t="shared" si="520"/>
        <v>4.2999729113312197</v>
      </c>
      <c r="AL312">
        <f t="shared" si="521"/>
        <v>246</v>
      </c>
      <c r="AM312">
        <f t="shared" si="522"/>
        <v>22</v>
      </c>
      <c r="AN312">
        <f t="shared" si="523"/>
        <v>13</v>
      </c>
      <c r="AP312">
        <f t="shared" si="524"/>
        <v>4.9688724590348539</v>
      </c>
      <c r="AQ312">
        <f t="shared" si="525"/>
        <v>8.6723184521825258E-2</v>
      </c>
      <c r="AR312" t="str">
        <f t="shared" si="526"/>
        <v>POSITIF</v>
      </c>
      <c r="AS312">
        <f t="shared" si="527"/>
        <v>4</v>
      </c>
      <c r="AT312">
        <f t="shared" si="528"/>
        <v>58</v>
      </c>
      <c r="AU312">
        <f t="shared" si="529"/>
        <v>7</v>
      </c>
      <c r="AV312">
        <f t="shared" si="530"/>
        <v>1.0103712330440613</v>
      </c>
      <c r="AW312" s="4">
        <f t="shared" si="531"/>
        <v>4.2098801376835887E-2</v>
      </c>
      <c r="AX312">
        <f t="shared" si="532"/>
        <v>1.76343046840538E-2</v>
      </c>
      <c r="AY312">
        <f t="shared" si="533"/>
        <v>0.27530587873214141</v>
      </c>
      <c r="AZ312" s="4">
        <f t="shared" si="534"/>
        <v>1.1471078280505892E-2</v>
      </c>
      <c r="BA312">
        <f t="shared" si="535"/>
        <v>361700.14559693041</v>
      </c>
      <c r="BB312" t="s">
        <v>191</v>
      </c>
      <c r="BC312">
        <f t="shared" si="536"/>
        <v>1.6701295527812909E-2</v>
      </c>
      <c r="BD312">
        <f t="shared" si="537"/>
        <v>148.66726959018749</v>
      </c>
      <c r="BE312">
        <f t="shared" si="538"/>
        <v>23.43702947671235</v>
      </c>
      <c r="BF312">
        <f t="shared" si="539"/>
        <v>-2.2693394537851778E-3</v>
      </c>
      <c r="BG312">
        <f t="shared" si="540"/>
        <v>23.434760137258564</v>
      </c>
      <c r="BH312" s="19">
        <f t="shared" si="541"/>
        <v>0.17391600445452199</v>
      </c>
      <c r="BI312">
        <f t="shared" si="542"/>
        <v>10.8544901734218</v>
      </c>
      <c r="BJ312">
        <f t="shared" si="543"/>
        <v>18.275490173421801</v>
      </c>
      <c r="BK312">
        <f t="shared" si="544"/>
        <v>25.720228225177522</v>
      </c>
      <c r="BL312">
        <f t="shared" si="545"/>
        <v>0.44890266689372527</v>
      </c>
      <c r="BM312">
        <f t="shared" si="546"/>
        <v>248.41212437614948</v>
      </c>
      <c r="BN312">
        <f t="shared" si="547"/>
        <v>16.560808291743299</v>
      </c>
      <c r="BO312">
        <f t="shared" si="548"/>
        <v>16</v>
      </c>
      <c r="BP312">
        <f t="shared" si="549"/>
        <v>33</v>
      </c>
      <c r="BQ312">
        <f t="shared" si="550"/>
        <v>38</v>
      </c>
      <c r="BR312">
        <f t="shared" si="551"/>
        <v>-16.470390190945736</v>
      </c>
      <c r="BS312" t="str">
        <f t="shared" si="552"/>
        <v>NEGATIF</v>
      </c>
      <c r="BT312">
        <f t="shared" si="553"/>
        <v>-0.28746253792018062</v>
      </c>
      <c r="BU312">
        <f t="shared" si="554"/>
        <v>16</v>
      </c>
      <c r="BV312">
        <f t="shared" si="555"/>
        <v>-1949</v>
      </c>
      <c r="BW312">
        <f t="shared" si="556"/>
        <v>46</v>
      </c>
      <c r="BX312" t="str">
        <f t="shared" si="557"/>
        <v>NEGATIF</v>
      </c>
      <c r="BY312">
        <f t="shared" si="558"/>
        <v>47.099445425272584</v>
      </c>
      <c r="BZ312">
        <f t="shared" si="559"/>
        <v>227.09944542527259</v>
      </c>
      <c r="CA312">
        <f t="shared" si="560"/>
        <v>55.380673541807518</v>
      </c>
      <c r="CB312" t="str">
        <f t="shared" si="567"/>
        <v>POSITIF</v>
      </c>
      <c r="CC312">
        <f t="shared" si="568"/>
        <v>55</v>
      </c>
      <c r="CD312">
        <f t="shared" si="569"/>
        <v>22</v>
      </c>
      <c r="CE312">
        <f t="shared" si="570"/>
        <v>50</v>
      </c>
      <c r="CG312">
        <f t="shared" si="561"/>
        <v>4.3356094722374729</v>
      </c>
      <c r="CH312">
        <f t="shared" si="562"/>
        <v>0.40901372381028023</v>
      </c>
      <c r="CI312">
        <f t="shared" si="563"/>
        <v>0.40905333125559418</v>
      </c>
    </row>
    <row r="313" spans="1:87">
      <c r="A313">
        <f t="shared" ref="A313:F313" si="574">A19</f>
        <v>7.0027777777777782</v>
      </c>
      <c r="B313">
        <f t="shared" si="574"/>
        <v>111.315</v>
      </c>
      <c r="C313">
        <f t="shared" si="574"/>
        <v>7</v>
      </c>
      <c r="D313">
        <f t="shared" si="574"/>
        <v>2017</v>
      </c>
      <c r="E313">
        <f t="shared" si="574"/>
        <v>5</v>
      </c>
      <c r="F313">
        <f t="shared" si="574"/>
        <v>24</v>
      </c>
      <c r="G313">
        <f t="shared" si="494"/>
        <v>0.12222152900771403</v>
      </c>
      <c r="H313">
        <f t="shared" ref="H313:J313" si="575">H19</f>
        <v>2</v>
      </c>
      <c r="I313">
        <f t="shared" si="575"/>
        <v>0</v>
      </c>
      <c r="J313">
        <f t="shared" si="575"/>
        <v>2</v>
      </c>
      <c r="L313">
        <f t="shared" ref="L313:M313" si="576">L19</f>
        <v>20</v>
      </c>
      <c r="M313">
        <f t="shared" si="576"/>
        <v>-13</v>
      </c>
      <c r="N313">
        <f t="shared" si="497"/>
        <v>2457897.291666667</v>
      </c>
      <c r="O313">
        <f t="shared" si="498"/>
        <v>8.1270152549154447E-4</v>
      </c>
      <c r="P313">
        <f t="shared" si="499"/>
        <v>2457897.2924793684</v>
      </c>
      <c r="Q313">
        <f t="shared" si="500"/>
        <v>0.17391628964732081</v>
      </c>
      <c r="R313">
        <f t="shared" si="501"/>
        <v>249.44414268418609</v>
      </c>
      <c r="S313">
        <f t="shared" si="502"/>
        <v>327.60724205210863</v>
      </c>
      <c r="T313">
        <f t="shared" si="503"/>
        <v>4.3536215896535735</v>
      </c>
      <c r="U313">
        <f t="shared" si="504"/>
        <v>5.7178250271873203</v>
      </c>
      <c r="V313">
        <f t="shared" si="505"/>
        <v>148.66219970895162</v>
      </c>
      <c r="W313">
        <f t="shared" si="506"/>
        <v>2.5946448581785617</v>
      </c>
      <c r="X313">
        <f t="shared" si="507"/>
        <v>61.586168930288295</v>
      </c>
      <c r="Y313">
        <f t="shared" si="508"/>
        <v>1.074881421522965</v>
      </c>
      <c r="Z313">
        <f t="shared" si="509"/>
        <v>138.34720682838451</v>
      </c>
      <c r="AA313">
        <f t="shared" si="510"/>
        <v>2.4146142700928914</v>
      </c>
      <c r="AB313">
        <f t="shared" si="511"/>
        <v>-11969.288987699774</v>
      </c>
      <c r="AC313">
        <f t="shared" si="512"/>
        <v>78.975617114104168</v>
      </c>
      <c r="AD313">
        <f t="shared" si="513"/>
        <v>-2321.317036091888</v>
      </c>
      <c r="AE313">
        <f t="shared" si="514"/>
        <v>-78.064101461967496</v>
      </c>
      <c r="AF313">
        <f t="shared" si="515"/>
        <v>360.51927556148894</v>
      </c>
      <c r="AG313">
        <f t="shared" si="516"/>
        <v>2884.2465858489004</v>
      </c>
      <c r="AH313">
        <f t="shared" si="517"/>
        <v>-11044.928646729135</v>
      </c>
      <c r="AI313">
        <f t="shared" si="518"/>
        <v>-3.0680357352025376</v>
      </c>
      <c r="AJ313">
        <f t="shared" si="519"/>
        <v>246.37610694898356</v>
      </c>
      <c r="AK313">
        <f t="shared" si="520"/>
        <v>4.3000742645054446</v>
      </c>
      <c r="AL313">
        <f t="shared" si="521"/>
        <v>246</v>
      </c>
      <c r="AM313">
        <f t="shared" si="522"/>
        <v>22</v>
      </c>
      <c r="AN313">
        <f t="shared" si="523"/>
        <v>33</v>
      </c>
      <c r="AP313">
        <f t="shared" si="524"/>
        <v>4.9695327303509442</v>
      </c>
      <c r="AQ313">
        <f t="shared" si="525"/>
        <v>8.6734708430247512E-2</v>
      </c>
      <c r="AR313" t="str">
        <f t="shared" si="526"/>
        <v>POSITIF</v>
      </c>
      <c r="AS313">
        <f t="shared" si="527"/>
        <v>4</v>
      </c>
      <c r="AT313">
        <f t="shared" si="528"/>
        <v>58</v>
      </c>
      <c r="AU313">
        <f t="shared" si="529"/>
        <v>10</v>
      </c>
      <c r="AV313">
        <f t="shared" si="530"/>
        <v>1.0104698896187438</v>
      </c>
      <c r="AW313" s="4">
        <f t="shared" si="531"/>
        <v>4.2102912067447658E-2</v>
      </c>
      <c r="AX313">
        <f t="shared" si="532"/>
        <v>1.7636026566110748E-2</v>
      </c>
      <c r="AY313">
        <f t="shared" si="533"/>
        <v>0.27533275808825014</v>
      </c>
      <c r="AZ313" s="4">
        <f t="shared" si="534"/>
        <v>1.1472198253677089E-2</v>
      </c>
      <c r="BA313">
        <f t="shared" si="535"/>
        <v>361664.83489776275</v>
      </c>
      <c r="BB313" t="s">
        <v>191</v>
      </c>
      <c r="BC313">
        <f t="shared" si="536"/>
        <v>1.6701295515834814E-2</v>
      </c>
      <c r="BD313">
        <f t="shared" si="537"/>
        <v>148.66671798845422</v>
      </c>
      <c r="BE313">
        <f t="shared" si="538"/>
        <v>23.437029473003655</v>
      </c>
      <c r="BF313">
        <f t="shared" si="539"/>
        <v>-2.2693741612632768E-3</v>
      </c>
      <c r="BG313">
        <f t="shared" si="540"/>
        <v>23.434760098842393</v>
      </c>
      <c r="BH313" s="19">
        <f t="shared" si="541"/>
        <v>0.17391628964732081</v>
      </c>
      <c r="BI313">
        <f t="shared" si="542"/>
        <v>11.105174660217017</v>
      </c>
      <c r="BJ313">
        <f t="shared" si="543"/>
        <v>18.526174660217016</v>
      </c>
      <c r="BK313">
        <f t="shared" si="544"/>
        <v>29.475233230127103</v>
      </c>
      <c r="BL313">
        <f t="shared" si="545"/>
        <v>0.51443986765896144</v>
      </c>
      <c r="BM313">
        <f t="shared" si="546"/>
        <v>248.41738667312814</v>
      </c>
      <c r="BN313">
        <f t="shared" si="547"/>
        <v>16.561159111541876</v>
      </c>
      <c r="BO313">
        <f t="shared" si="548"/>
        <v>16</v>
      </c>
      <c r="BP313">
        <f t="shared" si="549"/>
        <v>33</v>
      </c>
      <c r="BQ313">
        <f t="shared" si="550"/>
        <v>40</v>
      </c>
      <c r="BR313">
        <f t="shared" si="551"/>
        <v>-16.470700649272786</v>
      </c>
      <c r="BS313" t="str">
        <f t="shared" si="552"/>
        <v>NEGATIF</v>
      </c>
      <c r="BT313">
        <f t="shared" si="553"/>
        <v>-0.28746795644017786</v>
      </c>
      <c r="BU313">
        <f t="shared" si="554"/>
        <v>16</v>
      </c>
      <c r="BV313">
        <f t="shared" si="555"/>
        <v>-1949</v>
      </c>
      <c r="BW313">
        <f t="shared" si="556"/>
        <v>45</v>
      </c>
      <c r="BX313" t="str">
        <f t="shared" si="557"/>
        <v>NEGATIF</v>
      </c>
      <c r="BY313">
        <f t="shared" si="558"/>
        <v>50.920110038908383</v>
      </c>
      <c r="BZ313">
        <f t="shared" si="559"/>
        <v>230.92011003890838</v>
      </c>
      <c r="CA313">
        <f t="shared" si="560"/>
        <v>52.565633935225861</v>
      </c>
      <c r="CB313" t="str">
        <f t="shared" si="567"/>
        <v>POSITIF</v>
      </c>
      <c r="CC313">
        <f t="shared" si="568"/>
        <v>52</v>
      </c>
      <c r="CD313">
        <f t="shared" si="569"/>
        <v>33</v>
      </c>
      <c r="CE313">
        <f t="shared" si="570"/>
        <v>56</v>
      </c>
      <c r="CG313">
        <f t="shared" si="561"/>
        <v>4.3357013166459684</v>
      </c>
      <c r="CH313">
        <f t="shared" si="562"/>
        <v>0.40901372313979156</v>
      </c>
      <c r="CI313">
        <f t="shared" si="563"/>
        <v>0.40905333119086523</v>
      </c>
    </row>
    <row r="314" spans="1:87">
      <c r="A314">
        <f t="shared" ref="A314:F314" si="577">A20</f>
        <v>7.0027777777777782</v>
      </c>
      <c r="B314">
        <f t="shared" si="577"/>
        <v>111.315</v>
      </c>
      <c r="C314">
        <f t="shared" si="577"/>
        <v>7</v>
      </c>
      <c r="D314">
        <f t="shared" si="577"/>
        <v>2017</v>
      </c>
      <c r="E314">
        <f t="shared" si="577"/>
        <v>5</v>
      </c>
      <c r="F314">
        <f t="shared" si="577"/>
        <v>24</v>
      </c>
      <c r="G314">
        <f t="shared" si="494"/>
        <v>0.12222152900771403</v>
      </c>
      <c r="H314">
        <f t="shared" ref="H314:J314" si="578">H20</f>
        <v>2</v>
      </c>
      <c r="I314">
        <f t="shared" si="578"/>
        <v>15</v>
      </c>
      <c r="J314">
        <f t="shared" si="578"/>
        <v>2.25</v>
      </c>
      <c r="L314">
        <f t="shared" ref="L314:M314" si="579">L20</f>
        <v>20</v>
      </c>
      <c r="M314">
        <f t="shared" si="579"/>
        <v>-13</v>
      </c>
      <c r="N314">
        <f t="shared" si="497"/>
        <v>2457897.3020833335</v>
      </c>
      <c r="O314">
        <f t="shared" si="498"/>
        <v>8.1270152549154447E-4</v>
      </c>
      <c r="P314">
        <f t="shared" si="499"/>
        <v>2457897.3028960349</v>
      </c>
      <c r="Q314">
        <f t="shared" si="500"/>
        <v>0.17391657484010689</v>
      </c>
      <c r="R314">
        <f t="shared" si="501"/>
        <v>249.44414268418609</v>
      </c>
      <c r="S314">
        <f t="shared" si="502"/>
        <v>327.74333572135947</v>
      </c>
      <c r="T314">
        <f t="shared" si="503"/>
        <v>4.3536215896535735</v>
      </c>
      <c r="U314">
        <f t="shared" si="504"/>
        <v>5.7202003098068674</v>
      </c>
      <c r="V314">
        <f t="shared" si="505"/>
        <v>148.66164810560599</v>
      </c>
      <c r="W314">
        <f t="shared" si="506"/>
        <v>2.5946352308840153</v>
      </c>
      <c r="X314">
        <f t="shared" si="507"/>
        <v>61.596436089900635</v>
      </c>
      <c r="Y314">
        <f t="shared" si="508"/>
        <v>1.0750606172630279</v>
      </c>
      <c r="Z314">
        <f t="shared" si="509"/>
        <v>138.35747349775011</v>
      </c>
      <c r="AA314">
        <f t="shared" si="510"/>
        <v>2.4147934572765348</v>
      </c>
      <c r="AB314">
        <f t="shared" si="511"/>
        <v>-11923.846258785466</v>
      </c>
      <c r="AC314">
        <f t="shared" si="512"/>
        <v>79.966231704220419</v>
      </c>
      <c r="AD314">
        <f t="shared" si="513"/>
        <v>-2330.6402879472648</v>
      </c>
      <c r="AE314">
        <f t="shared" si="514"/>
        <v>-84.871011655561574</v>
      </c>
      <c r="AF314">
        <f t="shared" si="515"/>
        <v>360.3451895679695</v>
      </c>
      <c r="AG314">
        <f t="shared" si="516"/>
        <v>2876.0420309170318</v>
      </c>
      <c r="AH314">
        <f t="shared" si="517"/>
        <v>-11023.004106199071</v>
      </c>
      <c r="AI314">
        <f t="shared" si="518"/>
        <v>-3.0619455850552972</v>
      </c>
      <c r="AJ314">
        <f t="shared" si="519"/>
        <v>246.38219709913079</v>
      </c>
      <c r="AK314">
        <f t="shared" si="520"/>
        <v>4.3001805576774546</v>
      </c>
      <c r="AL314">
        <f t="shared" si="521"/>
        <v>246</v>
      </c>
      <c r="AM314">
        <f t="shared" si="522"/>
        <v>22</v>
      </c>
      <c r="AN314">
        <f t="shared" si="523"/>
        <v>55</v>
      </c>
      <c r="AP314">
        <f t="shared" si="524"/>
        <v>4.955680512824495</v>
      </c>
      <c r="AQ314">
        <f t="shared" si="525"/>
        <v>8.6492941625708517E-2</v>
      </c>
      <c r="AR314" t="str">
        <f t="shared" si="526"/>
        <v>POSITIF</v>
      </c>
      <c r="AS314">
        <f t="shared" si="527"/>
        <v>4</v>
      </c>
      <c r="AT314">
        <f t="shared" si="528"/>
        <v>57</v>
      </c>
      <c r="AU314">
        <f t="shared" si="529"/>
        <v>20</v>
      </c>
      <c r="AV314">
        <f t="shared" si="530"/>
        <v>1.0105682206819835</v>
      </c>
      <c r="AW314" s="4">
        <f t="shared" si="531"/>
        <v>4.2107009195082645E-2</v>
      </c>
      <c r="AX314">
        <f t="shared" si="532"/>
        <v>1.7637742766921267E-2</v>
      </c>
      <c r="AY314">
        <f t="shared" si="533"/>
        <v>0.27535954875678581</v>
      </c>
      <c r="AZ314" s="4">
        <f t="shared" si="534"/>
        <v>1.1473314531532742E-2</v>
      </c>
      <c r="BA314">
        <f t="shared" si="535"/>
        <v>361629.64756480162</v>
      </c>
      <c r="BB314" t="s">
        <v>191</v>
      </c>
      <c r="BC314">
        <f t="shared" si="536"/>
        <v>1.6701295503856715E-2</v>
      </c>
      <c r="BD314">
        <f t="shared" si="537"/>
        <v>148.66616638674557</v>
      </c>
      <c r="BE314">
        <f t="shared" si="538"/>
        <v>23.437029469294959</v>
      </c>
      <c r="BF314">
        <f t="shared" si="539"/>
        <v>-2.2694088574099231E-3</v>
      </c>
      <c r="BG314">
        <f t="shared" si="540"/>
        <v>23.434760060437551</v>
      </c>
      <c r="BH314" s="19">
        <f t="shared" si="541"/>
        <v>0.17391657484010689</v>
      </c>
      <c r="BI314">
        <f t="shared" si="542"/>
        <v>11.355859135836363</v>
      </c>
      <c r="BJ314">
        <f t="shared" si="543"/>
        <v>18.776859135836364</v>
      </c>
      <c r="BK314">
        <f t="shared" si="544"/>
        <v>33.229981549071695</v>
      </c>
      <c r="BL314">
        <f t="shared" si="545"/>
        <v>0.57997258840826671</v>
      </c>
      <c r="BM314">
        <f t="shared" si="546"/>
        <v>248.42290548847376</v>
      </c>
      <c r="BN314">
        <f t="shared" si="547"/>
        <v>16.561527032564918</v>
      </c>
      <c r="BO314">
        <f t="shared" si="548"/>
        <v>16</v>
      </c>
      <c r="BP314">
        <f t="shared" si="549"/>
        <v>33</v>
      </c>
      <c r="BQ314">
        <f t="shared" si="550"/>
        <v>41</v>
      </c>
      <c r="BR314">
        <f t="shared" si="551"/>
        <v>-16.485368484300697</v>
      </c>
      <c r="BS314" t="str">
        <f t="shared" si="552"/>
        <v>NEGATIF</v>
      </c>
      <c r="BT314">
        <f t="shared" si="553"/>
        <v>-0.28772395845555432</v>
      </c>
      <c r="BU314">
        <f t="shared" si="554"/>
        <v>16</v>
      </c>
      <c r="BV314">
        <f t="shared" si="555"/>
        <v>-1950</v>
      </c>
      <c r="BW314">
        <f t="shared" si="556"/>
        <v>52</v>
      </c>
      <c r="BX314" t="str">
        <f t="shared" si="557"/>
        <v>NEGATIF</v>
      </c>
      <c r="BY314">
        <f t="shared" si="558"/>
        <v>54.167097986516225</v>
      </c>
      <c r="BZ314">
        <f t="shared" si="559"/>
        <v>234.16709798651624</v>
      </c>
      <c r="CA314">
        <f t="shared" si="560"/>
        <v>49.597670198237616</v>
      </c>
      <c r="CB314" t="str">
        <f t="shared" si="567"/>
        <v>POSITIF</v>
      </c>
      <c r="CC314">
        <f t="shared" si="568"/>
        <v>49</v>
      </c>
      <c r="CD314">
        <f t="shared" si="569"/>
        <v>35</v>
      </c>
      <c r="CE314">
        <f t="shared" si="570"/>
        <v>51</v>
      </c>
      <c r="CG314">
        <f t="shared" si="561"/>
        <v>4.3357976381445589</v>
      </c>
      <c r="CH314">
        <f t="shared" si="562"/>
        <v>0.40901372246950057</v>
      </c>
      <c r="CI314">
        <f t="shared" si="563"/>
        <v>0.40905333112613629</v>
      </c>
    </row>
    <row r="315" spans="1:87">
      <c r="A315">
        <f t="shared" ref="A315:F315" si="580">A21</f>
        <v>7.0027777777777782</v>
      </c>
      <c r="B315">
        <f t="shared" si="580"/>
        <v>111.315</v>
      </c>
      <c r="C315">
        <f t="shared" si="580"/>
        <v>7</v>
      </c>
      <c r="D315">
        <f t="shared" si="580"/>
        <v>2017</v>
      </c>
      <c r="E315">
        <f t="shared" si="580"/>
        <v>5</v>
      </c>
      <c r="F315">
        <f t="shared" si="580"/>
        <v>24</v>
      </c>
      <c r="G315">
        <f t="shared" si="494"/>
        <v>0.12222152900771403</v>
      </c>
      <c r="H315">
        <f t="shared" ref="H315:J315" si="581">H21</f>
        <v>2</v>
      </c>
      <c r="I315">
        <f t="shared" si="581"/>
        <v>30</v>
      </c>
      <c r="J315">
        <f t="shared" si="581"/>
        <v>2.5</v>
      </c>
      <c r="L315">
        <f t="shared" ref="L315:M315" si="582">L21</f>
        <v>20</v>
      </c>
      <c r="M315">
        <f t="shared" si="582"/>
        <v>-13</v>
      </c>
      <c r="N315">
        <f t="shared" si="497"/>
        <v>2457897.3125</v>
      </c>
      <c r="O315">
        <f t="shared" si="498"/>
        <v>8.1270152549154447E-4</v>
      </c>
      <c r="P315">
        <f t="shared" si="499"/>
        <v>2457897.3133127014</v>
      </c>
      <c r="Q315">
        <f t="shared" si="500"/>
        <v>0.17391686003289294</v>
      </c>
      <c r="R315">
        <f t="shared" si="501"/>
        <v>249.44414268418609</v>
      </c>
      <c r="S315">
        <f t="shared" si="502"/>
        <v>327.87942939061031</v>
      </c>
      <c r="T315">
        <f t="shared" si="503"/>
        <v>4.3536215896535735</v>
      </c>
      <c r="U315">
        <f t="shared" si="504"/>
        <v>5.7225755924264146</v>
      </c>
      <c r="V315">
        <f t="shared" si="505"/>
        <v>148.66109650226036</v>
      </c>
      <c r="W315">
        <f t="shared" si="506"/>
        <v>2.5946256035894693</v>
      </c>
      <c r="X315">
        <f t="shared" si="507"/>
        <v>61.606703249512066</v>
      </c>
      <c r="Y315">
        <f t="shared" si="508"/>
        <v>1.0752398130030751</v>
      </c>
      <c r="Z315">
        <f t="shared" si="509"/>
        <v>138.36774016711479</v>
      </c>
      <c r="AA315">
        <f t="shared" si="510"/>
        <v>2.4149726444601618</v>
      </c>
      <c r="AB315">
        <f t="shared" si="511"/>
        <v>-11878.335356544716</v>
      </c>
      <c r="AC315">
        <f t="shared" si="512"/>
        <v>80.948416762649899</v>
      </c>
      <c r="AD315">
        <f t="shared" si="513"/>
        <v>-2338.9808405904105</v>
      </c>
      <c r="AE315">
        <f t="shared" si="514"/>
        <v>-91.668976140594367</v>
      </c>
      <c r="AF315">
        <f t="shared" si="515"/>
        <v>360.16565062698191</v>
      </c>
      <c r="AG315">
        <f t="shared" si="516"/>
        <v>2867.8148434474519</v>
      </c>
      <c r="AH315">
        <f t="shared" si="517"/>
        <v>-11000.056262438635</v>
      </c>
      <c r="AI315">
        <f t="shared" si="518"/>
        <v>-3.055571184010732</v>
      </c>
      <c r="AJ315">
        <f t="shared" si="519"/>
        <v>246.38857150017535</v>
      </c>
      <c r="AK315">
        <f t="shared" si="520"/>
        <v>4.3002918119635245</v>
      </c>
      <c r="AL315">
        <f t="shared" si="521"/>
        <v>246</v>
      </c>
      <c r="AM315">
        <f t="shared" si="522"/>
        <v>23</v>
      </c>
      <c r="AN315">
        <f t="shared" si="523"/>
        <v>18</v>
      </c>
      <c r="AP315">
        <f t="shared" si="524"/>
        <v>4.9574667862012625</v>
      </c>
      <c r="AQ315">
        <f t="shared" si="525"/>
        <v>8.6524117977473822E-2</v>
      </c>
      <c r="AR315" t="str">
        <f t="shared" si="526"/>
        <v>POSITIF</v>
      </c>
      <c r="AS315">
        <f t="shared" si="527"/>
        <v>4</v>
      </c>
      <c r="AT315">
        <f t="shared" si="528"/>
        <v>57</v>
      </c>
      <c r="AU315">
        <f t="shared" si="529"/>
        <v>26</v>
      </c>
      <c r="AV315">
        <f t="shared" si="530"/>
        <v>1.0106662254513501</v>
      </c>
      <c r="AW315" s="4">
        <f t="shared" si="531"/>
        <v>4.2111092727139587E-2</v>
      </c>
      <c r="AX315">
        <f t="shared" si="532"/>
        <v>1.7639453272829373E-2</v>
      </c>
      <c r="AY315">
        <f t="shared" si="533"/>
        <v>0.27538625052457966</v>
      </c>
      <c r="AZ315" s="4">
        <f t="shared" si="534"/>
        <v>1.1474427105190818E-2</v>
      </c>
      <c r="BA315">
        <f t="shared" si="535"/>
        <v>361594.58380794403</v>
      </c>
      <c r="BB315" t="s">
        <v>191</v>
      </c>
      <c r="BC315">
        <f t="shared" si="536"/>
        <v>1.6701295491878619E-2</v>
      </c>
      <c r="BD315">
        <f t="shared" si="537"/>
        <v>148.66561478503698</v>
      </c>
      <c r="BE315">
        <f t="shared" si="538"/>
        <v>23.437029465586264</v>
      </c>
      <c r="BF315">
        <f t="shared" si="539"/>
        <v>-2.2694435422205617E-3</v>
      </c>
      <c r="BG315">
        <f t="shared" si="540"/>
        <v>23.434760022044042</v>
      </c>
      <c r="BH315" s="19">
        <f t="shared" si="541"/>
        <v>0.17391686003289294</v>
      </c>
      <c r="BI315">
        <f t="shared" si="542"/>
        <v>11.606543611424664</v>
      </c>
      <c r="BJ315">
        <f t="shared" si="543"/>
        <v>19.027543611424665</v>
      </c>
      <c r="BK315">
        <f t="shared" si="544"/>
        <v>36.984472248286373</v>
      </c>
      <c r="BL315">
        <f t="shared" si="545"/>
        <v>0.645500812845067</v>
      </c>
      <c r="BM315">
        <f t="shared" si="546"/>
        <v>248.42868192308359</v>
      </c>
      <c r="BN315">
        <f t="shared" si="547"/>
        <v>16.561912128205574</v>
      </c>
      <c r="BO315">
        <f t="shared" si="548"/>
        <v>16</v>
      </c>
      <c r="BP315">
        <f t="shared" si="549"/>
        <v>33</v>
      </c>
      <c r="BQ315">
        <f t="shared" si="550"/>
        <v>42</v>
      </c>
      <c r="BR315">
        <f t="shared" si="551"/>
        <v>-16.4846621045691</v>
      </c>
      <c r="BS315" t="str">
        <f t="shared" si="552"/>
        <v>NEGATIF</v>
      </c>
      <c r="BT315">
        <f t="shared" si="553"/>
        <v>-0.28771162980346859</v>
      </c>
      <c r="BU315">
        <f t="shared" si="554"/>
        <v>16</v>
      </c>
      <c r="BV315">
        <f t="shared" si="555"/>
        <v>-1950</v>
      </c>
      <c r="BW315">
        <f t="shared" si="556"/>
        <v>55</v>
      </c>
      <c r="BX315" t="str">
        <f t="shared" si="557"/>
        <v>NEGATIF</v>
      </c>
      <c r="BY315">
        <f t="shared" si="558"/>
        <v>56.971897620504933</v>
      </c>
      <c r="BZ315">
        <f t="shared" si="559"/>
        <v>236.97189762050493</v>
      </c>
      <c r="CA315">
        <f t="shared" si="560"/>
        <v>46.523405090199304</v>
      </c>
      <c r="CB315" t="str">
        <f t="shared" si="567"/>
        <v>POSITIF</v>
      </c>
      <c r="CC315">
        <f t="shared" si="568"/>
        <v>46</v>
      </c>
      <c r="CD315">
        <f t="shared" si="569"/>
        <v>31</v>
      </c>
      <c r="CE315">
        <f t="shared" si="570"/>
        <v>24</v>
      </c>
      <c r="CG315">
        <f t="shared" si="561"/>
        <v>4.3358984559475271</v>
      </c>
      <c r="CH315">
        <f t="shared" si="562"/>
        <v>0.40901372179940748</v>
      </c>
      <c r="CI315">
        <f t="shared" si="563"/>
        <v>0.40905333106140734</v>
      </c>
    </row>
    <row r="316" spans="1:87">
      <c r="A316">
        <f t="shared" ref="A316:F316" si="583">A22</f>
        <v>7.0027777777777782</v>
      </c>
      <c r="B316">
        <f t="shared" si="583"/>
        <v>111.315</v>
      </c>
      <c r="C316">
        <f t="shared" si="583"/>
        <v>7</v>
      </c>
      <c r="D316">
        <f t="shared" si="583"/>
        <v>2017</v>
      </c>
      <c r="E316">
        <f t="shared" si="583"/>
        <v>5</v>
      </c>
      <c r="F316">
        <f t="shared" si="583"/>
        <v>24</v>
      </c>
      <c r="G316">
        <f t="shared" si="494"/>
        <v>0.12222152900771403</v>
      </c>
      <c r="H316">
        <f t="shared" ref="H316:J316" si="584">H22</f>
        <v>2</v>
      </c>
      <c r="I316">
        <f t="shared" si="584"/>
        <v>45</v>
      </c>
      <c r="J316">
        <f t="shared" si="584"/>
        <v>2.75</v>
      </c>
      <c r="L316">
        <f t="shared" ref="L316:M316" si="585">L22</f>
        <v>20</v>
      </c>
      <c r="M316">
        <f t="shared" si="585"/>
        <v>-13</v>
      </c>
      <c r="N316">
        <f t="shared" si="497"/>
        <v>2457897.322916667</v>
      </c>
      <c r="O316">
        <f t="shared" si="498"/>
        <v>8.1270152549154447E-4</v>
      </c>
      <c r="P316">
        <f t="shared" si="499"/>
        <v>2457897.3237293684</v>
      </c>
      <c r="Q316">
        <f t="shared" si="500"/>
        <v>0.17391714522569179</v>
      </c>
      <c r="R316">
        <f t="shared" si="501"/>
        <v>249.44414268418609</v>
      </c>
      <c r="S316">
        <f t="shared" si="502"/>
        <v>328.0155230659584</v>
      </c>
      <c r="T316">
        <f t="shared" si="503"/>
        <v>4.3536215896535735</v>
      </c>
      <c r="U316">
        <f t="shared" si="504"/>
        <v>5.7249508751523797</v>
      </c>
      <c r="V316">
        <f t="shared" si="505"/>
        <v>148.66054489889001</v>
      </c>
      <c r="W316">
        <f t="shared" si="506"/>
        <v>2.5946159762944916</v>
      </c>
      <c r="X316">
        <f t="shared" si="507"/>
        <v>61.616970409583701</v>
      </c>
      <c r="Y316">
        <f t="shared" si="508"/>
        <v>1.0754190087511546</v>
      </c>
      <c r="Z316">
        <f t="shared" si="509"/>
        <v>138.37800683694059</v>
      </c>
      <c r="AA316">
        <f t="shared" si="510"/>
        <v>2.4151518316518374</v>
      </c>
      <c r="AB316">
        <f t="shared" si="511"/>
        <v>-11832.756535704875</v>
      </c>
      <c r="AC316">
        <f t="shared" si="512"/>
        <v>81.922068797227254</v>
      </c>
      <c r="AD316">
        <f t="shared" si="513"/>
        <v>-2346.3351775902966</v>
      </c>
      <c r="AE316">
        <f t="shared" si="514"/>
        <v>-98.45727869257648</v>
      </c>
      <c r="AF316">
        <f t="shared" si="515"/>
        <v>359.98066360889226</v>
      </c>
      <c r="AG316">
        <f t="shared" si="516"/>
        <v>2859.5650853791149</v>
      </c>
      <c r="AH316">
        <f t="shared" si="517"/>
        <v>-10976.081174202514</v>
      </c>
      <c r="AI316">
        <f t="shared" si="518"/>
        <v>-3.048911437278476</v>
      </c>
      <c r="AJ316">
        <f t="shared" si="519"/>
        <v>246.39523124690763</v>
      </c>
      <c r="AK316">
        <f t="shared" si="520"/>
        <v>4.3004080464713512</v>
      </c>
      <c r="AL316">
        <f t="shared" si="521"/>
        <v>246</v>
      </c>
      <c r="AM316">
        <f t="shared" si="522"/>
        <v>23</v>
      </c>
      <c r="AN316">
        <f t="shared" si="523"/>
        <v>42</v>
      </c>
      <c r="AP316">
        <f t="shared" si="524"/>
        <v>4.9675882612283013</v>
      </c>
      <c r="AQ316">
        <f t="shared" si="525"/>
        <v>8.670077104185403E-2</v>
      </c>
      <c r="AR316" t="str">
        <f t="shared" si="526"/>
        <v>POSITIF</v>
      </c>
      <c r="AS316">
        <f t="shared" si="527"/>
        <v>4</v>
      </c>
      <c r="AT316">
        <f t="shared" si="528"/>
        <v>58</v>
      </c>
      <c r="AU316">
        <f t="shared" si="529"/>
        <v>3</v>
      </c>
      <c r="AV316">
        <f t="shared" si="530"/>
        <v>1.0107639031467299</v>
      </c>
      <c r="AW316" s="4">
        <f t="shared" si="531"/>
        <v>4.2115162631113749E-2</v>
      </c>
      <c r="AX316">
        <f t="shared" si="532"/>
        <v>1.7641158070219511E-2</v>
      </c>
      <c r="AY316">
        <f t="shared" si="533"/>
        <v>0.27541286317909419</v>
      </c>
      <c r="AZ316" s="4">
        <f t="shared" si="534"/>
        <v>1.1475535965795591E-2</v>
      </c>
      <c r="BA316">
        <f t="shared" si="535"/>
        <v>361559.64383630734</v>
      </c>
      <c r="BB316" t="s">
        <v>191</v>
      </c>
      <c r="BC316">
        <f t="shared" si="536"/>
        <v>1.670129547990052E-2</v>
      </c>
      <c r="BD316">
        <f t="shared" si="537"/>
        <v>148.6650631833036</v>
      </c>
      <c r="BE316">
        <f t="shared" si="538"/>
        <v>23.437029461877568</v>
      </c>
      <c r="BF316">
        <f t="shared" si="539"/>
        <v>-2.2694782156906556E-3</v>
      </c>
      <c r="BG316">
        <f t="shared" si="540"/>
        <v>23.434759983661877</v>
      </c>
      <c r="BH316" s="19">
        <f t="shared" si="541"/>
        <v>0.17391714522569179</v>
      </c>
      <c r="BI316">
        <f t="shared" si="542"/>
        <v>11.857228098219881</v>
      </c>
      <c r="BJ316">
        <f t="shared" si="543"/>
        <v>19.278228098219881</v>
      </c>
      <c r="BK316">
        <f t="shared" si="544"/>
        <v>40.738704499494901</v>
      </c>
      <c r="BL316">
        <f t="shared" si="545"/>
        <v>0.71102452651321457</v>
      </c>
      <c r="BM316">
        <f t="shared" si="546"/>
        <v>248.43471697380332</v>
      </c>
      <c r="BN316">
        <f t="shared" si="547"/>
        <v>16.56231446492022</v>
      </c>
      <c r="BO316">
        <f t="shared" si="548"/>
        <v>16</v>
      </c>
      <c r="BP316">
        <f t="shared" si="549"/>
        <v>33</v>
      </c>
      <c r="BQ316">
        <f t="shared" si="550"/>
        <v>44</v>
      </c>
      <c r="BR316">
        <f t="shared" si="551"/>
        <v>-16.475783194914481</v>
      </c>
      <c r="BS316" t="str">
        <f t="shared" si="552"/>
        <v>NEGATIF</v>
      </c>
      <c r="BT316">
        <f t="shared" si="553"/>
        <v>-0.28755666359600834</v>
      </c>
      <c r="BU316">
        <f t="shared" si="554"/>
        <v>16</v>
      </c>
      <c r="BV316">
        <f t="shared" si="555"/>
        <v>-1949</v>
      </c>
      <c r="BW316">
        <f t="shared" si="556"/>
        <v>27</v>
      </c>
      <c r="BX316" t="str">
        <f t="shared" si="557"/>
        <v>NEGATIF</v>
      </c>
      <c r="BY316">
        <f t="shared" si="558"/>
        <v>59.401890786515757</v>
      </c>
      <c r="BZ316">
        <f t="shared" si="559"/>
        <v>239.40189078651576</v>
      </c>
      <c r="CA316">
        <f t="shared" si="560"/>
        <v>43.36041566688619</v>
      </c>
      <c r="CB316" t="str">
        <f t="shared" si="567"/>
        <v>POSITIF</v>
      </c>
      <c r="CC316">
        <f t="shared" si="568"/>
        <v>43</v>
      </c>
      <c r="CD316">
        <f t="shared" si="569"/>
        <v>21</v>
      </c>
      <c r="CE316">
        <f t="shared" si="570"/>
        <v>37</v>
      </c>
      <c r="CG316">
        <f t="shared" si="561"/>
        <v>4.3360037874531114</v>
      </c>
      <c r="CH316">
        <f t="shared" si="562"/>
        <v>0.40901372112951229</v>
      </c>
      <c r="CI316">
        <f t="shared" si="563"/>
        <v>0.4090533309966784</v>
      </c>
    </row>
    <row r="317" spans="1:87">
      <c r="A317">
        <f t="shared" ref="A317:F317" si="586">A23</f>
        <v>7.0027777777777782</v>
      </c>
      <c r="B317">
        <f t="shared" si="586"/>
        <v>111.315</v>
      </c>
      <c r="C317">
        <f t="shared" si="586"/>
        <v>7</v>
      </c>
      <c r="D317">
        <f t="shared" si="586"/>
        <v>2017</v>
      </c>
      <c r="E317">
        <f t="shared" si="586"/>
        <v>5</v>
      </c>
      <c r="F317">
        <f t="shared" si="586"/>
        <v>24</v>
      </c>
      <c r="G317">
        <f t="shared" si="494"/>
        <v>0.12222152900771403</v>
      </c>
      <c r="H317">
        <f t="shared" ref="H317:J317" si="587">H23</f>
        <v>3</v>
      </c>
      <c r="I317">
        <f t="shared" si="587"/>
        <v>0</v>
      </c>
      <c r="J317">
        <f t="shared" si="587"/>
        <v>3</v>
      </c>
      <c r="L317">
        <f t="shared" ref="L317:M317" si="588">L23</f>
        <v>20</v>
      </c>
      <c r="M317">
        <f t="shared" si="588"/>
        <v>-13</v>
      </c>
      <c r="N317">
        <f t="shared" si="497"/>
        <v>2457897.3333333335</v>
      </c>
      <c r="O317">
        <f t="shared" si="498"/>
        <v>8.1270152549154447E-4</v>
      </c>
      <c r="P317">
        <f t="shared" si="499"/>
        <v>2457897.3341460349</v>
      </c>
      <c r="Q317">
        <f t="shared" si="500"/>
        <v>0.17391743041847785</v>
      </c>
      <c r="R317">
        <f t="shared" si="501"/>
        <v>249.44414268418609</v>
      </c>
      <c r="S317">
        <f t="shared" si="502"/>
        <v>328.15161673520925</v>
      </c>
      <c r="T317">
        <f t="shared" si="503"/>
        <v>4.3536215896535735</v>
      </c>
      <c r="U317">
        <f t="shared" si="504"/>
        <v>5.7273261577719268</v>
      </c>
      <c r="V317">
        <f t="shared" si="505"/>
        <v>148.65999329554438</v>
      </c>
      <c r="W317">
        <f t="shared" si="506"/>
        <v>2.5946063489999451</v>
      </c>
      <c r="X317">
        <f t="shared" si="507"/>
        <v>61.627237569195131</v>
      </c>
      <c r="Y317">
        <f t="shared" si="508"/>
        <v>1.0755982044912018</v>
      </c>
      <c r="Z317">
        <f t="shared" si="509"/>
        <v>138.38827350630527</v>
      </c>
      <c r="AA317">
        <f t="shared" si="510"/>
        <v>2.4153310188354649</v>
      </c>
      <c r="AB317">
        <f t="shared" si="511"/>
        <v>-11787.11005750412</v>
      </c>
      <c r="AC317">
        <f t="shared" si="512"/>
        <v>82.887085084463862</v>
      </c>
      <c r="AD317">
        <f t="shared" si="513"/>
        <v>-2352.7001973796359</v>
      </c>
      <c r="AE317">
        <f t="shared" si="514"/>
        <v>-105.23520319038772</v>
      </c>
      <c r="AF317">
        <f t="shared" si="515"/>
        <v>359.79023355125378</v>
      </c>
      <c r="AG317">
        <f t="shared" si="516"/>
        <v>2851.2928199293533</v>
      </c>
      <c r="AH317">
        <f t="shared" si="517"/>
        <v>-10951.075319509075</v>
      </c>
      <c r="AI317">
        <f t="shared" si="518"/>
        <v>-3.0419653665302984</v>
      </c>
      <c r="AJ317">
        <f t="shared" si="519"/>
        <v>246.4021773176558</v>
      </c>
      <c r="AK317">
        <f t="shared" si="520"/>
        <v>4.3005292782759836</v>
      </c>
      <c r="AL317">
        <f t="shared" si="521"/>
        <v>246</v>
      </c>
      <c r="AM317">
        <f t="shared" si="522"/>
        <v>24</v>
      </c>
      <c r="AN317">
        <f t="shared" si="523"/>
        <v>7</v>
      </c>
      <c r="AP317">
        <f t="shared" si="524"/>
        <v>4.9687514071038583</v>
      </c>
      <c r="AQ317">
        <f t="shared" si="525"/>
        <v>8.6721071767063493E-2</v>
      </c>
      <c r="AR317" t="str">
        <f t="shared" si="526"/>
        <v>POSITIF</v>
      </c>
      <c r="AS317">
        <f t="shared" si="527"/>
        <v>4</v>
      </c>
      <c r="AT317">
        <f t="shared" si="528"/>
        <v>58</v>
      </c>
      <c r="AU317">
        <f t="shared" si="529"/>
        <v>7</v>
      </c>
      <c r="AV317">
        <f t="shared" si="530"/>
        <v>1.0108612529772703</v>
      </c>
      <c r="AW317" s="4">
        <f t="shared" si="531"/>
        <v>4.2119218874052927E-2</v>
      </c>
      <c r="AX317">
        <f t="shared" si="532"/>
        <v>1.7642857145288699E-2</v>
      </c>
      <c r="AY317">
        <f t="shared" si="533"/>
        <v>0.2754393865048661</v>
      </c>
      <c r="AZ317" s="4">
        <f t="shared" si="534"/>
        <v>1.147664110436942E-2</v>
      </c>
      <c r="BA317">
        <f t="shared" si="535"/>
        <v>361524.8278629008</v>
      </c>
      <c r="BB317" t="s">
        <v>191</v>
      </c>
      <c r="BC317">
        <f t="shared" si="536"/>
        <v>1.6701295467922424E-2</v>
      </c>
      <c r="BD317">
        <f t="shared" si="537"/>
        <v>148.66451158159501</v>
      </c>
      <c r="BE317">
        <f t="shared" si="538"/>
        <v>23.437029458168873</v>
      </c>
      <c r="BF317">
        <f t="shared" si="539"/>
        <v>-2.2695128778109975E-3</v>
      </c>
      <c r="BG317">
        <f t="shared" si="540"/>
        <v>23.434759945291063</v>
      </c>
      <c r="BH317" s="19">
        <f t="shared" si="541"/>
        <v>0.17391743041847785</v>
      </c>
      <c r="BI317">
        <f t="shared" si="542"/>
        <v>12.107912573839227</v>
      </c>
      <c r="BJ317">
        <f t="shared" si="543"/>
        <v>19.528912573839229</v>
      </c>
      <c r="BK317">
        <f t="shared" si="544"/>
        <v>44.492677075412033</v>
      </c>
      <c r="BL317">
        <f t="shared" si="545"/>
        <v>0.77654370799254135</v>
      </c>
      <c r="BM317">
        <f t="shared" si="546"/>
        <v>248.44101153217639</v>
      </c>
      <c r="BN317">
        <f t="shared" si="547"/>
        <v>16.562734102145093</v>
      </c>
      <c r="BO317">
        <f t="shared" si="548"/>
        <v>16</v>
      </c>
      <c r="BP317">
        <f t="shared" si="549"/>
        <v>33</v>
      </c>
      <c r="BQ317">
        <f t="shared" si="550"/>
        <v>45</v>
      </c>
      <c r="BR317">
        <f t="shared" si="551"/>
        <v>-16.475785200830842</v>
      </c>
      <c r="BS317" t="str">
        <f t="shared" si="552"/>
        <v>NEGATIF</v>
      </c>
      <c r="BT317">
        <f t="shared" si="553"/>
        <v>-0.28755669860585337</v>
      </c>
      <c r="BU317">
        <f t="shared" si="554"/>
        <v>16</v>
      </c>
      <c r="BV317">
        <f t="shared" si="555"/>
        <v>-1949</v>
      </c>
      <c r="BW317">
        <f t="shared" si="556"/>
        <v>27</v>
      </c>
      <c r="BX317" t="str">
        <f t="shared" si="557"/>
        <v>NEGATIF</v>
      </c>
      <c r="BY317">
        <f t="shared" si="558"/>
        <v>61.49980960588924</v>
      </c>
      <c r="BZ317">
        <f t="shared" si="559"/>
        <v>241.49980960588925</v>
      </c>
      <c r="CA317">
        <f t="shared" si="560"/>
        <v>40.118470625732094</v>
      </c>
      <c r="CB317" t="str">
        <f t="shared" si="567"/>
        <v>POSITIF</v>
      </c>
      <c r="CC317">
        <f t="shared" si="568"/>
        <v>40</v>
      </c>
      <c r="CD317">
        <f t="shared" si="569"/>
        <v>7</v>
      </c>
      <c r="CE317">
        <f t="shared" si="570"/>
        <v>6</v>
      </c>
      <c r="CG317">
        <f t="shared" si="561"/>
        <v>4.33611364822168</v>
      </c>
      <c r="CH317">
        <f t="shared" si="562"/>
        <v>0.40901372045981527</v>
      </c>
      <c r="CI317">
        <f t="shared" si="563"/>
        <v>0.40905333093194945</v>
      </c>
    </row>
    <row r="318" spans="1:87">
      <c r="A318">
        <f t="shared" ref="A318:F318" si="589">A24</f>
        <v>7.0027777777777782</v>
      </c>
      <c r="B318">
        <f t="shared" si="589"/>
        <v>111.315</v>
      </c>
      <c r="C318">
        <f t="shared" si="589"/>
        <v>7</v>
      </c>
      <c r="D318">
        <f t="shared" si="589"/>
        <v>2017</v>
      </c>
      <c r="E318">
        <f t="shared" si="589"/>
        <v>5</v>
      </c>
      <c r="F318">
        <f t="shared" si="589"/>
        <v>24</v>
      </c>
      <c r="G318">
        <f t="shared" si="494"/>
        <v>0.12222152900771403</v>
      </c>
      <c r="H318">
        <f t="shared" ref="H318:J318" si="590">H24</f>
        <v>3</v>
      </c>
      <c r="I318">
        <f t="shared" si="590"/>
        <v>15</v>
      </c>
      <c r="J318">
        <f t="shared" si="590"/>
        <v>3.25</v>
      </c>
      <c r="L318">
        <f t="shared" ref="L318:M318" si="591">L24</f>
        <v>20</v>
      </c>
      <c r="M318">
        <f t="shared" si="591"/>
        <v>-13</v>
      </c>
      <c r="N318">
        <f t="shared" si="497"/>
        <v>2457897.34375</v>
      </c>
      <c r="O318">
        <f t="shared" si="498"/>
        <v>8.1270152549154447E-4</v>
      </c>
      <c r="P318">
        <f t="shared" si="499"/>
        <v>2457897.3445627014</v>
      </c>
      <c r="Q318">
        <f t="shared" si="500"/>
        <v>0.17391771561126393</v>
      </c>
      <c r="R318">
        <f t="shared" si="501"/>
        <v>249.44414268418609</v>
      </c>
      <c r="S318">
        <f t="shared" si="502"/>
        <v>328.28771040447464</v>
      </c>
      <c r="T318">
        <f t="shared" si="503"/>
        <v>4.3536215896535735</v>
      </c>
      <c r="U318">
        <f t="shared" si="504"/>
        <v>5.7297014403917279</v>
      </c>
      <c r="V318">
        <f t="shared" si="505"/>
        <v>148.65944169219875</v>
      </c>
      <c r="W318">
        <f t="shared" si="506"/>
        <v>2.5945967217053991</v>
      </c>
      <c r="X318">
        <f t="shared" si="507"/>
        <v>61.637504728806562</v>
      </c>
      <c r="Y318">
        <f t="shared" si="508"/>
        <v>1.075777400231249</v>
      </c>
      <c r="Z318">
        <f t="shared" si="509"/>
        <v>138.39854017567086</v>
      </c>
      <c r="AA318">
        <f t="shared" si="510"/>
        <v>2.4155102060191078</v>
      </c>
      <c r="AB318">
        <f t="shared" si="511"/>
        <v>-11741.396177432871</v>
      </c>
      <c r="AC318">
        <f t="shared" si="512"/>
        <v>83.843363942313715</v>
      </c>
      <c r="AD318">
        <f t="shared" si="513"/>
        <v>-2358.0732165412969</v>
      </c>
      <c r="AE318">
        <f t="shared" si="514"/>
        <v>-112.00203552227055</v>
      </c>
      <c r="AF318">
        <f t="shared" si="515"/>
        <v>359.59436560892641</v>
      </c>
      <c r="AG318">
        <f t="shared" si="516"/>
        <v>2842.9981093748038</v>
      </c>
      <c r="AH318">
        <f t="shared" si="517"/>
        <v>-10925.035590570398</v>
      </c>
      <c r="AI318">
        <f t="shared" si="518"/>
        <v>-3.0347321084917773</v>
      </c>
      <c r="AJ318">
        <f t="shared" si="519"/>
        <v>246.40941057569432</v>
      </c>
      <c r="AK318">
        <f t="shared" si="520"/>
        <v>4.3006555224444023</v>
      </c>
      <c r="AL318">
        <f t="shared" si="521"/>
        <v>246</v>
      </c>
      <c r="AM318">
        <f t="shared" si="522"/>
        <v>24</v>
      </c>
      <c r="AN318">
        <f t="shared" si="523"/>
        <v>33</v>
      </c>
      <c r="AP318">
        <f t="shared" si="524"/>
        <v>4.9632159075202731</v>
      </c>
      <c r="AQ318">
        <f t="shared" si="525"/>
        <v>8.6624459073587151E-2</v>
      </c>
      <c r="AR318" t="str">
        <f t="shared" si="526"/>
        <v>POSITIF</v>
      </c>
      <c r="AS318">
        <f t="shared" si="527"/>
        <v>4</v>
      </c>
      <c r="AT318">
        <f t="shared" si="528"/>
        <v>57</v>
      </c>
      <c r="AU318">
        <f t="shared" si="529"/>
        <v>47</v>
      </c>
      <c r="AV318">
        <f t="shared" si="530"/>
        <v>1.0109582741676562</v>
      </c>
      <c r="AW318" s="4">
        <f t="shared" si="531"/>
        <v>4.2123261423652338E-2</v>
      </c>
      <c r="AX318">
        <f t="shared" si="532"/>
        <v>1.7644550484505136E-2</v>
      </c>
      <c r="AY318">
        <f t="shared" si="533"/>
        <v>0.27546582029066508</v>
      </c>
      <c r="AZ318" s="4">
        <f t="shared" si="534"/>
        <v>1.1477742512111045E-2</v>
      </c>
      <c r="BA318">
        <f t="shared" si="535"/>
        <v>361490.1360952282</v>
      </c>
      <c r="BB318" t="s">
        <v>191</v>
      </c>
      <c r="BC318">
        <f t="shared" si="536"/>
        <v>1.6701295455944329E-2</v>
      </c>
      <c r="BD318">
        <f t="shared" si="537"/>
        <v>148.66395997988636</v>
      </c>
      <c r="BE318">
        <f t="shared" si="538"/>
        <v>23.437029454460177</v>
      </c>
      <c r="BF318">
        <f t="shared" si="539"/>
        <v>-2.2695475285770491E-3</v>
      </c>
      <c r="BG318">
        <f t="shared" si="540"/>
        <v>23.4347599069316</v>
      </c>
      <c r="BH318" s="19">
        <f t="shared" si="541"/>
        <v>0.17391771561126393</v>
      </c>
      <c r="BI318">
        <f t="shared" si="542"/>
        <v>12.358597049458574</v>
      </c>
      <c r="BJ318">
        <f t="shared" si="543"/>
        <v>19.779597049458573</v>
      </c>
      <c r="BK318">
        <f t="shared" si="544"/>
        <v>48.246389356159369</v>
      </c>
      <c r="BL318">
        <f t="shared" si="545"/>
        <v>0.84205834646412814</v>
      </c>
      <c r="BM318">
        <f t="shared" si="546"/>
        <v>248.44756638571923</v>
      </c>
      <c r="BN318">
        <f t="shared" si="547"/>
        <v>16.563171092381282</v>
      </c>
      <c r="BO318">
        <f t="shared" si="548"/>
        <v>16</v>
      </c>
      <c r="BP318">
        <f t="shared" si="549"/>
        <v>33</v>
      </c>
      <c r="BQ318">
        <f t="shared" si="550"/>
        <v>47</v>
      </c>
      <c r="BR318">
        <f t="shared" si="551"/>
        <v>-16.482440094925138</v>
      </c>
      <c r="BS318" t="str">
        <f t="shared" si="552"/>
        <v>NEGATIF</v>
      </c>
      <c r="BT318">
        <f t="shared" si="553"/>
        <v>-0.2876728484191704</v>
      </c>
      <c r="BU318">
        <f t="shared" si="554"/>
        <v>16</v>
      </c>
      <c r="BV318">
        <f t="shared" si="555"/>
        <v>-1949</v>
      </c>
      <c r="BW318">
        <f t="shared" si="556"/>
        <v>3</v>
      </c>
      <c r="BX318" t="str">
        <f t="shared" si="557"/>
        <v>NEGATIF</v>
      </c>
      <c r="BY318">
        <f t="shared" si="558"/>
        <v>63.321173833985597</v>
      </c>
      <c r="BZ318">
        <f t="shared" si="559"/>
        <v>243.3211738339856</v>
      </c>
      <c r="CA318">
        <f t="shared" si="560"/>
        <v>36.813293462020567</v>
      </c>
      <c r="CB318" t="str">
        <f t="shared" si="567"/>
        <v>POSITIF</v>
      </c>
      <c r="CC318">
        <f t="shared" si="568"/>
        <v>36</v>
      </c>
      <c r="CD318">
        <f t="shared" si="569"/>
        <v>48</v>
      </c>
      <c r="CE318">
        <f t="shared" si="570"/>
        <v>47</v>
      </c>
      <c r="CG318">
        <f t="shared" si="561"/>
        <v>4.3362280519979883</v>
      </c>
      <c r="CH318">
        <f t="shared" si="562"/>
        <v>0.40901371979031631</v>
      </c>
      <c r="CI318">
        <f t="shared" si="563"/>
        <v>0.40905333086722051</v>
      </c>
    </row>
    <row r="319" spans="1:87">
      <c r="A319">
        <f t="shared" ref="A319:F319" si="592">A25</f>
        <v>7.0027777777777782</v>
      </c>
      <c r="B319">
        <f t="shared" si="592"/>
        <v>111.315</v>
      </c>
      <c r="C319">
        <f t="shared" si="592"/>
        <v>7</v>
      </c>
      <c r="D319">
        <f t="shared" si="592"/>
        <v>2017</v>
      </c>
      <c r="E319">
        <f t="shared" si="592"/>
        <v>5</v>
      </c>
      <c r="F319">
        <f t="shared" si="592"/>
        <v>24</v>
      </c>
      <c r="G319">
        <f t="shared" si="494"/>
        <v>0.12222152900771403</v>
      </c>
      <c r="H319">
        <f t="shared" ref="H319:J319" si="593">H25</f>
        <v>3</v>
      </c>
      <c r="I319">
        <f t="shared" si="593"/>
        <v>30</v>
      </c>
      <c r="J319">
        <f t="shared" si="593"/>
        <v>3.5</v>
      </c>
      <c r="L319">
        <f t="shared" ref="L319:M319" si="594">L25</f>
        <v>20</v>
      </c>
      <c r="M319">
        <f t="shared" si="594"/>
        <v>-13</v>
      </c>
      <c r="N319">
        <f t="shared" si="497"/>
        <v>2457897.354166667</v>
      </c>
      <c r="O319">
        <f t="shared" si="498"/>
        <v>8.1270152549154447E-4</v>
      </c>
      <c r="P319">
        <f t="shared" si="499"/>
        <v>2457897.3549793684</v>
      </c>
      <c r="Q319">
        <f t="shared" si="500"/>
        <v>0.17391800080406275</v>
      </c>
      <c r="R319">
        <f t="shared" si="501"/>
        <v>249.44414268418609</v>
      </c>
      <c r="S319">
        <f t="shared" si="502"/>
        <v>328.42380407980818</v>
      </c>
      <c r="T319">
        <f t="shared" si="503"/>
        <v>4.3536215896535735</v>
      </c>
      <c r="U319">
        <f t="shared" si="504"/>
        <v>5.7320767231174381</v>
      </c>
      <c r="V319">
        <f t="shared" si="505"/>
        <v>148.65889008882846</v>
      </c>
      <c r="W319">
        <f t="shared" si="506"/>
        <v>2.5945870944104223</v>
      </c>
      <c r="X319">
        <f t="shared" si="507"/>
        <v>61.647771888877287</v>
      </c>
      <c r="Y319">
        <f t="shared" si="508"/>
        <v>1.0759565959793125</v>
      </c>
      <c r="Z319">
        <f t="shared" si="509"/>
        <v>138.40880684549575</v>
      </c>
      <c r="AA319">
        <f t="shared" si="510"/>
        <v>2.4156893932107675</v>
      </c>
      <c r="AB319">
        <f t="shared" si="511"/>
        <v>-11695.615151369331</v>
      </c>
      <c r="AC319">
        <f t="shared" si="512"/>
        <v>84.790804608125086</v>
      </c>
      <c r="AD319">
        <f t="shared" si="513"/>
        <v>-2362.4519697505571</v>
      </c>
      <c r="AE319">
        <f t="shared" si="514"/>
        <v>-118.75706274123297</v>
      </c>
      <c r="AF319">
        <f t="shared" si="515"/>
        <v>359.39306507781373</v>
      </c>
      <c r="AG319">
        <f t="shared" si="516"/>
        <v>2834.6810161592061</v>
      </c>
      <c r="AH319">
        <f t="shared" si="517"/>
        <v>-10897.959298015978</v>
      </c>
      <c r="AI319">
        <f t="shared" si="518"/>
        <v>-3.0272109161155494</v>
      </c>
      <c r="AJ319">
        <f t="shared" si="519"/>
        <v>246.41693176807055</v>
      </c>
      <c r="AK319">
        <f t="shared" si="520"/>
        <v>4.3007867920150433</v>
      </c>
      <c r="AL319">
        <f t="shared" si="521"/>
        <v>246</v>
      </c>
      <c r="AM319">
        <f t="shared" si="522"/>
        <v>25</v>
      </c>
      <c r="AN319">
        <f t="shared" si="523"/>
        <v>0</v>
      </c>
      <c r="AP319">
        <f t="shared" si="524"/>
        <v>4.9523351640447215</v>
      </c>
      <c r="AQ319">
        <f t="shared" si="525"/>
        <v>8.6434554274873884E-2</v>
      </c>
      <c r="AR319" t="str">
        <f t="shared" si="526"/>
        <v>POSITIF</v>
      </c>
      <c r="AS319">
        <f t="shared" si="527"/>
        <v>4</v>
      </c>
      <c r="AT319">
        <f t="shared" si="528"/>
        <v>57</v>
      </c>
      <c r="AU319">
        <f t="shared" si="529"/>
        <v>8</v>
      </c>
      <c r="AV319">
        <f t="shared" si="530"/>
        <v>1.011054965944876</v>
      </c>
      <c r="AW319" s="4">
        <f t="shared" si="531"/>
        <v>4.2127290247703168E-2</v>
      </c>
      <c r="AX319">
        <f t="shared" si="532"/>
        <v>1.7646238074377228E-2</v>
      </c>
      <c r="AY319">
        <f t="shared" si="533"/>
        <v>0.27549216432588891</v>
      </c>
      <c r="AZ319" s="4">
        <f t="shared" si="534"/>
        <v>1.1478840180245371E-2</v>
      </c>
      <c r="BA319">
        <f t="shared" si="535"/>
        <v>361455.56874002557</v>
      </c>
      <c r="BB319" t="s">
        <v>191</v>
      </c>
      <c r="BC319">
        <f t="shared" si="536"/>
        <v>1.670129544396623E-2</v>
      </c>
      <c r="BD319">
        <f t="shared" si="537"/>
        <v>148.66340837815309</v>
      </c>
      <c r="BE319">
        <f t="shared" si="538"/>
        <v>23.437029450751481</v>
      </c>
      <c r="BF319">
        <f t="shared" si="539"/>
        <v>-2.2695821679842658E-3</v>
      </c>
      <c r="BG319">
        <f t="shared" si="540"/>
        <v>23.434759868583498</v>
      </c>
      <c r="BH319" s="19">
        <f t="shared" si="541"/>
        <v>0.17391800080406275</v>
      </c>
      <c r="BI319">
        <f t="shared" si="542"/>
        <v>12.609281536284835</v>
      </c>
      <c r="BJ319">
        <f t="shared" si="543"/>
        <v>20.030281536284836</v>
      </c>
      <c r="BK319">
        <f t="shared" si="544"/>
        <v>51.999840827416065</v>
      </c>
      <c r="BL319">
        <f t="shared" si="545"/>
        <v>0.90756843295138279</v>
      </c>
      <c r="BM319">
        <f t="shared" si="546"/>
        <v>248.45438221685649</v>
      </c>
      <c r="BN319">
        <f t="shared" si="547"/>
        <v>16.563625481123765</v>
      </c>
      <c r="BO319">
        <f t="shared" si="548"/>
        <v>16</v>
      </c>
      <c r="BP319">
        <f t="shared" si="549"/>
        <v>33</v>
      </c>
      <c r="BQ319">
        <f t="shared" si="550"/>
        <v>49</v>
      </c>
      <c r="BR319">
        <f t="shared" si="551"/>
        <v>-16.494413471336827</v>
      </c>
      <c r="BS319" t="str">
        <f t="shared" si="552"/>
        <v>NEGATIF</v>
      </c>
      <c r="BT319">
        <f t="shared" si="553"/>
        <v>-0.28788182326013495</v>
      </c>
      <c r="BU319">
        <f t="shared" si="554"/>
        <v>16</v>
      </c>
      <c r="BV319">
        <f t="shared" si="555"/>
        <v>-1950</v>
      </c>
      <c r="BW319">
        <f t="shared" si="556"/>
        <v>20</v>
      </c>
      <c r="BX319" t="str">
        <f t="shared" si="557"/>
        <v>NEGATIF</v>
      </c>
      <c r="BY319">
        <f t="shared" si="558"/>
        <v>64.9102390394889</v>
      </c>
      <c r="BZ319">
        <f t="shared" si="559"/>
        <v>244.91023903948889</v>
      </c>
      <c r="CA319">
        <f t="shared" si="560"/>
        <v>33.456847512973596</v>
      </c>
      <c r="CB319" t="str">
        <f t="shared" si="567"/>
        <v>POSITIF</v>
      </c>
      <c r="CC319">
        <f t="shared" si="568"/>
        <v>33</v>
      </c>
      <c r="CD319">
        <f t="shared" si="569"/>
        <v>27</v>
      </c>
      <c r="CE319">
        <f t="shared" si="570"/>
        <v>24</v>
      </c>
      <c r="CG319">
        <f t="shared" si="561"/>
        <v>4.3363470106925934</v>
      </c>
      <c r="CH319">
        <f t="shared" si="562"/>
        <v>0.4090137191210157</v>
      </c>
      <c r="CI319">
        <f t="shared" si="563"/>
        <v>0.40905333080249157</v>
      </c>
    </row>
    <row r="320" spans="1:87">
      <c r="A320">
        <f t="shared" ref="A320:F320" si="595">A26</f>
        <v>7.0027777777777782</v>
      </c>
      <c r="B320">
        <f t="shared" si="595"/>
        <v>111.315</v>
      </c>
      <c r="C320">
        <f t="shared" si="595"/>
        <v>7</v>
      </c>
      <c r="D320">
        <f t="shared" si="595"/>
        <v>2017</v>
      </c>
      <c r="E320">
        <f t="shared" si="595"/>
        <v>5</v>
      </c>
      <c r="F320">
        <f t="shared" si="595"/>
        <v>24</v>
      </c>
      <c r="G320">
        <f t="shared" si="494"/>
        <v>0.12222152900771403</v>
      </c>
      <c r="H320">
        <f t="shared" ref="H320:J320" si="596">H26</f>
        <v>3</v>
      </c>
      <c r="I320">
        <f t="shared" si="596"/>
        <v>45</v>
      </c>
      <c r="J320">
        <f t="shared" si="596"/>
        <v>3.75</v>
      </c>
      <c r="L320">
        <f t="shared" ref="L320:M320" si="597">L26</f>
        <v>20</v>
      </c>
      <c r="M320">
        <f t="shared" si="597"/>
        <v>-13</v>
      </c>
      <c r="N320">
        <f t="shared" si="497"/>
        <v>2457897.3645833335</v>
      </c>
      <c r="O320">
        <f t="shared" si="498"/>
        <v>8.1270152549154447E-4</v>
      </c>
      <c r="P320">
        <f t="shared" si="499"/>
        <v>2457897.3653960349</v>
      </c>
      <c r="Q320">
        <f t="shared" si="500"/>
        <v>0.17391828599684883</v>
      </c>
      <c r="R320">
        <f t="shared" si="501"/>
        <v>249.44414268418609</v>
      </c>
      <c r="S320">
        <f t="shared" si="502"/>
        <v>328.55989774907357</v>
      </c>
      <c r="T320">
        <f t="shared" si="503"/>
        <v>4.3536215896535735</v>
      </c>
      <c r="U320">
        <f t="shared" si="504"/>
        <v>5.7344520057372401</v>
      </c>
      <c r="V320">
        <f t="shared" si="505"/>
        <v>148.65833848548277</v>
      </c>
      <c r="W320">
        <f t="shared" si="506"/>
        <v>2.594577467115875</v>
      </c>
      <c r="X320">
        <f t="shared" si="507"/>
        <v>61.658039048489627</v>
      </c>
      <c r="Y320">
        <f t="shared" si="508"/>
        <v>1.0761357917193757</v>
      </c>
      <c r="Z320">
        <f t="shared" si="509"/>
        <v>138.41907351486134</v>
      </c>
      <c r="AA320">
        <f t="shared" si="510"/>
        <v>2.4158685803944104</v>
      </c>
      <c r="AB320">
        <f t="shared" si="511"/>
        <v>-11649.767241690992</v>
      </c>
      <c r="AC320">
        <f t="shared" si="512"/>
        <v>85.729307124045434</v>
      </c>
      <c r="AD320">
        <f t="shared" si="513"/>
        <v>-2365.8346103433141</v>
      </c>
      <c r="AE320">
        <f t="shared" si="514"/>
        <v>-125.49957223887638</v>
      </c>
      <c r="AF320">
        <f t="shared" si="515"/>
        <v>359.18633742264677</v>
      </c>
      <c r="AG320">
        <f t="shared" si="516"/>
        <v>2826.3416040064521</v>
      </c>
      <c r="AH320">
        <f t="shared" si="517"/>
        <v>-10869.844175720038</v>
      </c>
      <c r="AI320">
        <f t="shared" si="518"/>
        <v>-3.0194011599222326</v>
      </c>
      <c r="AJ320">
        <f t="shared" si="519"/>
        <v>246.42474152426385</v>
      </c>
      <c r="AK320">
        <f t="shared" si="520"/>
        <v>4.300923097974394</v>
      </c>
      <c r="AL320">
        <f t="shared" si="521"/>
        <v>246</v>
      </c>
      <c r="AM320">
        <f t="shared" si="522"/>
        <v>25</v>
      </c>
      <c r="AN320">
        <f t="shared" si="523"/>
        <v>29</v>
      </c>
      <c r="AP320">
        <f t="shared" si="524"/>
        <v>4.964218151757926</v>
      </c>
      <c r="AQ320">
        <f t="shared" si="525"/>
        <v>8.6641951535443337E-2</v>
      </c>
      <c r="AR320" t="str">
        <f t="shared" si="526"/>
        <v>POSITIF</v>
      </c>
      <c r="AS320">
        <f t="shared" si="527"/>
        <v>4</v>
      </c>
      <c r="AT320">
        <f t="shared" si="528"/>
        <v>57</v>
      </c>
      <c r="AU320">
        <f t="shared" si="529"/>
        <v>51</v>
      </c>
      <c r="AV320">
        <f t="shared" si="530"/>
        <v>1.0111513275254091</v>
      </c>
      <c r="AW320" s="4">
        <f t="shared" si="531"/>
        <v>4.2131305313558715E-2</v>
      </c>
      <c r="AX320">
        <f t="shared" si="532"/>
        <v>1.7647919901229957E-2</v>
      </c>
      <c r="AY320">
        <f t="shared" si="533"/>
        <v>0.27551841839707153</v>
      </c>
      <c r="AZ320" s="4">
        <f t="shared" si="534"/>
        <v>1.147993409987798E-2</v>
      </c>
      <c r="BA320">
        <f t="shared" si="535"/>
        <v>361421.12600784336</v>
      </c>
      <c r="BB320" t="s">
        <v>191</v>
      </c>
      <c r="BC320">
        <f t="shared" si="536"/>
        <v>1.6701295431988134E-2</v>
      </c>
      <c r="BD320">
        <f t="shared" si="537"/>
        <v>148.66285677644444</v>
      </c>
      <c r="BE320">
        <f t="shared" si="538"/>
        <v>23.437029447042789</v>
      </c>
      <c r="BF320">
        <f t="shared" si="539"/>
        <v>-2.2696167960234602E-3</v>
      </c>
      <c r="BG320">
        <f t="shared" si="540"/>
        <v>23.434759830246765</v>
      </c>
      <c r="BH320" s="19">
        <f t="shared" si="541"/>
        <v>0.17391828599684883</v>
      </c>
      <c r="BI320">
        <f t="shared" si="542"/>
        <v>12.859966011904181</v>
      </c>
      <c r="BJ320">
        <f t="shared" si="543"/>
        <v>20.28096601190418</v>
      </c>
      <c r="BK320">
        <f t="shared" si="544"/>
        <v>55.753030576858876</v>
      </c>
      <c r="BL320">
        <f t="shared" si="545"/>
        <v>0.97307395153126086</v>
      </c>
      <c r="BM320">
        <f t="shared" si="546"/>
        <v>248.46145960170384</v>
      </c>
      <c r="BN320">
        <f t="shared" si="547"/>
        <v>16.564097306780255</v>
      </c>
      <c r="BO320">
        <f t="shared" si="548"/>
        <v>16</v>
      </c>
      <c r="BP320">
        <f t="shared" si="549"/>
        <v>33</v>
      </c>
      <c r="BQ320">
        <f t="shared" si="550"/>
        <v>50</v>
      </c>
      <c r="BR320">
        <f t="shared" si="551"/>
        <v>-16.483986018948016</v>
      </c>
      <c r="BS320" t="str">
        <f t="shared" si="552"/>
        <v>NEGATIF</v>
      </c>
      <c r="BT320">
        <f t="shared" si="553"/>
        <v>-0.2876998298833553</v>
      </c>
      <c r="BU320">
        <f t="shared" si="554"/>
        <v>16</v>
      </c>
      <c r="BV320">
        <f t="shared" si="555"/>
        <v>-1950</v>
      </c>
      <c r="BW320">
        <f t="shared" si="556"/>
        <v>57</v>
      </c>
      <c r="BX320" t="str">
        <f t="shared" si="557"/>
        <v>NEGATIF</v>
      </c>
      <c r="BY320">
        <f t="shared" si="558"/>
        <v>66.331860212562461</v>
      </c>
      <c r="BZ320">
        <f t="shared" si="559"/>
        <v>246.33186021256245</v>
      </c>
      <c r="CA320">
        <f t="shared" si="560"/>
        <v>30.066971152296752</v>
      </c>
      <c r="CB320" t="str">
        <f t="shared" si="567"/>
        <v>POSITIF</v>
      </c>
      <c r="CC320">
        <f t="shared" si="568"/>
        <v>30</v>
      </c>
      <c r="CD320">
        <f t="shared" si="569"/>
        <v>4</v>
      </c>
      <c r="CE320">
        <f t="shared" si="570"/>
        <v>1</v>
      </c>
      <c r="CG320">
        <f t="shared" si="561"/>
        <v>4.3364705343606111</v>
      </c>
      <c r="CH320">
        <f t="shared" si="562"/>
        <v>0.40901371845191348</v>
      </c>
      <c r="CI320">
        <f t="shared" si="563"/>
        <v>0.40905333073776268</v>
      </c>
    </row>
    <row r="321" spans="1:87">
      <c r="A321">
        <f t="shared" ref="A321:F321" si="598">A27</f>
        <v>7.0027777777777782</v>
      </c>
      <c r="B321">
        <f t="shared" si="598"/>
        <v>111.315</v>
      </c>
      <c r="C321">
        <f t="shared" si="598"/>
        <v>7</v>
      </c>
      <c r="D321">
        <f t="shared" si="598"/>
        <v>2017</v>
      </c>
      <c r="E321">
        <f t="shared" si="598"/>
        <v>5</v>
      </c>
      <c r="F321">
        <f t="shared" si="598"/>
        <v>24</v>
      </c>
      <c r="G321">
        <f t="shared" si="494"/>
        <v>0.12222152900771403</v>
      </c>
      <c r="H321">
        <f t="shared" ref="H321:J321" si="599">H27</f>
        <v>4</v>
      </c>
      <c r="I321">
        <f t="shared" si="599"/>
        <v>0</v>
      </c>
      <c r="J321">
        <f t="shared" si="599"/>
        <v>4</v>
      </c>
      <c r="L321">
        <f t="shared" ref="L321:M321" si="600">L27</f>
        <v>20</v>
      </c>
      <c r="M321">
        <f t="shared" si="600"/>
        <v>-13</v>
      </c>
      <c r="N321">
        <f t="shared" si="497"/>
        <v>2457897.375</v>
      </c>
      <c r="O321">
        <f t="shared" si="498"/>
        <v>8.1270152549154447E-4</v>
      </c>
      <c r="P321">
        <f t="shared" si="499"/>
        <v>2457897.3758127014</v>
      </c>
      <c r="Q321">
        <f t="shared" si="500"/>
        <v>0.17391857118963491</v>
      </c>
      <c r="R321">
        <f t="shared" si="501"/>
        <v>249.44414268418609</v>
      </c>
      <c r="S321">
        <f t="shared" si="502"/>
        <v>328.69599141833896</v>
      </c>
      <c r="T321">
        <f t="shared" si="503"/>
        <v>4.3536215896535735</v>
      </c>
      <c r="U321">
        <f t="shared" si="504"/>
        <v>5.7368272883570413</v>
      </c>
      <c r="V321">
        <f t="shared" si="505"/>
        <v>148.65778688213715</v>
      </c>
      <c r="W321">
        <f t="shared" si="506"/>
        <v>2.594567839821329</v>
      </c>
      <c r="X321">
        <f t="shared" si="507"/>
        <v>61.668306208101967</v>
      </c>
      <c r="Y321">
        <f t="shared" si="508"/>
        <v>1.0763149874594387</v>
      </c>
      <c r="Z321">
        <f t="shared" si="509"/>
        <v>138.42934018422693</v>
      </c>
      <c r="AA321">
        <f t="shared" si="510"/>
        <v>2.4160477675780538</v>
      </c>
      <c r="AB321">
        <f t="shared" si="511"/>
        <v>-11603.852705030395</v>
      </c>
      <c r="AC321">
        <f t="shared" si="512"/>
        <v>86.658772601605207</v>
      </c>
      <c r="AD321">
        <f t="shared" si="513"/>
        <v>-2368.2197122690227</v>
      </c>
      <c r="AE321">
        <f t="shared" si="514"/>
        <v>-132.22885363306739</v>
      </c>
      <c r="AF321">
        <f t="shared" si="515"/>
        <v>358.9741882230017</v>
      </c>
      <c r="AG321">
        <f t="shared" si="516"/>
        <v>2817.9799356951462</v>
      </c>
      <c r="AH321">
        <f t="shared" si="517"/>
        <v>-10840.688374412732</v>
      </c>
      <c r="AI321">
        <f t="shared" si="518"/>
        <v>-3.011302326225759</v>
      </c>
      <c r="AJ321">
        <f t="shared" si="519"/>
        <v>246.43284035796034</v>
      </c>
      <c r="AK321">
        <f t="shared" si="520"/>
        <v>4.3010644492879697</v>
      </c>
      <c r="AL321">
        <f t="shared" si="521"/>
        <v>246</v>
      </c>
      <c r="AM321">
        <f t="shared" si="522"/>
        <v>25</v>
      </c>
      <c r="AN321">
        <f t="shared" si="523"/>
        <v>58</v>
      </c>
      <c r="AP321">
        <f t="shared" si="524"/>
        <v>4.9687648888934621</v>
      </c>
      <c r="AQ321">
        <f t="shared" si="525"/>
        <v>8.6721307068681142E-2</v>
      </c>
      <c r="AR321" t="str">
        <f t="shared" si="526"/>
        <v>POSITIF</v>
      </c>
      <c r="AS321">
        <f t="shared" si="527"/>
        <v>4</v>
      </c>
      <c r="AT321">
        <f t="shared" si="528"/>
        <v>58</v>
      </c>
      <c r="AU321">
        <f t="shared" si="529"/>
        <v>7</v>
      </c>
      <c r="AV321">
        <f t="shared" si="530"/>
        <v>1.0112473581410983</v>
      </c>
      <c r="AW321" s="4">
        <f t="shared" si="531"/>
        <v>4.2135306589212433E-2</v>
      </c>
      <c r="AX321">
        <f t="shared" si="532"/>
        <v>1.7649595951656452E-2</v>
      </c>
      <c r="AY321">
        <f t="shared" si="533"/>
        <v>0.27554458229493328</v>
      </c>
      <c r="AZ321" s="4">
        <f t="shared" si="534"/>
        <v>1.1481024262288886E-2</v>
      </c>
      <c r="BA321">
        <f t="shared" si="535"/>
        <v>361386.80810379866</v>
      </c>
      <c r="BB321" t="s">
        <v>191</v>
      </c>
      <c r="BC321">
        <f t="shared" si="536"/>
        <v>1.6701295420010035E-2</v>
      </c>
      <c r="BD321">
        <f t="shared" si="537"/>
        <v>148.66230517473579</v>
      </c>
      <c r="BE321">
        <f t="shared" si="538"/>
        <v>23.437029443334094</v>
      </c>
      <c r="BF321">
        <f t="shared" si="539"/>
        <v>-2.2696514126900897E-3</v>
      </c>
      <c r="BG321">
        <f t="shared" si="540"/>
        <v>23.434759791921405</v>
      </c>
      <c r="BH321" s="19">
        <f t="shared" si="541"/>
        <v>0.17391857118963491</v>
      </c>
      <c r="BI321">
        <f t="shared" si="542"/>
        <v>13.110650487523525</v>
      </c>
      <c r="BJ321">
        <f t="shared" si="543"/>
        <v>20.531650487523525</v>
      </c>
      <c r="BK321">
        <f t="shared" si="544"/>
        <v>59.505958301179085</v>
      </c>
      <c r="BL321">
        <f t="shared" si="545"/>
        <v>1.0385748969100266</v>
      </c>
      <c r="BM321">
        <f t="shared" si="546"/>
        <v>248.46879901167381</v>
      </c>
      <c r="BN321">
        <f t="shared" si="547"/>
        <v>16.564586600778252</v>
      </c>
      <c r="BO321">
        <f t="shared" si="548"/>
        <v>16</v>
      </c>
      <c r="BP321">
        <f t="shared" si="549"/>
        <v>33</v>
      </c>
      <c r="BQ321">
        <f t="shared" si="550"/>
        <v>52</v>
      </c>
      <c r="BR321">
        <f t="shared" si="551"/>
        <v>-16.480840389054588</v>
      </c>
      <c r="BS321" t="str">
        <f t="shared" si="552"/>
        <v>NEGATIF</v>
      </c>
      <c r="BT321">
        <f t="shared" si="553"/>
        <v>-0.28764492828466581</v>
      </c>
      <c r="BU321">
        <f t="shared" si="554"/>
        <v>16</v>
      </c>
      <c r="BV321">
        <f t="shared" si="555"/>
        <v>-1949</v>
      </c>
      <c r="BW321">
        <f t="shared" si="556"/>
        <v>8</v>
      </c>
      <c r="BX321" t="str">
        <f t="shared" si="557"/>
        <v>NEGATIF</v>
      </c>
      <c r="BY321">
        <f t="shared" si="558"/>
        <v>67.580108446906635</v>
      </c>
      <c r="BZ321">
        <f t="shared" si="559"/>
        <v>247.58010844690665</v>
      </c>
      <c r="CA321">
        <f t="shared" si="560"/>
        <v>26.639972930435547</v>
      </c>
      <c r="CB321" t="str">
        <f t="shared" si="567"/>
        <v>POSITIF</v>
      </c>
      <c r="CC321">
        <f t="shared" si="568"/>
        <v>26</v>
      </c>
      <c r="CD321">
        <f t="shared" si="569"/>
        <v>38</v>
      </c>
      <c r="CE321">
        <f t="shared" si="570"/>
        <v>23</v>
      </c>
      <c r="CG321">
        <f t="shared" si="561"/>
        <v>4.3365986312297409</v>
      </c>
      <c r="CH321">
        <f t="shared" si="562"/>
        <v>0.40901371778300977</v>
      </c>
      <c r="CI321">
        <f t="shared" si="563"/>
        <v>0.40905333067303373</v>
      </c>
    </row>
    <row r="322" spans="1:87">
      <c r="A322">
        <f t="shared" ref="A322:F322" si="601">A28</f>
        <v>7.0027777777777782</v>
      </c>
      <c r="B322">
        <f t="shared" si="601"/>
        <v>111.315</v>
      </c>
      <c r="C322">
        <f t="shared" si="601"/>
        <v>7</v>
      </c>
      <c r="D322">
        <f t="shared" si="601"/>
        <v>2017</v>
      </c>
      <c r="E322">
        <f t="shared" si="601"/>
        <v>5</v>
      </c>
      <c r="F322">
        <f t="shared" si="601"/>
        <v>24</v>
      </c>
      <c r="G322">
        <f t="shared" si="494"/>
        <v>0.12222152900771403</v>
      </c>
      <c r="H322">
        <f t="shared" ref="H322:J322" si="602">H28</f>
        <v>4</v>
      </c>
      <c r="I322">
        <f t="shared" si="602"/>
        <v>15</v>
      </c>
      <c r="J322">
        <f t="shared" si="602"/>
        <v>4.25</v>
      </c>
      <c r="L322">
        <f t="shared" ref="L322:M322" si="603">L28</f>
        <v>20</v>
      </c>
      <c r="M322">
        <f t="shared" si="603"/>
        <v>-13</v>
      </c>
      <c r="N322">
        <f t="shared" si="497"/>
        <v>2457897.385416667</v>
      </c>
      <c r="O322">
        <f t="shared" si="498"/>
        <v>8.1270152549154447E-4</v>
      </c>
      <c r="P322">
        <f t="shared" si="499"/>
        <v>2457897.3862293684</v>
      </c>
      <c r="Q322">
        <f t="shared" si="500"/>
        <v>0.17391885638243373</v>
      </c>
      <c r="R322">
        <f t="shared" si="501"/>
        <v>249.44414268418609</v>
      </c>
      <c r="S322">
        <f t="shared" si="502"/>
        <v>328.8320850936725</v>
      </c>
      <c r="T322">
        <f t="shared" si="503"/>
        <v>4.3536215896535735</v>
      </c>
      <c r="U322">
        <f t="shared" si="504"/>
        <v>5.7392025710827514</v>
      </c>
      <c r="V322">
        <f t="shared" si="505"/>
        <v>148.65723527876685</v>
      </c>
      <c r="W322">
        <f t="shared" si="506"/>
        <v>2.5945582125263522</v>
      </c>
      <c r="X322">
        <f t="shared" si="507"/>
        <v>61.678573368172692</v>
      </c>
      <c r="Y322">
        <f t="shared" si="508"/>
        <v>1.0764941832075021</v>
      </c>
      <c r="Z322">
        <f t="shared" si="509"/>
        <v>138.43960685405182</v>
      </c>
      <c r="AA322">
        <f t="shared" si="510"/>
        <v>2.4162269547697131</v>
      </c>
      <c r="AB322">
        <f t="shared" si="511"/>
        <v>-11557.871798384052</v>
      </c>
      <c r="AC322">
        <f t="shared" si="512"/>
        <v>87.579103103348217</v>
      </c>
      <c r="AD322">
        <f t="shared" si="513"/>
        <v>-2369.6062699046811</v>
      </c>
      <c r="AE322">
        <f t="shared" si="514"/>
        <v>-138.94419793359515</v>
      </c>
      <c r="AF322">
        <f t="shared" si="515"/>
        <v>358.7566231989988</v>
      </c>
      <c r="AG322">
        <f t="shared" si="516"/>
        <v>2809.5960741664694</v>
      </c>
      <c r="AH322">
        <f t="shared" si="517"/>
        <v>-10810.490465753513</v>
      </c>
      <c r="AI322">
        <f t="shared" si="518"/>
        <v>-3.0029140182648648</v>
      </c>
      <c r="AJ322">
        <f t="shared" si="519"/>
        <v>246.44122866592122</v>
      </c>
      <c r="AK322">
        <f t="shared" si="520"/>
        <v>4.3012108528805584</v>
      </c>
      <c r="AL322">
        <f t="shared" si="521"/>
        <v>246</v>
      </c>
      <c r="AM322">
        <f t="shared" si="522"/>
        <v>26</v>
      </c>
      <c r="AN322">
        <f t="shared" si="523"/>
        <v>28</v>
      </c>
      <c r="AP322">
        <f t="shared" si="524"/>
        <v>4.9692148246468912</v>
      </c>
      <c r="AQ322">
        <f t="shared" si="525"/>
        <v>8.6729159929000918E-2</v>
      </c>
      <c r="AR322" t="str">
        <f t="shared" si="526"/>
        <v>POSITIF</v>
      </c>
      <c r="AS322">
        <f t="shared" si="527"/>
        <v>4</v>
      </c>
      <c r="AT322">
        <f t="shared" si="528"/>
        <v>58</v>
      </c>
      <c r="AU322">
        <f t="shared" si="529"/>
        <v>9</v>
      </c>
      <c r="AV322">
        <f t="shared" si="530"/>
        <v>1.0113430570261543</v>
      </c>
      <c r="AW322" s="4">
        <f t="shared" si="531"/>
        <v>4.2139294042756431E-2</v>
      </c>
      <c r="AX322">
        <f t="shared" si="532"/>
        <v>1.7651266212291166E-2</v>
      </c>
      <c r="AY322">
        <f t="shared" si="533"/>
        <v>0.275570655810839</v>
      </c>
      <c r="AZ322" s="4">
        <f t="shared" si="534"/>
        <v>1.1482110658784959E-2</v>
      </c>
      <c r="BA322">
        <f t="shared" si="535"/>
        <v>361352.61523222551</v>
      </c>
      <c r="BB322" t="s">
        <v>191</v>
      </c>
      <c r="BC322">
        <f t="shared" si="536"/>
        <v>1.670129540803194E-2</v>
      </c>
      <c r="BD322">
        <f t="shared" si="537"/>
        <v>148.66175357300247</v>
      </c>
      <c r="BE322">
        <f t="shared" si="538"/>
        <v>23.437029439625398</v>
      </c>
      <c r="BF322">
        <f t="shared" si="539"/>
        <v>-2.2696860179796077E-3</v>
      </c>
      <c r="BG322">
        <f t="shared" si="540"/>
        <v>23.43475975360742</v>
      </c>
      <c r="BH322" s="19">
        <f t="shared" si="541"/>
        <v>0.17391885638243373</v>
      </c>
      <c r="BI322">
        <f t="shared" si="542"/>
        <v>13.361334974349786</v>
      </c>
      <c r="BJ322">
        <f t="shared" si="543"/>
        <v>20.782334974349787</v>
      </c>
      <c r="BK322">
        <f t="shared" si="544"/>
        <v>63.258623802799633</v>
      </c>
      <c r="BL322">
        <f t="shared" si="545"/>
        <v>1.1040712656393097</v>
      </c>
      <c r="BM322">
        <f t="shared" si="546"/>
        <v>248.4764008124472</v>
      </c>
      <c r="BN322">
        <f t="shared" si="547"/>
        <v>16.565093387496479</v>
      </c>
      <c r="BO322">
        <f t="shared" si="548"/>
        <v>16</v>
      </c>
      <c r="BP322">
        <f t="shared" si="549"/>
        <v>33</v>
      </c>
      <c r="BQ322">
        <f t="shared" si="550"/>
        <v>54</v>
      </c>
      <c r="BR322">
        <f t="shared" si="551"/>
        <v>-16.481782177370505</v>
      </c>
      <c r="BS322" t="str">
        <f t="shared" si="552"/>
        <v>NEGATIF</v>
      </c>
      <c r="BT322">
        <f t="shared" si="553"/>
        <v>-0.28766136559163535</v>
      </c>
      <c r="BU322">
        <f t="shared" si="554"/>
        <v>16</v>
      </c>
      <c r="BV322">
        <f t="shared" si="555"/>
        <v>-1949</v>
      </c>
      <c r="BW322">
        <f t="shared" si="556"/>
        <v>5</v>
      </c>
      <c r="BX322" t="str">
        <f t="shared" si="557"/>
        <v>NEGATIF</v>
      </c>
      <c r="BY322">
        <f t="shared" si="558"/>
        <v>68.681362871978237</v>
      </c>
      <c r="BZ322">
        <f t="shared" si="559"/>
        <v>248.68136287197825</v>
      </c>
      <c r="CA322">
        <f t="shared" si="560"/>
        <v>23.182867019272631</v>
      </c>
      <c r="CB322" t="str">
        <f t="shared" si="567"/>
        <v>POSITIF</v>
      </c>
      <c r="CC322">
        <f t="shared" si="568"/>
        <v>23</v>
      </c>
      <c r="CD322">
        <f t="shared" si="569"/>
        <v>10</v>
      </c>
      <c r="CE322">
        <f t="shared" si="570"/>
        <v>58</v>
      </c>
      <c r="CG322">
        <f t="shared" si="561"/>
        <v>4.3367313076823164</v>
      </c>
      <c r="CH322">
        <f t="shared" si="562"/>
        <v>0.40901371711430456</v>
      </c>
      <c r="CI322">
        <f t="shared" si="563"/>
        <v>0.40905333060830479</v>
      </c>
    </row>
    <row r="323" spans="1:87">
      <c r="A323">
        <f t="shared" ref="A323:F323" si="604">A29</f>
        <v>7.0027777777777782</v>
      </c>
      <c r="B323">
        <f t="shared" si="604"/>
        <v>111.315</v>
      </c>
      <c r="C323">
        <f t="shared" si="604"/>
        <v>7</v>
      </c>
      <c r="D323">
        <f t="shared" si="604"/>
        <v>2017</v>
      </c>
      <c r="E323">
        <f t="shared" si="604"/>
        <v>5</v>
      </c>
      <c r="F323">
        <f t="shared" si="604"/>
        <v>24</v>
      </c>
      <c r="G323">
        <f t="shared" si="494"/>
        <v>0.12222152900771403</v>
      </c>
      <c r="H323">
        <f t="shared" ref="H323:J323" si="605">H29</f>
        <v>4</v>
      </c>
      <c r="I323">
        <f t="shared" si="605"/>
        <v>30</v>
      </c>
      <c r="J323">
        <f t="shared" si="605"/>
        <v>4.5</v>
      </c>
      <c r="L323">
        <f t="shared" ref="L323:M323" si="606">L29</f>
        <v>20</v>
      </c>
      <c r="M323">
        <f t="shared" si="606"/>
        <v>-13</v>
      </c>
      <c r="N323">
        <f t="shared" si="497"/>
        <v>2457897.3958333335</v>
      </c>
      <c r="O323">
        <f t="shared" si="498"/>
        <v>8.1270152549154447E-4</v>
      </c>
      <c r="P323">
        <f t="shared" si="499"/>
        <v>2457897.3966460349</v>
      </c>
      <c r="Q323">
        <f t="shared" si="500"/>
        <v>0.17391914157521982</v>
      </c>
      <c r="R323">
        <f t="shared" si="501"/>
        <v>249.44414268418609</v>
      </c>
      <c r="S323">
        <f t="shared" si="502"/>
        <v>328.9681787629379</v>
      </c>
      <c r="T323">
        <f t="shared" si="503"/>
        <v>4.3536215896535735</v>
      </c>
      <c r="U323">
        <f t="shared" si="504"/>
        <v>5.7415778537025526</v>
      </c>
      <c r="V323">
        <f t="shared" si="505"/>
        <v>148.65668367542116</v>
      </c>
      <c r="W323">
        <f t="shared" si="506"/>
        <v>2.5945485852318049</v>
      </c>
      <c r="X323">
        <f t="shared" si="507"/>
        <v>61.688840527785032</v>
      </c>
      <c r="Y323">
        <f t="shared" si="508"/>
        <v>1.0766733789475653</v>
      </c>
      <c r="Z323">
        <f t="shared" si="509"/>
        <v>138.44987352341741</v>
      </c>
      <c r="AA323">
        <f t="shared" si="510"/>
        <v>2.4164061419533565</v>
      </c>
      <c r="AB323">
        <f t="shared" si="511"/>
        <v>-11511.824785275017</v>
      </c>
      <c r="AC323">
        <f t="shared" si="512"/>
        <v>88.490201531708792</v>
      </c>
      <c r="AD323">
        <f t="shared" si="513"/>
        <v>-2369.9936984935407</v>
      </c>
      <c r="AE323">
        <f t="shared" si="514"/>
        <v>-145.64489671833289</v>
      </c>
      <c r="AF323">
        <f t="shared" si="515"/>
        <v>358.53364824133956</v>
      </c>
      <c r="AG323">
        <f t="shared" si="516"/>
        <v>2801.1900836498075</v>
      </c>
      <c r="AH323">
        <f t="shared" si="517"/>
        <v>-10779.249447064034</v>
      </c>
      <c r="AI323">
        <f t="shared" si="518"/>
        <v>-2.994235957517787</v>
      </c>
      <c r="AJ323">
        <f t="shared" si="519"/>
        <v>246.4499067266683</v>
      </c>
      <c r="AK323">
        <f t="shared" si="520"/>
        <v>4.301362313613283</v>
      </c>
      <c r="AL323">
        <f t="shared" si="521"/>
        <v>246</v>
      </c>
      <c r="AM323">
        <f t="shared" si="522"/>
        <v>26</v>
      </c>
      <c r="AN323">
        <f t="shared" si="523"/>
        <v>59</v>
      </c>
      <c r="AP323">
        <f t="shared" si="524"/>
        <v>4.9522284152830602</v>
      </c>
      <c r="AQ323">
        <f t="shared" si="525"/>
        <v>8.6432691157510469E-2</v>
      </c>
      <c r="AR323" t="str">
        <f t="shared" si="526"/>
        <v>POSITIF</v>
      </c>
      <c r="AS323">
        <f t="shared" si="527"/>
        <v>4</v>
      </c>
      <c r="AT323">
        <f t="shared" si="528"/>
        <v>57</v>
      </c>
      <c r="AU323">
        <f t="shared" si="529"/>
        <v>8</v>
      </c>
      <c r="AV323">
        <f t="shared" si="530"/>
        <v>1.0114384234044334</v>
      </c>
      <c r="AW323" s="4">
        <f t="shared" si="531"/>
        <v>4.214326764185139E-2</v>
      </c>
      <c r="AX323">
        <f t="shared" si="532"/>
        <v>1.7652930669587837E-2</v>
      </c>
      <c r="AY323">
        <f t="shared" si="533"/>
        <v>0.27559663873333307</v>
      </c>
      <c r="AZ323" s="4">
        <f t="shared" si="534"/>
        <v>1.1483193280555545E-2</v>
      </c>
      <c r="BA323">
        <f t="shared" si="535"/>
        <v>361318.54760122107</v>
      </c>
      <c r="BB323" t="s">
        <v>191</v>
      </c>
      <c r="BC323">
        <f t="shared" si="536"/>
        <v>1.670129539605384E-2</v>
      </c>
      <c r="BD323">
        <f t="shared" si="537"/>
        <v>148.66120197129382</v>
      </c>
      <c r="BE323">
        <f t="shared" si="538"/>
        <v>23.437029435916703</v>
      </c>
      <c r="BF323">
        <f t="shared" si="539"/>
        <v>-2.269720611882838E-3</v>
      </c>
      <c r="BG323">
        <f t="shared" si="540"/>
        <v>23.434759715304821</v>
      </c>
      <c r="BH323" s="19">
        <f t="shared" si="541"/>
        <v>0.17391914157521982</v>
      </c>
      <c r="BI323">
        <f t="shared" si="542"/>
        <v>13.612019449969132</v>
      </c>
      <c r="BJ323">
        <f t="shared" si="543"/>
        <v>21.033019449969132</v>
      </c>
      <c r="BK323">
        <f t="shared" si="544"/>
        <v>67.011026486758297</v>
      </c>
      <c r="BL323">
        <f t="shared" si="545"/>
        <v>1.1695630473350607</v>
      </c>
      <c r="BM323">
        <f t="shared" si="546"/>
        <v>248.48426526277868</v>
      </c>
      <c r="BN323">
        <f t="shared" si="547"/>
        <v>16.565617684185245</v>
      </c>
      <c r="BO323">
        <f t="shared" si="548"/>
        <v>16</v>
      </c>
      <c r="BP323">
        <f t="shared" si="549"/>
        <v>33</v>
      </c>
      <c r="BQ323">
        <f t="shared" si="550"/>
        <v>56</v>
      </c>
      <c r="BR323">
        <f t="shared" si="551"/>
        <v>-16.499966586501511</v>
      </c>
      <c r="BS323" t="str">
        <f t="shared" si="552"/>
        <v>NEGATIF</v>
      </c>
      <c r="BT323">
        <f t="shared" si="553"/>
        <v>-0.28797874340350116</v>
      </c>
      <c r="BU323">
        <f t="shared" si="554"/>
        <v>16</v>
      </c>
      <c r="BV323">
        <f t="shared" si="555"/>
        <v>-1950</v>
      </c>
      <c r="BW323">
        <f t="shared" si="556"/>
        <v>0</v>
      </c>
      <c r="BX323" t="str">
        <f t="shared" si="557"/>
        <v>NEGATIF</v>
      </c>
      <c r="BY323">
        <f t="shared" si="558"/>
        <v>69.640586809691783</v>
      </c>
      <c r="BZ323">
        <f t="shared" si="559"/>
        <v>249.6405868096918</v>
      </c>
      <c r="CA323">
        <f t="shared" si="560"/>
        <v>19.697312365168102</v>
      </c>
      <c r="CB323" t="str">
        <f t="shared" si="567"/>
        <v>POSITIF</v>
      </c>
      <c r="CC323">
        <f t="shared" si="568"/>
        <v>19</v>
      </c>
      <c r="CD323">
        <f t="shared" si="569"/>
        <v>41</v>
      </c>
      <c r="CE323">
        <f t="shared" si="570"/>
        <v>50</v>
      </c>
      <c r="CG323">
        <f t="shared" si="561"/>
        <v>4.3368685682344603</v>
      </c>
      <c r="CH323">
        <f t="shared" si="562"/>
        <v>0.40901371644579809</v>
      </c>
      <c r="CI323">
        <f t="shared" si="563"/>
        <v>0.40905333054357584</v>
      </c>
    </row>
    <row r="324" spans="1:87">
      <c r="A324">
        <f t="shared" ref="A324:F324" si="607">A30</f>
        <v>7.0027777777777782</v>
      </c>
      <c r="B324">
        <f t="shared" si="607"/>
        <v>111.315</v>
      </c>
      <c r="C324">
        <f t="shared" si="607"/>
        <v>7</v>
      </c>
      <c r="D324">
        <f t="shared" si="607"/>
        <v>2017</v>
      </c>
      <c r="E324">
        <f t="shared" si="607"/>
        <v>5</v>
      </c>
      <c r="F324">
        <f t="shared" si="607"/>
        <v>24</v>
      </c>
      <c r="G324">
        <f t="shared" si="494"/>
        <v>0.12222152900771403</v>
      </c>
      <c r="H324">
        <f t="shared" ref="H324:J324" si="608">H30</f>
        <v>4</v>
      </c>
      <c r="I324">
        <f t="shared" si="608"/>
        <v>45</v>
      </c>
      <c r="J324">
        <f t="shared" si="608"/>
        <v>4.75</v>
      </c>
      <c r="L324">
        <f t="shared" ref="L324:M324" si="609">L30</f>
        <v>20</v>
      </c>
      <c r="M324">
        <f t="shared" si="609"/>
        <v>-13</v>
      </c>
      <c r="N324">
        <f t="shared" si="497"/>
        <v>2457897.40625</v>
      </c>
      <c r="O324">
        <f t="shared" si="498"/>
        <v>8.1270152549154447E-4</v>
      </c>
      <c r="P324">
        <f t="shared" si="499"/>
        <v>2457897.4070627014</v>
      </c>
      <c r="Q324">
        <f t="shared" si="500"/>
        <v>0.1739194267680059</v>
      </c>
      <c r="R324">
        <f t="shared" si="501"/>
        <v>249.44414268418609</v>
      </c>
      <c r="S324">
        <f t="shared" si="502"/>
        <v>329.10427243220329</v>
      </c>
      <c r="T324">
        <f t="shared" si="503"/>
        <v>4.3536215896535735</v>
      </c>
      <c r="U324">
        <f t="shared" si="504"/>
        <v>5.7439531363223537</v>
      </c>
      <c r="V324">
        <f t="shared" si="505"/>
        <v>148.65613207207554</v>
      </c>
      <c r="W324">
        <f t="shared" si="506"/>
        <v>2.5945389579372584</v>
      </c>
      <c r="X324">
        <f t="shared" si="507"/>
        <v>61.699107687397373</v>
      </c>
      <c r="Y324">
        <f t="shared" si="508"/>
        <v>1.0768525746876285</v>
      </c>
      <c r="Z324">
        <f t="shared" si="509"/>
        <v>138.460140192783</v>
      </c>
      <c r="AA324">
        <f t="shared" si="510"/>
        <v>2.4165853291369994</v>
      </c>
      <c r="AB324">
        <f t="shared" si="511"/>
        <v>-11465.711923450201</v>
      </c>
      <c r="AC324">
        <f t="shared" si="512"/>
        <v>89.391971885778304</v>
      </c>
      <c r="AD324">
        <f t="shared" si="513"/>
        <v>-2369.3818347630754</v>
      </c>
      <c r="AE324">
        <f t="shared" si="514"/>
        <v>-152.33024401041828</v>
      </c>
      <c r="AF324">
        <f t="shared" si="515"/>
        <v>358.30526935294751</v>
      </c>
      <c r="AG324">
        <f t="shared" si="516"/>
        <v>2792.7620274190131</v>
      </c>
      <c r="AH324">
        <f t="shared" si="517"/>
        <v>-10746.964733565954</v>
      </c>
      <c r="AI324">
        <f t="shared" si="518"/>
        <v>-2.9852679815460981</v>
      </c>
      <c r="AJ324">
        <f t="shared" si="519"/>
        <v>246.45887470264</v>
      </c>
      <c r="AK324">
        <f t="shared" si="520"/>
        <v>4.3015188343212287</v>
      </c>
      <c r="AL324">
        <f t="shared" si="521"/>
        <v>246</v>
      </c>
      <c r="AM324">
        <f t="shared" si="522"/>
        <v>27</v>
      </c>
      <c r="AN324">
        <f t="shared" si="523"/>
        <v>31</v>
      </c>
      <c r="AP324">
        <f t="shared" si="524"/>
        <v>4.9603533587775148</v>
      </c>
      <c r="AQ324">
        <f t="shared" si="525"/>
        <v>8.6574498173027203E-2</v>
      </c>
      <c r="AR324" t="str">
        <f t="shared" si="526"/>
        <v>POSITIF</v>
      </c>
      <c r="AS324">
        <f t="shared" si="527"/>
        <v>4</v>
      </c>
      <c r="AT324">
        <f t="shared" si="528"/>
        <v>57</v>
      </c>
      <c r="AU324">
        <f t="shared" si="529"/>
        <v>37</v>
      </c>
      <c r="AV324">
        <f t="shared" si="530"/>
        <v>1.0115334565150451</v>
      </c>
      <c r="AW324" s="4">
        <f t="shared" si="531"/>
        <v>4.2147227354793544E-2</v>
      </c>
      <c r="AX324">
        <f t="shared" si="532"/>
        <v>1.7654589310266422E-2</v>
      </c>
      <c r="AY324">
        <f t="shared" si="533"/>
        <v>0.27562253085511546</v>
      </c>
      <c r="AZ324" s="4">
        <f t="shared" si="534"/>
        <v>1.1484272118963143E-2</v>
      </c>
      <c r="BA324">
        <f t="shared" si="535"/>
        <v>361284.605413499</v>
      </c>
      <c r="BB324" t="s">
        <v>191</v>
      </c>
      <c r="BC324">
        <f t="shared" si="536"/>
        <v>1.6701295384075745E-2</v>
      </c>
      <c r="BD324">
        <f t="shared" si="537"/>
        <v>148.66065036958517</v>
      </c>
      <c r="BE324">
        <f t="shared" si="538"/>
        <v>23.437029432208007</v>
      </c>
      <c r="BF324">
        <f t="shared" si="539"/>
        <v>-2.2697551943952417E-3</v>
      </c>
      <c r="BG324">
        <f t="shared" si="540"/>
        <v>23.434759677013613</v>
      </c>
      <c r="BH324" s="19">
        <f t="shared" si="541"/>
        <v>0.1739194267680059</v>
      </c>
      <c r="BI324">
        <f t="shared" si="542"/>
        <v>13.862703925588479</v>
      </c>
      <c r="BJ324">
        <f t="shared" si="543"/>
        <v>21.28370392558848</v>
      </c>
      <c r="BK324">
        <f t="shared" si="544"/>
        <v>70.763166367380592</v>
      </c>
      <c r="BL324">
        <f t="shared" si="545"/>
        <v>1.2350502422473066</v>
      </c>
      <c r="BM324">
        <f t="shared" si="546"/>
        <v>248.49239251644661</v>
      </c>
      <c r="BN324">
        <f t="shared" si="547"/>
        <v>16.56615950109644</v>
      </c>
      <c r="BO324">
        <f t="shared" si="548"/>
        <v>16</v>
      </c>
      <c r="BP324">
        <f t="shared" si="549"/>
        <v>33</v>
      </c>
      <c r="BQ324">
        <f t="shared" si="550"/>
        <v>58</v>
      </c>
      <c r="BR324">
        <f t="shared" si="551"/>
        <v>-16.493434314430953</v>
      </c>
      <c r="BS324" t="str">
        <f t="shared" si="552"/>
        <v>NEGATIF</v>
      </c>
      <c r="BT324">
        <f t="shared" si="553"/>
        <v>-0.28786473374823385</v>
      </c>
      <c r="BU324">
        <f t="shared" si="554"/>
        <v>16</v>
      </c>
      <c r="BV324">
        <f t="shared" si="555"/>
        <v>-1950</v>
      </c>
      <c r="BW324">
        <f t="shared" si="556"/>
        <v>23</v>
      </c>
      <c r="BX324" t="str">
        <f t="shared" si="557"/>
        <v>NEGATIF</v>
      </c>
      <c r="BY324">
        <f t="shared" si="558"/>
        <v>70.516047730363198</v>
      </c>
      <c r="BZ324">
        <f t="shared" si="559"/>
        <v>250.5160477303632</v>
      </c>
      <c r="CA324">
        <f t="shared" si="560"/>
        <v>16.197362442187998</v>
      </c>
      <c r="CB324" t="str">
        <f t="shared" si="567"/>
        <v>POSITIF</v>
      </c>
      <c r="CC324">
        <f t="shared" si="568"/>
        <v>16</v>
      </c>
      <c r="CD324">
        <f t="shared" si="569"/>
        <v>11</v>
      </c>
      <c r="CE324">
        <f t="shared" si="570"/>
        <v>50</v>
      </c>
      <c r="CG324">
        <f t="shared" si="561"/>
        <v>4.337010415570111</v>
      </c>
      <c r="CH324">
        <f t="shared" si="562"/>
        <v>0.40901371577749046</v>
      </c>
      <c r="CI324">
        <f t="shared" si="563"/>
        <v>0.40905333047884684</v>
      </c>
    </row>
    <row r="325" spans="1:87">
      <c r="A325">
        <f t="shared" ref="A325:F325" si="610">A31</f>
        <v>7.0027777777777782</v>
      </c>
      <c r="B325">
        <f t="shared" si="610"/>
        <v>111.315</v>
      </c>
      <c r="C325">
        <f t="shared" si="610"/>
        <v>7</v>
      </c>
      <c r="D325">
        <f t="shared" si="610"/>
        <v>2017</v>
      </c>
      <c r="E325">
        <f t="shared" si="610"/>
        <v>5</v>
      </c>
      <c r="F325">
        <f t="shared" si="610"/>
        <v>24</v>
      </c>
      <c r="G325">
        <f t="shared" si="494"/>
        <v>0.12222152900771403</v>
      </c>
      <c r="H325">
        <f t="shared" ref="H325:J325" si="611">H31</f>
        <v>5</v>
      </c>
      <c r="I325">
        <f t="shared" si="611"/>
        <v>0</v>
      </c>
      <c r="J325">
        <f t="shared" si="611"/>
        <v>5</v>
      </c>
      <c r="L325">
        <f t="shared" ref="L325:M325" si="612">L31</f>
        <v>20</v>
      </c>
      <c r="M325">
        <f t="shared" si="612"/>
        <v>-13</v>
      </c>
      <c r="N325">
        <f t="shared" si="497"/>
        <v>2457897.416666667</v>
      </c>
      <c r="O325">
        <f t="shared" si="498"/>
        <v>8.1270152549154447E-4</v>
      </c>
      <c r="P325">
        <f t="shared" si="499"/>
        <v>2457897.4174793684</v>
      </c>
      <c r="Q325">
        <f t="shared" si="500"/>
        <v>0.17391971196080472</v>
      </c>
      <c r="R325">
        <f t="shared" si="501"/>
        <v>249.44414268418609</v>
      </c>
      <c r="S325">
        <f t="shared" si="502"/>
        <v>329.24036610753683</v>
      </c>
      <c r="T325">
        <f t="shared" si="503"/>
        <v>4.3536215896535735</v>
      </c>
      <c r="U325">
        <f t="shared" si="504"/>
        <v>5.7463284190480648</v>
      </c>
      <c r="V325">
        <f t="shared" si="505"/>
        <v>148.65558046870524</v>
      </c>
      <c r="W325">
        <f t="shared" si="506"/>
        <v>2.5945293306422816</v>
      </c>
      <c r="X325">
        <f t="shared" si="507"/>
        <v>61.709374847468098</v>
      </c>
      <c r="Y325">
        <f t="shared" si="508"/>
        <v>1.077031770435692</v>
      </c>
      <c r="Z325">
        <f t="shared" si="509"/>
        <v>138.47040686260789</v>
      </c>
      <c r="AA325">
        <f t="shared" si="510"/>
        <v>2.4167645163286591</v>
      </c>
      <c r="AB325">
        <f t="shared" si="511"/>
        <v>-11419.533471016266</v>
      </c>
      <c r="AC325">
        <f t="shared" si="512"/>
        <v>90.284319146288567</v>
      </c>
      <c r="AD325">
        <f t="shared" si="513"/>
        <v>-2367.7709366074064</v>
      </c>
      <c r="AE325">
        <f t="shared" si="514"/>
        <v>-158.99953544834423</v>
      </c>
      <c r="AF325">
        <f t="shared" si="515"/>
        <v>358.07149267683258</v>
      </c>
      <c r="AG325">
        <f t="shared" si="516"/>
        <v>2784.3119689091163</v>
      </c>
      <c r="AH325">
        <f t="shared" si="517"/>
        <v>-10713.636162339779</v>
      </c>
      <c r="AI325">
        <f t="shared" si="518"/>
        <v>-2.9760100450943829</v>
      </c>
      <c r="AJ325">
        <f t="shared" si="519"/>
        <v>246.46813263909172</v>
      </c>
      <c r="AK325">
        <f t="shared" si="520"/>
        <v>4.3016804157942516</v>
      </c>
      <c r="AL325">
        <f t="shared" si="521"/>
        <v>246</v>
      </c>
      <c r="AM325">
        <f t="shared" si="522"/>
        <v>28</v>
      </c>
      <c r="AN325">
        <f t="shared" si="523"/>
        <v>5</v>
      </c>
      <c r="AP325">
        <f t="shared" si="524"/>
        <v>4.9519260948163337</v>
      </c>
      <c r="AQ325">
        <f t="shared" si="525"/>
        <v>8.6427414669969935E-2</v>
      </c>
      <c r="AR325" t="str">
        <f t="shared" si="526"/>
        <v>POSITIF</v>
      </c>
      <c r="AS325">
        <f t="shared" si="527"/>
        <v>4</v>
      </c>
      <c r="AT325">
        <f t="shared" si="528"/>
        <v>57</v>
      </c>
      <c r="AU325">
        <f t="shared" si="529"/>
        <v>6</v>
      </c>
      <c r="AV325">
        <f t="shared" si="530"/>
        <v>1.0116281555994975</v>
      </c>
      <c r="AW325" s="4">
        <f t="shared" si="531"/>
        <v>4.2151173149979064E-2</v>
      </c>
      <c r="AX325">
        <f t="shared" si="532"/>
        <v>1.7656242121088742E-2</v>
      </c>
      <c r="AY325">
        <f t="shared" si="533"/>
        <v>0.27564833196953953</v>
      </c>
      <c r="AZ325" s="4">
        <f t="shared" si="534"/>
        <v>1.148534716539748E-2</v>
      </c>
      <c r="BA325">
        <f t="shared" si="535"/>
        <v>361250.78887098556</v>
      </c>
      <c r="BB325" t="s">
        <v>191</v>
      </c>
      <c r="BC325">
        <f t="shared" si="536"/>
        <v>1.6701295372097646E-2</v>
      </c>
      <c r="BD325">
        <f t="shared" si="537"/>
        <v>148.66009876785191</v>
      </c>
      <c r="BE325">
        <f t="shared" si="538"/>
        <v>23.437029428499311</v>
      </c>
      <c r="BF325">
        <f t="shared" si="539"/>
        <v>-2.2697897655122742E-3</v>
      </c>
      <c r="BG325">
        <f t="shared" si="540"/>
        <v>23.434759638733798</v>
      </c>
      <c r="BH325" s="19">
        <f t="shared" si="541"/>
        <v>0.17391971196080472</v>
      </c>
      <c r="BI325">
        <f t="shared" si="542"/>
        <v>14.113388412414739</v>
      </c>
      <c r="BJ325">
        <f t="shared" si="543"/>
        <v>21.534388412414739</v>
      </c>
      <c r="BK325">
        <f t="shared" si="544"/>
        <v>74.515043564968693</v>
      </c>
      <c r="BL325">
        <f t="shared" si="545"/>
        <v>1.3005328524757169</v>
      </c>
      <c r="BM325">
        <f t="shared" si="546"/>
        <v>248.5007826212524</v>
      </c>
      <c r="BN325">
        <f t="shared" si="547"/>
        <v>16.566718841416826</v>
      </c>
      <c r="BO325">
        <f t="shared" si="548"/>
        <v>16</v>
      </c>
      <c r="BP325">
        <f t="shared" si="549"/>
        <v>34</v>
      </c>
      <c r="BQ325">
        <f t="shared" si="550"/>
        <v>0</v>
      </c>
      <c r="BR325">
        <f t="shared" si="551"/>
        <v>-16.50327285327025</v>
      </c>
      <c r="BS325" t="str">
        <f t="shared" si="552"/>
        <v>NEGATIF</v>
      </c>
      <c r="BT325">
        <f t="shared" si="553"/>
        <v>-0.2880364486445649</v>
      </c>
      <c r="BU325">
        <f t="shared" si="554"/>
        <v>16</v>
      </c>
      <c r="BV325">
        <f t="shared" si="555"/>
        <v>-1951</v>
      </c>
      <c r="BW325">
        <f t="shared" si="556"/>
        <v>48</v>
      </c>
      <c r="BX325" t="str">
        <f t="shared" si="557"/>
        <v>NEGATIF</v>
      </c>
      <c r="BY325">
        <f t="shared" si="558"/>
        <v>71.277545203622495</v>
      </c>
      <c r="BZ325">
        <f t="shared" si="559"/>
        <v>251.27754520362248</v>
      </c>
      <c r="CA325">
        <f t="shared" si="560"/>
        <v>12.676366315516653</v>
      </c>
      <c r="CB325" t="str">
        <f t="shared" si="567"/>
        <v>POSITIF</v>
      </c>
      <c r="CC325">
        <f t="shared" si="568"/>
        <v>12</v>
      </c>
      <c r="CD325">
        <f t="shared" si="569"/>
        <v>40</v>
      </c>
      <c r="CE325">
        <f t="shared" si="570"/>
        <v>34</v>
      </c>
      <c r="CG325">
        <f t="shared" si="561"/>
        <v>4.3371568505235594</v>
      </c>
      <c r="CH325">
        <f t="shared" si="562"/>
        <v>0.40901371510938161</v>
      </c>
      <c r="CI325">
        <f t="shared" si="563"/>
        <v>0.4090533304141179</v>
      </c>
    </row>
    <row r="326" spans="1:87">
      <c r="A326">
        <f t="shared" ref="A326:F326" si="613">A32</f>
        <v>7.0027777777777782</v>
      </c>
      <c r="B326">
        <f t="shared" si="613"/>
        <v>111.315</v>
      </c>
      <c r="C326">
        <f t="shared" si="613"/>
        <v>7</v>
      </c>
      <c r="D326">
        <f t="shared" si="613"/>
        <v>2017</v>
      </c>
      <c r="E326">
        <f t="shared" si="613"/>
        <v>5</v>
      </c>
      <c r="F326">
        <f t="shared" si="613"/>
        <v>24</v>
      </c>
      <c r="G326">
        <f t="shared" si="494"/>
        <v>0.12222152900771403</v>
      </c>
      <c r="H326">
        <f t="shared" ref="H326:J326" si="614">H32</f>
        <v>5</v>
      </c>
      <c r="I326">
        <f t="shared" si="614"/>
        <v>15</v>
      </c>
      <c r="J326">
        <f t="shared" si="614"/>
        <v>5.25</v>
      </c>
      <c r="L326">
        <f t="shared" ref="L326:M326" si="615">L32</f>
        <v>20</v>
      </c>
      <c r="M326">
        <f t="shared" si="615"/>
        <v>-13</v>
      </c>
      <c r="N326">
        <f t="shared" si="497"/>
        <v>2457897.4270833335</v>
      </c>
      <c r="O326">
        <f t="shared" si="498"/>
        <v>8.1270152549154447E-4</v>
      </c>
      <c r="P326">
        <f t="shared" si="499"/>
        <v>2457897.4278960349</v>
      </c>
      <c r="Q326">
        <f t="shared" si="500"/>
        <v>0.1739199971535908</v>
      </c>
      <c r="R326">
        <f t="shared" si="501"/>
        <v>249.44414268418609</v>
      </c>
      <c r="S326">
        <f t="shared" si="502"/>
        <v>329.37645977680222</v>
      </c>
      <c r="T326">
        <f t="shared" si="503"/>
        <v>4.3536215896535735</v>
      </c>
      <c r="U326">
        <f t="shared" si="504"/>
        <v>5.7487037016678659</v>
      </c>
      <c r="V326">
        <f t="shared" si="505"/>
        <v>148.65502886535955</v>
      </c>
      <c r="W326">
        <f t="shared" si="506"/>
        <v>2.5945197033477347</v>
      </c>
      <c r="X326">
        <f t="shared" si="507"/>
        <v>61.719642007080438</v>
      </c>
      <c r="Y326">
        <f t="shared" si="508"/>
        <v>1.077210966175755</v>
      </c>
      <c r="Z326">
        <f t="shared" si="509"/>
        <v>138.48067353197348</v>
      </c>
      <c r="AA326">
        <f t="shared" si="510"/>
        <v>2.416943703512302</v>
      </c>
      <c r="AB326">
        <f t="shared" si="511"/>
        <v>-11373.289692628467</v>
      </c>
      <c r="AC326">
        <f t="shared" si="512"/>
        <v>91.167149167987958</v>
      </c>
      <c r="AD326">
        <f t="shared" si="513"/>
        <v>-2365.1616833950247</v>
      </c>
      <c r="AE326">
        <f t="shared" si="514"/>
        <v>-165.65206746824077</v>
      </c>
      <c r="AF326">
        <f t="shared" si="515"/>
        <v>357.83232452828452</v>
      </c>
      <c r="AG326">
        <f t="shared" si="516"/>
        <v>2775.8399728507816</v>
      </c>
      <c r="AH326">
        <f t="shared" si="517"/>
        <v>-10679.263996944679</v>
      </c>
      <c r="AI326">
        <f t="shared" si="518"/>
        <v>-2.9664622213735221</v>
      </c>
      <c r="AJ326">
        <f t="shared" si="519"/>
        <v>246.47768046281257</v>
      </c>
      <c r="AK326">
        <f t="shared" si="520"/>
        <v>4.3018470567545801</v>
      </c>
      <c r="AL326">
        <f t="shared" si="521"/>
        <v>246</v>
      </c>
      <c r="AM326">
        <f t="shared" si="522"/>
        <v>28</v>
      </c>
      <c r="AN326">
        <f t="shared" si="523"/>
        <v>39</v>
      </c>
      <c r="AP326">
        <f t="shared" si="524"/>
        <v>4.9516066747677474</v>
      </c>
      <c r="AQ326">
        <f t="shared" si="525"/>
        <v>8.6421839738425224E-2</v>
      </c>
      <c r="AR326" t="str">
        <f t="shared" si="526"/>
        <v>POSITIF</v>
      </c>
      <c r="AS326">
        <f t="shared" si="527"/>
        <v>4</v>
      </c>
      <c r="AT326">
        <f t="shared" si="528"/>
        <v>57</v>
      </c>
      <c r="AU326">
        <f t="shared" si="529"/>
        <v>5</v>
      </c>
      <c r="AV326">
        <f t="shared" si="530"/>
        <v>1.0117225198891022</v>
      </c>
      <c r="AW326" s="4">
        <f t="shared" si="531"/>
        <v>4.2155104995379257E-2</v>
      </c>
      <c r="AX326">
        <f t="shared" si="532"/>
        <v>1.7657889088638652E-2</v>
      </c>
      <c r="AY326">
        <f t="shared" si="533"/>
        <v>0.27567404186718042</v>
      </c>
      <c r="AZ326" s="4">
        <f t="shared" si="534"/>
        <v>1.1486418411132517E-2</v>
      </c>
      <c r="BA326">
        <f t="shared" si="535"/>
        <v>361217.09817931906</v>
      </c>
      <c r="BB326" t="s">
        <v>191</v>
      </c>
      <c r="BC326">
        <f t="shared" si="536"/>
        <v>1.670129536011955E-2</v>
      </c>
      <c r="BD326">
        <f t="shared" si="537"/>
        <v>148.65954716614326</v>
      </c>
      <c r="BE326">
        <f t="shared" si="538"/>
        <v>23.437029424790616</v>
      </c>
      <c r="BF326">
        <f t="shared" si="539"/>
        <v>-2.2698243252247678E-3</v>
      </c>
      <c r="BG326">
        <f t="shared" si="540"/>
        <v>23.434759600465391</v>
      </c>
      <c r="BH326" s="19">
        <f t="shared" si="541"/>
        <v>0.1739199971535908</v>
      </c>
      <c r="BI326">
        <f t="shared" si="542"/>
        <v>14.364072888034086</v>
      </c>
      <c r="BJ326">
        <f t="shared" si="543"/>
        <v>21.785072888034087</v>
      </c>
      <c r="BK326">
        <f t="shared" si="544"/>
        <v>78.26665780265877</v>
      </c>
      <c r="BL326">
        <f t="shared" si="545"/>
        <v>1.3660108731881058</v>
      </c>
      <c r="BM326">
        <f t="shared" si="546"/>
        <v>248.50943551785255</v>
      </c>
      <c r="BN326">
        <f t="shared" si="547"/>
        <v>16.567295701190169</v>
      </c>
      <c r="BO326">
        <f t="shared" si="548"/>
        <v>16</v>
      </c>
      <c r="BP326">
        <f t="shared" si="549"/>
        <v>34</v>
      </c>
      <c r="BQ326">
        <f t="shared" si="550"/>
        <v>2</v>
      </c>
      <c r="BR326">
        <f t="shared" si="551"/>
        <v>-16.505162846397187</v>
      </c>
      <c r="BS326" t="str">
        <f t="shared" si="552"/>
        <v>NEGATIF</v>
      </c>
      <c r="BT326">
        <f t="shared" si="553"/>
        <v>-0.28806943524747003</v>
      </c>
      <c r="BU326">
        <f t="shared" si="554"/>
        <v>16</v>
      </c>
      <c r="BV326">
        <f t="shared" si="555"/>
        <v>-1951</v>
      </c>
      <c r="BW326">
        <f t="shared" si="556"/>
        <v>41</v>
      </c>
      <c r="BX326" t="str">
        <f t="shared" si="557"/>
        <v>NEGATIF</v>
      </c>
      <c r="BY326">
        <f t="shared" si="558"/>
        <v>71.959596745728248</v>
      </c>
      <c r="BZ326">
        <f t="shared" si="559"/>
        <v>251.95959674572825</v>
      </c>
      <c r="CA326">
        <f t="shared" si="560"/>
        <v>9.1422501564140877</v>
      </c>
      <c r="CB326" t="str">
        <f t="shared" si="567"/>
        <v>POSITIF</v>
      </c>
      <c r="CC326">
        <f t="shared" si="568"/>
        <v>9</v>
      </c>
      <c r="CD326">
        <f t="shared" si="569"/>
        <v>8</v>
      </c>
      <c r="CE326">
        <f t="shared" si="570"/>
        <v>32</v>
      </c>
      <c r="CG326">
        <f t="shared" si="561"/>
        <v>4.3373078720590668</v>
      </c>
      <c r="CH326">
        <f t="shared" si="562"/>
        <v>0.40901371444147194</v>
      </c>
      <c r="CI326">
        <f t="shared" si="563"/>
        <v>0.40905333034938895</v>
      </c>
    </row>
    <row r="327" spans="1:87">
      <c r="A327">
        <f t="shared" ref="A327:F327" si="616">A33</f>
        <v>7.0027777777777782</v>
      </c>
      <c r="B327">
        <f t="shared" si="616"/>
        <v>111.315</v>
      </c>
      <c r="C327">
        <f t="shared" si="616"/>
        <v>7</v>
      </c>
      <c r="D327">
        <f t="shared" si="616"/>
        <v>2017</v>
      </c>
      <c r="E327">
        <f t="shared" si="616"/>
        <v>5</v>
      </c>
      <c r="F327">
        <f t="shared" si="616"/>
        <v>24</v>
      </c>
      <c r="G327">
        <f t="shared" si="494"/>
        <v>0.12222152900771403</v>
      </c>
      <c r="H327">
        <f t="shared" ref="H327:J327" si="617">H33</f>
        <v>5</v>
      </c>
      <c r="I327">
        <f t="shared" si="617"/>
        <v>30</v>
      </c>
      <c r="J327">
        <f t="shared" si="617"/>
        <v>5.5</v>
      </c>
      <c r="L327">
        <f t="shared" ref="L327:M327" si="618">L33</f>
        <v>20</v>
      </c>
      <c r="M327">
        <f t="shared" si="618"/>
        <v>-13</v>
      </c>
      <c r="N327">
        <f t="shared" si="497"/>
        <v>2457897.4375</v>
      </c>
      <c r="O327">
        <f t="shared" si="498"/>
        <v>8.1270152549154447E-4</v>
      </c>
      <c r="P327">
        <f t="shared" si="499"/>
        <v>2457897.4383127014</v>
      </c>
      <c r="Q327">
        <f t="shared" si="500"/>
        <v>0.17392028234637688</v>
      </c>
      <c r="R327">
        <f t="shared" si="501"/>
        <v>249.44414268418609</v>
      </c>
      <c r="S327">
        <f t="shared" si="502"/>
        <v>329.51255344606761</v>
      </c>
      <c r="T327">
        <f t="shared" si="503"/>
        <v>4.3536215896535735</v>
      </c>
      <c r="U327">
        <f t="shared" si="504"/>
        <v>5.7510789842876671</v>
      </c>
      <c r="V327">
        <f t="shared" si="505"/>
        <v>148.65447726201393</v>
      </c>
      <c r="W327">
        <f t="shared" si="506"/>
        <v>2.5945100760531883</v>
      </c>
      <c r="X327">
        <f t="shared" si="507"/>
        <v>61.729909166692778</v>
      </c>
      <c r="Y327">
        <f t="shared" si="508"/>
        <v>1.0773901619158182</v>
      </c>
      <c r="Z327">
        <f t="shared" si="509"/>
        <v>138.49094020133907</v>
      </c>
      <c r="AA327">
        <f t="shared" si="510"/>
        <v>2.4171228906959454</v>
      </c>
      <c r="AB327">
        <f t="shared" si="511"/>
        <v>-11326.98084713501</v>
      </c>
      <c r="AC327">
        <f t="shared" si="512"/>
        <v>92.040368928600515</v>
      </c>
      <c r="AD327">
        <f t="shared" si="513"/>
        <v>-2361.5551752508336</v>
      </c>
      <c r="AE327">
        <f t="shared" si="514"/>
        <v>-172.2871391681818</v>
      </c>
      <c r="AF327">
        <f t="shared" si="515"/>
        <v>357.58777133216427</v>
      </c>
      <c r="AG327">
        <f t="shared" si="516"/>
        <v>2767.3461030088265</v>
      </c>
      <c r="AH327">
        <f t="shared" si="517"/>
        <v>-10643.848918284431</v>
      </c>
      <c r="AI327">
        <f t="shared" si="518"/>
        <v>-2.9566246995234531</v>
      </c>
      <c r="AJ327">
        <f t="shared" si="519"/>
        <v>246.48751798466265</v>
      </c>
      <c r="AK327">
        <f t="shared" si="520"/>
        <v>4.302018753901101</v>
      </c>
      <c r="AL327">
        <f t="shared" si="521"/>
        <v>246</v>
      </c>
      <c r="AM327">
        <f t="shared" si="522"/>
        <v>29</v>
      </c>
      <c r="AN327">
        <f t="shared" si="523"/>
        <v>15</v>
      </c>
      <c r="AP327">
        <f t="shared" si="524"/>
        <v>4.9682339861511906</v>
      </c>
      <c r="AQ327">
        <f t="shared" si="525"/>
        <v>8.6712041067820642E-2</v>
      </c>
      <c r="AR327" t="str">
        <f t="shared" si="526"/>
        <v>POSITIF</v>
      </c>
      <c r="AS327">
        <f t="shared" si="527"/>
        <v>4</v>
      </c>
      <c r="AT327">
        <f t="shared" si="528"/>
        <v>58</v>
      </c>
      <c r="AU327">
        <f t="shared" si="529"/>
        <v>5</v>
      </c>
      <c r="AV327">
        <f t="shared" si="530"/>
        <v>1.0118165486303199</v>
      </c>
      <c r="AW327" s="4">
        <f t="shared" si="531"/>
        <v>4.2159022859596662E-2</v>
      </c>
      <c r="AX327">
        <f t="shared" si="532"/>
        <v>1.7659530199764403E-2</v>
      </c>
      <c r="AY327">
        <f t="shared" si="533"/>
        <v>0.27569966034274096</v>
      </c>
      <c r="AZ327" s="4">
        <f t="shared" si="534"/>
        <v>1.1487485847614207E-2</v>
      </c>
      <c r="BA327">
        <f t="shared" si="535"/>
        <v>361183.53353880107</v>
      </c>
      <c r="BB327" t="s">
        <v>191</v>
      </c>
      <c r="BC327">
        <f t="shared" si="536"/>
        <v>1.6701295348141451E-2</v>
      </c>
      <c r="BD327">
        <f t="shared" si="537"/>
        <v>148.6589955644346</v>
      </c>
      <c r="BE327">
        <f t="shared" si="538"/>
        <v>23.43702942108192</v>
      </c>
      <c r="BF327">
        <f t="shared" si="539"/>
        <v>-2.2698588735281838E-3</v>
      </c>
      <c r="BG327">
        <f t="shared" si="540"/>
        <v>23.434759562208392</v>
      </c>
      <c r="BH327" s="19">
        <f t="shared" si="541"/>
        <v>0.17392028234637688</v>
      </c>
      <c r="BI327">
        <f t="shared" si="542"/>
        <v>14.614757363684475</v>
      </c>
      <c r="BJ327">
        <f t="shared" si="543"/>
        <v>22.035757363684475</v>
      </c>
      <c r="BK327">
        <f t="shared" si="544"/>
        <v>82.018009413213932</v>
      </c>
      <c r="BL327">
        <f t="shared" si="545"/>
        <v>1.4314843101922856</v>
      </c>
      <c r="BM327">
        <f t="shared" si="546"/>
        <v>248.51835104205321</v>
      </c>
      <c r="BN327">
        <f t="shared" si="547"/>
        <v>16.567890069470213</v>
      </c>
      <c r="BO327">
        <f t="shared" si="548"/>
        <v>16</v>
      </c>
      <c r="BP327">
        <f t="shared" si="549"/>
        <v>34</v>
      </c>
      <c r="BQ327">
        <f t="shared" si="550"/>
        <v>4</v>
      </c>
      <c r="BR327">
        <f t="shared" si="551"/>
        <v>-16.490386920565861</v>
      </c>
      <c r="BS327" t="str">
        <f t="shared" si="552"/>
        <v>NEGATIF</v>
      </c>
      <c r="BT327">
        <f t="shared" si="553"/>
        <v>-0.28781154669168291</v>
      </c>
      <c r="BU327">
        <f t="shared" si="554"/>
        <v>16</v>
      </c>
      <c r="BV327">
        <f t="shared" si="555"/>
        <v>-1950</v>
      </c>
      <c r="BW327">
        <f t="shared" si="556"/>
        <v>34</v>
      </c>
      <c r="BX327" t="str">
        <f t="shared" si="557"/>
        <v>NEGATIF</v>
      </c>
      <c r="BY327">
        <f t="shared" si="558"/>
        <v>72.578536000515101</v>
      </c>
      <c r="BZ327">
        <f t="shared" si="559"/>
        <v>252.5785360005151</v>
      </c>
      <c r="CA327">
        <f t="shared" si="560"/>
        <v>5.5981055698103326</v>
      </c>
      <c r="CB327" t="str">
        <f t="shared" si="567"/>
        <v>POSITIF</v>
      </c>
      <c r="CC327">
        <f t="shared" si="568"/>
        <v>5</v>
      </c>
      <c r="CD327">
        <f t="shared" si="569"/>
        <v>35</v>
      </c>
      <c r="CE327">
        <f t="shared" si="570"/>
        <v>53</v>
      </c>
      <c r="CG327">
        <f t="shared" si="561"/>
        <v>4.3374634773109095</v>
      </c>
      <c r="CH327">
        <f t="shared" si="562"/>
        <v>0.40901371377376133</v>
      </c>
      <c r="CI327">
        <f t="shared" si="563"/>
        <v>0.40905333028466001</v>
      </c>
    </row>
    <row r="328" spans="1:87">
      <c r="A328">
        <f t="shared" ref="A328:F328" si="619">A34</f>
        <v>7.0027777777777782</v>
      </c>
      <c r="B328">
        <f t="shared" si="619"/>
        <v>111.315</v>
      </c>
      <c r="C328">
        <f t="shared" si="619"/>
        <v>7</v>
      </c>
      <c r="D328">
        <f t="shared" si="619"/>
        <v>2017</v>
      </c>
      <c r="E328">
        <f t="shared" si="619"/>
        <v>5</v>
      </c>
      <c r="F328">
        <f t="shared" si="619"/>
        <v>24</v>
      </c>
      <c r="G328">
        <f t="shared" si="494"/>
        <v>0.12222152900771403</v>
      </c>
      <c r="H328">
        <f t="shared" ref="H328:J328" si="620">H34</f>
        <v>5</v>
      </c>
      <c r="I328">
        <f t="shared" si="620"/>
        <v>45</v>
      </c>
      <c r="J328">
        <f t="shared" si="620"/>
        <v>5.75</v>
      </c>
      <c r="L328">
        <f t="shared" ref="L328:M328" si="621">L34</f>
        <v>20</v>
      </c>
      <c r="M328">
        <f t="shared" si="621"/>
        <v>-13</v>
      </c>
      <c r="N328">
        <f t="shared" si="497"/>
        <v>2457897.447916667</v>
      </c>
      <c r="O328">
        <f t="shared" si="498"/>
        <v>8.1270152549154447E-4</v>
      </c>
      <c r="P328">
        <f t="shared" si="499"/>
        <v>2457897.4487293684</v>
      </c>
      <c r="Q328">
        <f t="shared" si="500"/>
        <v>0.1739205675391757</v>
      </c>
      <c r="R328">
        <f t="shared" si="501"/>
        <v>249.44414268418609</v>
      </c>
      <c r="S328">
        <f t="shared" si="502"/>
        <v>329.64864712140115</v>
      </c>
      <c r="T328">
        <f t="shared" si="503"/>
        <v>4.3536215896535735</v>
      </c>
      <c r="U328">
        <f t="shared" si="504"/>
        <v>5.7534542670133781</v>
      </c>
      <c r="V328">
        <f t="shared" si="505"/>
        <v>148.65392565864363</v>
      </c>
      <c r="W328">
        <f t="shared" si="506"/>
        <v>2.5945004487582115</v>
      </c>
      <c r="X328">
        <f t="shared" si="507"/>
        <v>61.740176326763503</v>
      </c>
      <c r="Y328">
        <f t="shared" si="508"/>
        <v>1.0775693576638816</v>
      </c>
      <c r="Z328">
        <f t="shared" si="509"/>
        <v>138.50120687116305</v>
      </c>
      <c r="AA328">
        <f t="shared" si="510"/>
        <v>2.4173020778875891</v>
      </c>
      <c r="AB328">
        <f t="shared" si="511"/>
        <v>-11280.607193739608</v>
      </c>
      <c r="AC328">
        <f t="shared" si="512"/>
        <v>92.903886417186797</v>
      </c>
      <c r="AD328">
        <f t="shared" si="513"/>
        <v>-2356.952932607699</v>
      </c>
      <c r="AE328">
        <f t="shared" si="514"/>
        <v>-178.9040514829118</v>
      </c>
      <c r="AF328">
        <f t="shared" si="515"/>
        <v>357.33783965292878</v>
      </c>
      <c r="AG328">
        <f t="shared" si="516"/>
        <v>2758.8304233078438</v>
      </c>
      <c r="AH328">
        <f t="shared" si="517"/>
        <v>-10607.392028452259</v>
      </c>
      <c r="AI328">
        <f t="shared" si="518"/>
        <v>-2.9464977856811831</v>
      </c>
      <c r="AJ328">
        <f t="shared" si="519"/>
        <v>246.49764489850492</v>
      </c>
      <c r="AK328">
        <f t="shared" si="520"/>
        <v>4.3021955018907141</v>
      </c>
      <c r="AL328">
        <f t="shared" si="521"/>
        <v>246</v>
      </c>
      <c r="AM328">
        <f t="shared" si="522"/>
        <v>29</v>
      </c>
      <c r="AN328">
        <f t="shared" si="523"/>
        <v>51</v>
      </c>
      <c r="AP328">
        <f t="shared" si="524"/>
        <v>4.9668455321049896</v>
      </c>
      <c r="AQ328">
        <f t="shared" si="525"/>
        <v>8.6687807973201789E-2</v>
      </c>
      <c r="AR328" t="str">
        <f t="shared" si="526"/>
        <v>POSITIF</v>
      </c>
      <c r="AS328">
        <f t="shared" si="527"/>
        <v>4</v>
      </c>
      <c r="AT328">
        <f t="shared" si="528"/>
        <v>58</v>
      </c>
      <c r="AU328">
        <f t="shared" si="529"/>
        <v>0</v>
      </c>
      <c r="AV328">
        <f t="shared" si="530"/>
        <v>1.0119102410720342</v>
      </c>
      <c r="AW328" s="4">
        <f t="shared" si="531"/>
        <v>4.2162926711334758E-2</v>
      </c>
      <c r="AX328">
        <f t="shared" si="532"/>
        <v>1.7661165441356552E-2</v>
      </c>
      <c r="AY328">
        <f t="shared" si="533"/>
        <v>0.27572518719158429</v>
      </c>
      <c r="AZ328" s="4">
        <f t="shared" si="534"/>
        <v>1.1488549466316013E-2</v>
      </c>
      <c r="BA328">
        <f t="shared" si="535"/>
        <v>361150.09514894406</v>
      </c>
      <c r="BB328" t="s">
        <v>191</v>
      </c>
      <c r="BC328">
        <f t="shared" si="536"/>
        <v>1.6701295336163356E-2</v>
      </c>
      <c r="BD328">
        <f t="shared" si="537"/>
        <v>148.65844396270128</v>
      </c>
      <c r="BE328">
        <f t="shared" si="538"/>
        <v>23.437029417373225</v>
      </c>
      <c r="BF328">
        <f t="shared" si="539"/>
        <v>-2.2698934104179837E-3</v>
      </c>
      <c r="BG328">
        <f t="shared" si="540"/>
        <v>23.434759523962807</v>
      </c>
      <c r="BH328" s="19">
        <f t="shared" si="541"/>
        <v>0.1739205675391757</v>
      </c>
      <c r="BI328">
        <f t="shared" si="542"/>
        <v>14.865441850510736</v>
      </c>
      <c r="BJ328">
        <f t="shared" si="543"/>
        <v>22.286441850510737</v>
      </c>
      <c r="BK328">
        <f t="shared" si="544"/>
        <v>85.76909883382487</v>
      </c>
      <c r="BL328">
        <f t="shared" si="545"/>
        <v>1.4969531711186728</v>
      </c>
      <c r="BM328">
        <f t="shared" si="546"/>
        <v>248.5275289238362</v>
      </c>
      <c r="BN328">
        <f t="shared" si="547"/>
        <v>16.568501928255746</v>
      </c>
      <c r="BO328">
        <f t="shared" si="548"/>
        <v>16</v>
      </c>
      <c r="BP328">
        <f t="shared" si="549"/>
        <v>34</v>
      </c>
      <c r="BQ328">
        <f t="shared" si="550"/>
        <v>6</v>
      </c>
      <c r="BR328">
        <f t="shared" si="551"/>
        <v>-16.493425287622756</v>
      </c>
      <c r="BS328" t="str">
        <f t="shared" si="552"/>
        <v>NEGATIF</v>
      </c>
      <c r="BT328">
        <f t="shared" si="553"/>
        <v>-0.28786457620070982</v>
      </c>
      <c r="BU328">
        <f t="shared" si="554"/>
        <v>16</v>
      </c>
      <c r="BV328">
        <f t="shared" si="555"/>
        <v>-1950</v>
      </c>
      <c r="BW328">
        <f t="shared" si="556"/>
        <v>23</v>
      </c>
      <c r="BX328" t="str">
        <f t="shared" si="557"/>
        <v>NEGATIF</v>
      </c>
      <c r="BY328">
        <f t="shared" si="558"/>
        <v>73.106350781582748</v>
      </c>
      <c r="BZ328">
        <f t="shared" si="559"/>
        <v>253.10635078158276</v>
      </c>
      <c r="CA328">
        <f t="shared" si="560"/>
        <v>2.0401395799325237</v>
      </c>
      <c r="CB328" t="str">
        <f t="shared" si="567"/>
        <v>POSITIF</v>
      </c>
      <c r="CC328">
        <f t="shared" si="568"/>
        <v>2</v>
      </c>
      <c r="CD328">
        <f t="shared" si="569"/>
        <v>2</v>
      </c>
      <c r="CE328">
        <f t="shared" si="570"/>
        <v>24</v>
      </c>
      <c r="CG328">
        <f t="shared" si="561"/>
        <v>4.337623661566381</v>
      </c>
      <c r="CH328">
        <f t="shared" si="562"/>
        <v>0.40901371310624995</v>
      </c>
      <c r="CI328">
        <f t="shared" si="563"/>
        <v>0.40905333021993107</v>
      </c>
    </row>
    <row r="329" spans="1:87">
      <c r="A329">
        <f t="shared" ref="A329:F329" si="622">A35</f>
        <v>7.0027777777777782</v>
      </c>
      <c r="B329">
        <f t="shared" si="622"/>
        <v>111.315</v>
      </c>
      <c r="C329">
        <f t="shared" si="622"/>
        <v>7</v>
      </c>
      <c r="D329">
        <f t="shared" si="622"/>
        <v>2017</v>
      </c>
      <c r="E329">
        <f t="shared" si="622"/>
        <v>5</v>
      </c>
      <c r="F329">
        <f t="shared" si="622"/>
        <v>24</v>
      </c>
      <c r="G329">
        <f t="shared" si="494"/>
        <v>0.12222152900771403</v>
      </c>
      <c r="H329">
        <f t="shared" ref="H329:J329" si="623">H35</f>
        <v>6</v>
      </c>
      <c r="I329">
        <f t="shared" si="623"/>
        <v>0</v>
      </c>
      <c r="J329">
        <f t="shared" si="623"/>
        <v>6</v>
      </c>
      <c r="L329">
        <f t="shared" ref="L329:M329" si="624">L35</f>
        <v>20</v>
      </c>
      <c r="M329">
        <f t="shared" si="624"/>
        <v>-13</v>
      </c>
      <c r="N329">
        <f t="shared" si="497"/>
        <v>2457897.4583333335</v>
      </c>
      <c r="O329">
        <f t="shared" si="498"/>
        <v>8.1270152549154447E-4</v>
      </c>
      <c r="P329">
        <f t="shared" si="499"/>
        <v>2457897.4591460349</v>
      </c>
      <c r="Q329">
        <f t="shared" si="500"/>
        <v>0.17392085273196178</v>
      </c>
      <c r="R329">
        <f t="shared" si="501"/>
        <v>249.44414268418609</v>
      </c>
      <c r="S329">
        <f t="shared" si="502"/>
        <v>329.78474079066655</v>
      </c>
      <c r="T329">
        <f t="shared" si="503"/>
        <v>4.3536215896535735</v>
      </c>
      <c r="U329">
        <f t="shared" si="504"/>
        <v>5.7558295496331793</v>
      </c>
      <c r="V329">
        <f t="shared" si="505"/>
        <v>148.65337405529795</v>
      </c>
      <c r="W329">
        <f t="shared" si="506"/>
        <v>2.5944908214636642</v>
      </c>
      <c r="X329">
        <f t="shared" si="507"/>
        <v>61.750443486375843</v>
      </c>
      <c r="Y329">
        <f t="shared" si="508"/>
        <v>1.0777485534039446</v>
      </c>
      <c r="Z329">
        <f t="shared" si="509"/>
        <v>138.51147354052955</v>
      </c>
      <c r="AA329">
        <f t="shared" si="510"/>
        <v>2.4174812650712481</v>
      </c>
      <c r="AB329">
        <f t="shared" si="511"/>
        <v>-11234.168998216241</v>
      </c>
      <c r="AC329">
        <f t="shared" si="512"/>
        <v>93.757610530120559</v>
      </c>
      <c r="AD329">
        <f t="shared" si="513"/>
        <v>-2351.3568963820126</v>
      </c>
      <c r="AE329">
        <f t="shared" si="514"/>
        <v>-185.50210637594998</v>
      </c>
      <c r="AF329">
        <f t="shared" si="515"/>
        <v>357.08253622897263</v>
      </c>
      <c r="AG329">
        <f t="shared" si="516"/>
        <v>2750.2929989754207</v>
      </c>
      <c r="AH329">
        <f t="shared" si="517"/>
        <v>-10569.894855239689</v>
      </c>
      <c r="AI329">
        <f t="shared" si="518"/>
        <v>-2.9360819042332467</v>
      </c>
      <c r="AJ329">
        <f t="shared" si="519"/>
        <v>246.50806077995284</v>
      </c>
      <c r="AK329">
        <f t="shared" si="520"/>
        <v>4.3023772933164786</v>
      </c>
      <c r="AL329">
        <f t="shared" si="521"/>
        <v>246</v>
      </c>
      <c r="AM329">
        <f t="shared" si="522"/>
        <v>30</v>
      </c>
      <c r="AN329">
        <f t="shared" si="523"/>
        <v>29</v>
      </c>
      <c r="AP329">
        <f t="shared" si="524"/>
        <v>4.9541389286448938</v>
      </c>
      <c r="AQ329">
        <f t="shared" si="525"/>
        <v>8.6466035906077821E-2</v>
      </c>
      <c r="AR329" t="str">
        <f t="shared" si="526"/>
        <v>POSITIF</v>
      </c>
      <c r="AS329">
        <f t="shared" si="527"/>
        <v>4</v>
      </c>
      <c r="AT329">
        <f t="shared" si="528"/>
        <v>57</v>
      </c>
      <c r="AU329">
        <f t="shared" si="529"/>
        <v>14</v>
      </c>
      <c r="AV329">
        <f t="shared" si="530"/>
        <v>1.0120035964530949</v>
      </c>
      <c r="AW329" s="4">
        <f t="shared" si="531"/>
        <v>4.2166816518878956E-2</v>
      </c>
      <c r="AX329">
        <f t="shared" si="532"/>
        <v>1.7662794800130513E-2</v>
      </c>
      <c r="AY329">
        <f t="shared" si="533"/>
        <v>0.27575062220633917</v>
      </c>
      <c r="AZ329" s="4">
        <f t="shared" si="534"/>
        <v>1.1489609258597466E-2</v>
      </c>
      <c r="BA329">
        <f t="shared" si="535"/>
        <v>361116.78321291931</v>
      </c>
      <c r="BB329" t="s">
        <v>191</v>
      </c>
      <c r="BC329">
        <f t="shared" si="536"/>
        <v>1.6701295324185256E-2</v>
      </c>
      <c r="BD329">
        <f t="shared" si="537"/>
        <v>148.65789236099263</v>
      </c>
      <c r="BE329">
        <f t="shared" si="538"/>
        <v>23.437029413664529</v>
      </c>
      <c r="BF329">
        <f t="shared" si="539"/>
        <v>-2.2699279358850038E-3</v>
      </c>
      <c r="BG329">
        <f t="shared" si="540"/>
        <v>23.434759485728645</v>
      </c>
      <c r="BH329" s="19">
        <f t="shared" si="541"/>
        <v>0.17392085273196178</v>
      </c>
      <c r="BI329">
        <f t="shared" si="542"/>
        <v>15.116126326161126</v>
      </c>
      <c r="BJ329">
        <f t="shared" si="543"/>
        <v>22.537126326161125</v>
      </c>
      <c r="BK329">
        <f t="shared" si="544"/>
        <v>89.519926106198525</v>
      </c>
      <c r="BL329">
        <f t="shared" si="545"/>
        <v>1.5624174566951912</v>
      </c>
      <c r="BM329">
        <f t="shared" si="546"/>
        <v>248.53696878621838</v>
      </c>
      <c r="BN329">
        <f t="shared" si="547"/>
        <v>16.569131252414557</v>
      </c>
      <c r="BO329">
        <f t="shared" si="548"/>
        <v>16</v>
      </c>
      <c r="BP329">
        <f t="shared" si="549"/>
        <v>34</v>
      </c>
      <c r="BQ329">
        <f t="shared" si="550"/>
        <v>8</v>
      </c>
      <c r="BR329">
        <f t="shared" si="551"/>
        <v>-16.507672986337933</v>
      </c>
      <c r="BS329" t="str">
        <f t="shared" si="552"/>
        <v>NEGATIF</v>
      </c>
      <c r="BT329">
        <f t="shared" si="553"/>
        <v>-0.28811324545412187</v>
      </c>
      <c r="BU329">
        <f t="shared" si="554"/>
        <v>16</v>
      </c>
      <c r="BV329">
        <f t="shared" si="555"/>
        <v>-1951</v>
      </c>
      <c r="BW329">
        <f t="shared" si="556"/>
        <v>32</v>
      </c>
      <c r="BX329" t="str">
        <f t="shared" si="557"/>
        <v>NEGATIF</v>
      </c>
      <c r="BY329">
        <f t="shared" si="558"/>
        <v>73.55443876523195</v>
      </c>
      <c r="BZ329">
        <f t="shared" si="559"/>
        <v>253.55443876523196</v>
      </c>
      <c r="CA329">
        <f t="shared" si="560"/>
        <v>-1.5281793377275079</v>
      </c>
      <c r="CB329" t="str">
        <f t="shared" si="567"/>
        <v>NEGATIF</v>
      </c>
      <c r="CC329">
        <f t="shared" si="568"/>
        <v>1</v>
      </c>
      <c r="CD329">
        <f t="shared" si="569"/>
        <v>31</v>
      </c>
      <c r="CE329">
        <f t="shared" si="570"/>
        <v>41</v>
      </c>
      <c r="CG329">
        <f t="shared" si="561"/>
        <v>4.3377884182458857</v>
      </c>
      <c r="CH329">
        <f t="shared" si="562"/>
        <v>0.40901371243893792</v>
      </c>
      <c r="CI329">
        <f t="shared" si="563"/>
        <v>0.40905333015520212</v>
      </c>
    </row>
    <row r="330" spans="1:87">
      <c r="A330">
        <f t="shared" ref="A330:F330" si="625">A36</f>
        <v>7.0027777777777782</v>
      </c>
      <c r="B330">
        <f t="shared" si="625"/>
        <v>111.315</v>
      </c>
      <c r="C330">
        <f t="shared" si="625"/>
        <v>7</v>
      </c>
      <c r="D330">
        <f t="shared" si="625"/>
        <v>2017</v>
      </c>
      <c r="E330">
        <f t="shared" si="625"/>
        <v>5</v>
      </c>
      <c r="F330">
        <f t="shared" si="625"/>
        <v>24</v>
      </c>
      <c r="G330">
        <f t="shared" si="494"/>
        <v>0.12222152900771403</v>
      </c>
      <c r="H330">
        <f t="shared" ref="H330:J330" si="626">H36</f>
        <v>6</v>
      </c>
      <c r="I330">
        <f t="shared" si="626"/>
        <v>15</v>
      </c>
      <c r="J330">
        <f t="shared" si="626"/>
        <v>6.25</v>
      </c>
      <c r="L330">
        <f t="shared" ref="L330:M330" si="627">L36</f>
        <v>20</v>
      </c>
      <c r="M330">
        <f t="shared" si="627"/>
        <v>-13</v>
      </c>
      <c r="N330">
        <f t="shared" si="497"/>
        <v>2457897.46875</v>
      </c>
      <c r="O330">
        <f t="shared" si="498"/>
        <v>8.1270152549154447E-4</v>
      </c>
      <c r="P330">
        <f t="shared" si="499"/>
        <v>2457897.4695627014</v>
      </c>
      <c r="Q330">
        <f t="shared" si="500"/>
        <v>0.17392113792474787</v>
      </c>
      <c r="R330">
        <f t="shared" si="501"/>
        <v>249.44414268418609</v>
      </c>
      <c r="S330">
        <f t="shared" si="502"/>
        <v>329.92083445993194</v>
      </c>
      <c r="T330">
        <f t="shared" si="503"/>
        <v>4.3536215896535735</v>
      </c>
      <c r="U330">
        <f t="shared" si="504"/>
        <v>5.7582048322529804</v>
      </c>
      <c r="V330">
        <f t="shared" si="505"/>
        <v>148.65282245195232</v>
      </c>
      <c r="W330">
        <f t="shared" si="506"/>
        <v>2.5944811941691182</v>
      </c>
      <c r="X330">
        <f t="shared" si="507"/>
        <v>61.760710645987274</v>
      </c>
      <c r="Y330">
        <f t="shared" si="508"/>
        <v>1.077927749143992</v>
      </c>
      <c r="Z330">
        <f t="shared" si="509"/>
        <v>138.52174020989514</v>
      </c>
      <c r="AA330">
        <f t="shared" si="510"/>
        <v>2.4176604522548915</v>
      </c>
      <c r="AB330">
        <f t="shared" si="511"/>
        <v>-11187.666520501283</v>
      </c>
      <c r="AC330">
        <f t="shared" si="512"/>
        <v>94.601451311930461</v>
      </c>
      <c r="AD330">
        <f t="shared" si="513"/>
        <v>-2344.7694259231662</v>
      </c>
      <c r="AE330">
        <f t="shared" si="514"/>
        <v>-192.08060868340198</v>
      </c>
      <c r="AF330">
        <f t="shared" si="515"/>
        <v>356.82186790558495</v>
      </c>
      <c r="AG330">
        <f t="shared" si="516"/>
        <v>2741.7338942631368</v>
      </c>
      <c r="AH330">
        <f t="shared" si="517"/>
        <v>-10531.359341627202</v>
      </c>
      <c r="AI330">
        <f t="shared" si="518"/>
        <v>-2.9253775948964447</v>
      </c>
      <c r="AJ330">
        <f t="shared" si="519"/>
        <v>246.51876508928964</v>
      </c>
      <c r="AK330">
        <f t="shared" si="520"/>
        <v>4.302564118758557</v>
      </c>
      <c r="AL330">
        <f t="shared" si="521"/>
        <v>246</v>
      </c>
      <c r="AM330">
        <f t="shared" si="522"/>
        <v>31</v>
      </c>
      <c r="AN330">
        <f t="shared" si="523"/>
        <v>7</v>
      </c>
      <c r="AP330">
        <f t="shared" si="524"/>
        <v>4.9680572670058742</v>
      </c>
      <c r="AQ330">
        <f t="shared" si="525"/>
        <v>8.6708956736883558E-2</v>
      </c>
      <c r="AR330" t="str">
        <f t="shared" si="526"/>
        <v>POSITIF</v>
      </c>
      <c r="AS330">
        <f t="shared" si="527"/>
        <v>4</v>
      </c>
      <c r="AT330">
        <f t="shared" si="528"/>
        <v>58</v>
      </c>
      <c r="AU330">
        <f t="shared" si="529"/>
        <v>5</v>
      </c>
      <c r="AV330">
        <f t="shared" si="530"/>
        <v>1.0120966140273926</v>
      </c>
      <c r="AW330" s="4">
        <f t="shared" si="531"/>
        <v>4.217069225114136E-2</v>
      </c>
      <c r="AX330">
        <f t="shared" si="532"/>
        <v>1.7664418263064228E-2</v>
      </c>
      <c r="AY330">
        <f t="shared" si="533"/>
        <v>0.27577596518373293</v>
      </c>
      <c r="AZ330" s="4">
        <f t="shared" si="534"/>
        <v>1.1490665215988871E-2</v>
      </c>
      <c r="BA330">
        <f t="shared" si="535"/>
        <v>361083.59792860958</v>
      </c>
      <c r="BB330" t="s">
        <v>191</v>
      </c>
      <c r="BC330">
        <f t="shared" si="536"/>
        <v>1.6701295312207161E-2</v>
      </c>
      <c r="BD330">
        <f t="shared" si="537"/>
        <v>148.65734075928398</v>
      </c>
      <c r="BE330">
        <f t="shared" si="538"/>
        <v>23.437029409955834</v>
      </c>
      <c r="BF330">
        <f t="shared" si="539"/>
        <v>-2.2699624499247072E-3</v>
      </c>
      <c r="BG330">
        <f t="shared" si="540"/>
        <v>23.434759447505908</v>
      </c>
      <c r="BH330" s="19">
        <f t="shared" si="541"/>
        <v>0.17392113792474787</v>
      </c>
      <c r="BI330">
        <f t="shared" si="542"/>
        <v>15.366810801780472</v>
      </c>
      <c r="BJ330">
        <f t="shared" si="543"/>
        <v>22.787810801780473</v>
      </c>
      <c r="BK330">
        <f t="shared" si="544"/>
        <v>93.270491878816983</v>
      </c>
      <c r="BL330">
        <f t="shared" si="545"/>
        <v>1.6278771782399883</v>
      </c>
      <c r="BM330">
        <f t="shared" si="546"/>
        <v>248.54667014789013</v>
      </c>
      <c r="BN330">
        <f t="shared" si="547"/>
        <v>16.569778009859341</v>
      </c>
      <c r="BO330">
        <f t="shared" si="548"/>
        <v>16</v>
      </c>
      <c r="BP330">
        <f t="shared" si="549"/>
        <v>34</v>
      </c>
      <c r="BQ330">
        <f t="shared" si="550"/>
        <v>11</v>
      </c>
      <c r="BR330">
        <f t="shared" si="551"/>
        <v>-16.495708977359069</v>
      </c>
      <c r="BS330" t="str">
        <f t="shared" si="552"/>
        <v>NEGATIF</v>
      </c>
      <c r="BT330">
        <f t="shared" si="553"/>
        <v>-0.28790443410570249</v>
      </c>
      <c r="BU330">
        <f t="shared" si="554"/>
        <v>16</v>
      </c>
      <c r="BV330">
        <f t="shared" si="555"/>
        <v>-1950</v>
      </c>
      <c r="BW330">
        <f t="shared" si="556"/>
        <v>15</v>
      </c>
      <c r="BX330" t="str">
        <f t="shared" si="557"/>
        <v>NEGATIF</v>
      </c>
      <c r="BY330">
        <f t="shared" si="558"/>
        <v>73.963458364007494</v>
      </c>
      <c r="BZ330">
        <f t="shared" si="559"/>
        <v>253.96345836400749</v>
      </c>
      <c r="CA330">
        <f t="shared" si="560"/>
        <v>-5.1009814312507284</v>
      </c>
      <c r="CB330" t="str">
        <f t="shared" si="567"/>
        <v>NEGATIF</v>
      </c>
      <c r="CC330">
        <f t="shared" si="568"/>
        <v>5</v>
      </c>
      <c r="CD330">
        <f t="shared" si="569"/>
        <v>6</v>
      </c>
      <c r="CE330">
        <f t="shared" si="570"/>
        <v>3</v>
      </c>
      <c r="CG330">
        <f t="shared" si="561"/>
        <v>4.3379577389489841</v>
      </c>
      <c r="CH330">
        <f t="shared" si="562"/>
        <v>0.40901371177182533</v>
      </c>
      <c r="CI330">
        <f t="shared" si="563"/>
        <v>0.40905333009047318</v>
      </c>
    </row>
    <row r="331" spans="1:87">
      <c r="A331">
        <f t="shared" ref="A331:F331" si="628">A37</f>
        <v>7.0027777777777782</v>
      </c>
      <c r="B331">
        <f t="shared" si="628"/>
        <v>111.315</v>
      </c>
      <c r="C331">
        <f t="shared" si="628"/>
        <v>7</v>
      </c>
      <c r="D331">
        <f t="shared" si="628"/>
        <v>2017</v>
      </c>
      <c r="E331">
        <f t="shared" si="628"/>
        <v>5</v>
      </c>
      <c r="F331">
        <f t="shared" si="628"/>
        <v>24</v>
      </c>
      <c r="G331">
        <f t="shared" si="494"/>
        <v>0.12222152900771403</v>
      </c>
      <c r="H331">
        <f t="shared" ref="H331:J331" si="629">H37</f>
        <v>6</v>
      </c>
      <c r="I331">
        <f t="shared" si="629"/>
        <v>30</v>
      </c>
      <c r="J331">
        <f t="shared" si="629"/>
        <v>6.5</v>
      </c>
      <c r="L331">
        <f t="shared" ref="L331:M331" si="630">L37</f>
        <v>20</v>
      </c>
      <c r="M331">
        <f t="shared" si="630"/>
        <v>-13</v>
      </c>
      <c r="N331">
        <f t="shared" si="497"/>
        <v>2457897.479166667</v>
      </c>
      <c r="O331">
        <f t="shared" si="498"/>
        <v>8.1270152549154447E-4</v>
      </c>
      <c r="P331">
        <f t="shared" si="499"/>
        <v>2457897.4799793684</v>
      </c>
      <c r="Q331">
        <f t="shared" si="500"/>
        <v>0.17392142311754669</v>
      </c>
      <c r="R331">
        <f t="shared" si="501"/>
        <v>249.44414268418609</v>
      </c>
      <c r="S331">
        <f t="shared" si="502"/>
        <v>330.05692813526548</v>
      </c>
      <c r="T331">
        <f t="shared" si="503"/>
        <v>4.3536215896535735</v>
      </c>
      <c r="U331">
        <f t="shared" si="504"/>
        <v>5.7605801149786906</v>
      </c>
      <c r="V331">
        <f t="shared" si="505"/>
        <v>148.65227084858202</v>
      </c>
      <c r="W331">
        <f t="shared" si="506"/>
        <v>2.5944715668741414</v>
      </c>
      <c r="X331">
        <f t="shared" si="507"/>
        <v>61.770977806058909</v>
      </c>
      <c r="Y331">
        <f t="shared" si="508"/>
        <v>1.0781069448920713</v>
      </c>
      <c r="Z331">
        <f t="shared" si="509"/>
        <v>138.53200687971912</v>
      </c>
      <c r="AA331">
        <f t="shared" si="510"/>
        <v>2.4178396394465347</v>
      </c>
      <c r="AB331">
        <f t="shared" si="511"/>
        <v>-11141.100020882361</v>
      </c>
      <c r="AC331">
        <f t="shared" si="512"/>
        <v>95.435319847515402</v>
      </c>
      <c r="AD331">
        <f t="shared" si="513"/>
        <v>-2337.1932984327832</v>
      </c>
      <c r="AE331">
        <f t="shared" si="514"/>
        <v>-198.63886530054836</v>
      </c>
      <c r="AF331">
        <f t="shared" si="515"/>
        <v>356.55584166712447</v>
      </c>
      <c r="AG331">
        <f t="shared" si="516"/>
        <v>2733.1531735805379</v>
      </c>
      <c r="AH331">
        <f t="shared" si="517"/>
        <v>-10491.787849520515</v>
      </c>
      <c r="AI331">
        <f t="shared" si="518"/>
        <v>-2.9143855137556987</v>
      </c>
      <c r="AJ331">
        <f t="shared" si="519"/>
        <v>246.5297571704304</v>
      </c>
      <c r="AK331">
        <f t="shared" si="520"/>
        <v>4.3027559667661102</v>
      </c>
      <c r="AL331">
        <f t="shared" si="521"/>
        <v>246</v>
      </c>
      <c r="AM331">
        <f t="shared" si="522"/>
        <v>31</v>
      </c>
      <c r="AN331">
        <f t="shared" si="523"/>
        <v>47</v>
      </c>
      <c r="AP331">
        <f t="shared" si="524"/>
        <v>4.9547452631580136</v>
      </c>
      <c r="AQ331">
        <f t="shared" si="525"/>
        <v>8.647661843970024E-2</v>
      </c>
      <c r="AR331" t="str">
        <f t="shared" si="526"/>
        <v>POSITIF</v>
      </c>
      <c r="AS331">
        <f t="shared" si="527"/>
        <v>4</v>
      </c>
      <c r="AT331">
        <f t="shared" si="528"/>
        <v>57</v>
      </c>
      <c r="AU331">
        <f t="shared" si="529"/>
        <v>17</v>
      </c>
      <c r="AV331">
        <f t="shared" si="530"/>
        <v>1.0121892930512684</v>
      </c>
      <c r="AW331" s="4">
        <f t="shared" si="531"/>
        <v>4.217455387713618E-2</v>
      </c>
      <c r="AX331">
        <f t="shared" si="532"/>
        <v>1.7666035817178394E-2</v>
      </c>
      <c r="AY331">
        <f t="shared" si="533"/>
        <v>0.27580121592116025</v>
      </c>
      <c r="AZ331" s="4">
        <f t="shared" si="534"/>
        <v>1.1491717330048343E-2</v>
      </c>
      <c r="BA331">
        <f t="shared" si="535"/>
        <v>361050.53949310631</v>
      </c>
      <c r="BB331" t="s">
        <v>191</v>
      </c>
      <c r="BC331">
        <f t="shared" si="536"/>
        <v>1.6701295300229065E-2</v>
      </c>
      <c r="BD331">
        <f t="shared" si="537"/>
        <v>148.65678915755072</v>
      </c>
      <c r="BE331">
        <f t="shared" si="538"/>
        <v>23.437029406247138</v>
      </c>
      <c r="BF331">
        <f t="shared" si="539"/>
        <v>-2.2699969525325687E-3</v>
      </c>
      <c r="BG331">
        <f t="shared" si="540"/>
        <v>23.434759409294607</v>
      </c>
      <c r="BH331" s="19">
        <f t="shared" si="541"/>
        <v>0.17392142311754669</v>
      </c>
      <c r="BI331">
        <f t="shared" si="542"/>
        <v>15.617495288668822</v>
      </c>
      <c r="BJ331">
        <f t="shared" si="543"/>
        <v>23.038495288668823</v>
      </c>
      <c r="BK331">
        <f t="shared" si="544"/>
        <v>97.020796907763724</v>
      </c>
      <c r="BL331">
        <f t="shared" si="545"/>
        <v>1.6933323489492103</v>
      </c>
      <c r="BM331">
        <f t="shared" si="546"/>
        <v>248.55663242226865</v>
      </c>
      <c r="BN331">
        <f t="shared" si="547"/>
        <v>16.570442161484575</v>
      </c>
      <c r="BO331">
        <f t="shared" si="548"/>
        <v>16</v>
      </c>
      <c r="BP331">
        <f t="shared" si="549"/>
        <v>34</v>
      </c>
      <c r="BQ331">
        <f t="shared" si="550"/>
        <v>13</v>
      </c>
      <c r="BR331">
        <f t="shared" si="551"/>
        <v>-16.510647451237986</v>
      </c>
      <c r="BS331" t="str">
        <f t="shared" si="552"/>
        <v>NEGATIF</v>
      </c>
      <c r="BT331">
        <f t="shared" si="553"/>
        <v>-0.2881651596601128</v>
      </c>
      <c r="BU331">
        <f t="shared" si="554"/>
        <v>16</v>
      </c>
      <c r="BV331">
        <f t="shared" si="555"/>
        <v>-1951</v>
      </c>
      <c r="BW331">
        <f t="shared" si="556"/>
        <v>21</v>
      </c>
      <c r="BX331" t="str">
        <f t="shared" si="557"/>
        <v>NEGATIF</v>
      </c>
      <c r="BY331">
        <f t="shared" si="558"/>
        <v>74.282728834044349</v>
      </c>
      <c r="BZ331">
        <f t="shared" si="559"/>
        <v>254.28272883404435</v>
      </c>
      <c r="CA331">
        <f t="shared" si="560"/>
        <v>-8.682775594118926</v>
      </c>
      <c r="CB331" t="str">
        <f t="shared" si="567"/>
        <v>NEGATIF</v>
      </c>
      <c r="CC331">
        <f t="shared" si="568"/>
        <v>8</v>
      </c>
      <c r="CD331">
        <f t="shared" si="569"/>
        <v>40</v>
      </c>
      <c r="CE331">
        <f t="shared" si="570"/>
        <v>57</v>
      </c>
      <c r="CG331">
        <f t="shared" si="561"/>
        <v>4.3381316134378762</v>
      </c>
      <c r="CH331">
        <f t="shared" si="562"/>
        <v>0.4090137111049123</v>
      </c>
      <c r="CI331">
        <f t="shared" si="563"/>
        <v>0.40905333002574423</v>
      </c>
    </row>
    <row r="332" spans="1:87">
      <c r="A332">
        <f t="shared" ref="A332:F332" si="631">A38</f>
        <v>7.0027777777777782</v>
      </c>
      <c r="B332">
        <f t="shared" si="631"/>
        <v>111.315</v>
      </c>
      <c r="C332">
        <f t="shared" si="631"/>
        <v>7</v>
      </c>
      <c r="D332">
        <f t="shared" si="631"/>
        <v>2017</v>
      </c>
      <c r="E332">
        <f t="shared" si="631"/>
        <v>5</v>
      </c>
      <c r="F332">
        <f t="shared" si="631"/>
        <v>24</v>
      </c>
      <c r="G332">
        <f t="shared" si="494"/>
        <v>0.12222152900771403</v>
      </c>
      <c r="H332">
        <f t="shared" ref="H332:J332" si="632">H38</f>
        <v>6</v>
      </c>
      <c r="I332">
        <f t="shared" si="632"/>
        <v>45</v>
      </c>
      <c r="J332">
        <f t="shared" si="632"/>
        <v>6.75</v>
      </c>
      <c r="L332">
        <f t="shared" ref="L332:M332" si="633">L38</f>
        <v>20</v>
      </c>
      <c r="M332">
        <f t="shared" si="633"/>
        <v>-13</v>
      </c>
      <c r="N332">
        <f t="shared" si="497"/>
        <v>2457897.4895833335</v>
      </c>
      <c r="O332">
        <f t="shared" si="498"/>
        <v>8.1270152549154447E-4</v>
      </c>
      <c r="P332">
        <f t="shared" si="499"/>
        <v>2457897.4903960349</v>
      </c>
      <c r="Q332">
        <f t="shared" si="500"/>
        <v>0.17392170831033274</v>
      </c>
      <c r="R332">
        <f t="shared" si="501"/>
        <v>249.44414268418609</v>
      </c>
      <c r="S332">
        <f t="shared" si="502"/>
        <v>330.19302180451632</v>
      </c>
      <c r="T332">
        <f t="shared" si="503"/>
        <v>4.3536215896535735</v>
      </c>
      <c r="U332">
        <f t="shared" si="504"/>
        <v>5.7629553975982377</v>
      </c>
      <c r="V332">
        <f t="shared" si="505"/>
        <v>148.65171924523639</v>
      </c>
      <c r="W332">
        <f t="shared" si="506"/>
        <v>2.5944619395795954</v>
      </c>
      <c r="X332">
        <f t="shared" si="507"/>
        <v>61.78124496566943</v>
      </c>
      <c r="Y332">
        <f t="shared" si="508"/>
        <v>1.0782861406321027</v>
      </c>
      <c r="Z332">
        <f t="shared" si="509"/>
        <v>138.5422735490838</v>
      </c>
      <c r="AA332">
        <f t="shared" si="510"/>
        <v>2.4180188266301621</v>
      </c>
      <c r="AB332">
        <f t="shared" si="511"/>
        <v>-11094.469766243623</v>
      </c>
      <c r="AC332">
        <f t="shared" si="512"/>
        <v>96.259128160932619</v>
      </c>
      <c r="AD332">
        <f t="shared" si="513"/>
        <v>-2328.6317090153411</v>
      </c>
      <c r="AE332">
        <f t="shared" si="514"/>
        <v>-205.17618437750437</v>
      </c>
      <c r="AF332">
        <f t="shared" si="515"/>
        <v>356.28446467354178</v>
      </c>
      <c r="AG332">
        <f t="shared" si="516"/>
        <v>2724.5509026490158</v>
      </c>
      <c r="AH332">
        <f t="shared" si="517"/>
        <v>-10451.183164152977</v>
      </c>
      <c r="AI332">
        <f t="shared" si="518"/>
        <v>-2.9031064344869382</v>
      </c>
      <c r="AJ332">
        <f t="shared" si="519"/>
        <v>246.54103624969915</v>
      </c>
      <c r="AK332">
        <f t="shared" si="520"/>
        <v>4.3029528238359429</v>
      </c>
      <c r="AL332">
        <f t="shared" si="521"/>
        <v>246</v>
      </c>
      <c r="AM332">
        <f t="shared" si="522"/>
        <v>32</v>
      </c>
      <c r="AN332">
        <f t="shared" si="523"/>
        <v>27</v>
      </c>
      <c r="AP332">
        <f t="shared" si="524"/>
        <v>4.9677313655862525</v>
      </c>
      <c r="AQ332">
        <f t="shared" si="525"/>
        <v>8.6703268684074228E-2</v>
      </c>
      <c r="AR332" t="str">
        <f t="shared" si="526"/>
        <v>POSITIF</v>
      </c>
      <c r="AS332">
        <f t="shared" si="527"/>
        <v>4</v>
      </c>
      <c r="AT332">
        <f t="shared" si="528"/>
        <v>58</v>
      </c>
      <c r="AU332">
        <f t="shared" si="529"/>
        <v>3</v>
      </c>
      <c r="AV332">
        <f t="shared" si="530"/>
        <v>1.0122816327711797</v>
      </c>
      <c r="AW332" s="4">
        <f t="shared" si="531"/>
        <v>4.2178401365465822E-2</v>
      </c>
      <c r="AX332">
        <f t="shared" si="532"/>
        <v>1.7667647449321217E-2</v>
      </c>
      <c r="AY332">
        <f t="shared" si="533"/>
        <v>0.27582637421332279</v>
      </c>
      <c r="AZ332" s="4">
        <f t="shared" si="534"/>
        <v>1.1492765592221782E-2</v>
      </c>
      <c r="BA332">
        <f t="shared" si="535"/>
        <v>361017.60810711037</v>
      </c>
      <c r="BB332" t="s">
        <v>191</v>
      </c>
      <c r="BC332">
        <f t="shared" si="536"/>
        <v>1.6701295288250966E-2</v>
      </c>
      <c r="BD332">
        <f t="shared" si="537"/>
        <v>148.65623755584213</v>
      </c>
      <c r="BE332">
        <f t="shared" si="538"/>
        <v>23.437029402538442</v>
      </c>
      <c r="BF332">
        <f t="shared" si="539"/>
        <v>-2.2700314436994132E-3</v>
      </c>
      <c r="BG332">
        <f t="shared" si="540"/>
        <v>23.434759371094742</v>
      </c>
      <c r="BH332" s="19">
        <f t="shared" si="541"/>
        <v>0.17392170831033274</v>
      </c>
      <c r="BI332">
        <f t="shared" si="542"/>
        <v>15.868179764288167</v>
      </c>
      <c r="BJ332">
        <f t="shared" si="543"/>
        <v>23.289179764288168</v>
      </c>
      <c r="BK332">
        <f t="shared" si="544"/>
        <v>100.77084154794109</v>
      </c>
      <c r="BL332">
        <f t="shared" si="545"/>
        <v>1.7587829750170714</v>
      </c>
      <c r="BM332">
        <f t="shared" si="546"/>
        <v>248.56685491638143</v>
      </c>
      <c r="BN332">
        <f t="shared" si="547"/>
        <v>16.571123661092095</v>
      </c>
      <c r="BO332">
        <f t="shared" si="548"/>
        <v>16</v>
      </c>
      <c r="BP332">
        <f t="shared" si="549"/>
        <v>34</v>
      </c>
      <c r="BQ332">
        <f t="shared" si="550"/>
        <v>16</v>
      </c>
      <c r="BR332">
        <f t="shared" si="551"/>
        <v>-16.499695592052017</v>
      </c>
      <c r="BS332" t="str">
        <f t="shared" si="552"/>
        <v>NEGATIF</v>
      </c>
      <c r="BT332">
        <f t="shared" si="553"/>
        <v>-0.28797401365810282</v>
      </c>
      <c r="BU332">
        <f t="shared" si="554"/>
        <v>16</v>
      </c>
      <c r="BV332">
        <f t="shared" si="555"/>
        <v>-1950</v>
      </c>
      <c r="BW332">
        <f t="shared" si="556"/>
        <v>1</v>
      </c>
      <c r="BX332" t="str">
        <f t="shared" si="557"/>
        <v>NEGATIF</v>
      </c>
      <c r="BY332">
        <f t="shared" si="558"/>
        <v>74.566354159998724</v>
      </c>
      <c r="BZ332">
        <f t="shared" si="559"/>
        <v>254.56635415999872</v>
      </c>
      <c r="CA332">
        <f t="shared" si="560"/>
        <v>-12.267431745270075</v>
      </c>
      <c r="CB332" t="str">
        <f t="shared" si="567"/>
        <v>NEGATIF</v>
      </c>
      <c r="CC332">
        <f t="shared" si="568"/>
        <v>12</v>
      </c>
      <c r="CD332">
        <f t="shared" si="569"/>
        <v>16</v>
      </c>
      <c r="CE332">
        <f t="shared" si="570"/>
        <v>2</v>
      </c>
      <c r="CG332">
        <f t="shared" si="561"/>
        <v>4.3383100296179107</v>
      </c>
      <c r="CH332">
        <f t="shared" si="562"/>
        <v>0.4090137104381989</v>
      </c>
      <c r="CI332">
        <f t="shared" si="563"/>
        <v>0.40905332996101529</v>
      </c>
    </row>
    <row r="333" spans="1:87">
      <c r="A333">
        <f t="shared" ref="A333:F333" si="634">A39</f>
        <v>7.0027777777777782</v>
      </c>
      <c r="B333">
        <f t="shared" si="634"/>
        <v>111.315</v>
      </c>
      <c r="C333">
        <f t="shared" si="634"/>
        <v>7</v>
      </c>
      <c r="D333">
        <f t="shared" si="634"/>
        <v>2017</v>
      </c>
      <c r="E333">
        <f t="shared" si="634"/>
        <v>5</v>
      </c>
      <c r="F333">
        <f t="shared" si="634"/>
        <v>24</v>
      </c>
      <c r="G333">
        <f t="shared" si="494"/>
        <v>0.12222152900771403</v>
      </c>
      <c r="H333">
        <f t="shared" ref="H333:J333" si="635">H39</f>
        <v>7</v>
      </c>
      <c r="I333">
        <f t="shared" si="635"/>
        <v>0</v>
      </c>
      <c r="J333">
        <f t="shared" si="635"/>
        <v>7</v>
      </c>
      <c r="L333">
        <f t="shared" ref="L333:M333" si="636">L39</f>
        <v>20</v>
      </c>
      <c r="M333">
        <f t="shared" si="636"/>
        <v>-13</v>
      </c>
      <c r="N333">
        <f t="shared" si="497"/>
        <v>2457897.5</v>
      </c>
      <c r="O333">
        <f t="shared" si="498"/>
        <v>8.1270152549154447E-4</v>
      </c>
      <c r="P333">
        <f t="shared" si="499"/>
        <v>2457897.5008127014</v>
      </c>
      <c r="Q333">
        <f t="shared" si="500"/>
        <v>0.17392199350311882</v>
      </c>
      <c r="R333">
        <f t="shared" si="501"/>
        <v>249.44414268418609</v>
      </c>
      <c r="S333">
        <f t="shared" si="502"/>
        <v>330.32911547378171</v>
      </c>
      <c r="T333">
        <f t="shared" si="503"/>
        <v>4.3536215896535735</v>
      </c>
      <c r="U333">
        <f t="shared" si="504"/>
        <v>5.7653306802180397</v>
      </c>
      <c r="V333">
        <f t="shared" si="505"/>
        <v>148.65116764189077</v>
      </c>
      <c r="W333">
        <f t="shared" si="506"/>
        <v>2.5944523122850489</v>
      </c>
      <c r="X333">
        <f t="shared" si="507"/>
        <v>61.79151212528177</v>
      </c>
      <c r="Y333">
        <f t="shared" si="508"/>
        <v>1.0784653363721657</v>
      </c>
      <c r="Z333">
        <f t="shared" si="509"/>
        <v>138.5525402184503</v>
      </c>
      <c r="AA333">
        <f t="shared" si="510"/>
        <v>2.4181980138138215</v>
      </c>
      <c r="AB333">
        <f t="shared" si="511"/>
        <v>-11047.776017586457</v>
      </c>
      <c r="AC333">
        <f t="shared" si="512"/>
        <v>97.072789449366908</v>
      </c>
      <c r="AD333">
        <f t="shared" si="513"/>
        <v>-2319.0882672890834</v>
      </c>
      <c r="AE333">
        <f t="shared" si="514"/>
        <v>-211.69187715247884</v>
      </c>
      <c r="AF333">
        <f t="shared" si="515"/>
        <v>356.00774418888261</v>
      </c>
      <c r="AG333">
        <f t="shared" si="516"/>
        <v>2715.9271462002889</v>
      </c>
      <c r="AH333">
        <f t="shared" si="517"/>
        <v>-10409.548482189482</v>
      </c>
      <c r="AI333">
        <f t="shared" si="518"/>
        <v>-2.8915412450526339</v>
      </c>
      <c r="AJ333">
        <f t="shared" si="519"/>
        <v>246.55260143913347</v>
      </c>
      <c r="AK333">
        <f t="shared" si="520"/>
        <v>4.3031546744701892</v>
      </c>
      <c r="AL333">
        <f t="shared" si="521"/>
        <v>246</v>
      </c>
      <c r="AM333">
        <f t="shared" si="522"/>
        <v>33</v>
      </c>
      <c r="AN333">
        <f t="shared" si="523"/>
        <v>9</v>
      </c>
      <c r="AP333">
        <f t="shared" si="524"/>
        <v>4.9509909632009199</v>
      </c>
      <c r="AQ333">
        <f t="shared" si="525"/>
        <v>8.6411093544341469E-2</v>
      </c>
      <c r="AR333" t="str">
        <f t="shared" si="526"/>
        <v>POSITIF</v>
      </c>
      <c r="AS333">
        <f t="shared" si="527"/>
        <v>4</v>
      </c>
      <c r="AT333">
        <f t="shared" si="528"/>
        <v>57</v>
      </c>
      <c r="AU333">
        <f t="shared" si="529"/>
        <v>3</v>
      </c>
      <c r="AV333">
        <f t="shared" si="530"/>
        <v>1.0123736324485475</v>
      </c>
      <c r="AW333" s="4">
        <f t="shared" si="531"/>
        <v>4.2182234685356146E-2</v>
      </c>
      <c r="AX333">
        <f t="shared" si="532"/>
        <v>1.7669253146602056E-2</v>
      </c>
      <c r="AY333">
        <f t="shared" si="533"/>
        <v>0.2758514398589994</v>
      </c>
      <c r="AZ333" s="4">
        <f t="shared" si="534"/>
        <v>1.1493809994124976E-2</v>
      </c>
      <c r="BA333">
        <f t="shared" si="535"/>
        <v>360984.80396607157</v>
      </c>
      <c r="BB333" t="s">
        <v>191</v>
      </c>
      <c r="BC333">
        <f t="shared" si="536"/>
        <v>1.6701295276272871E-2</v>
      </c>
      <c r="BD333">
        <f t="shared" si="537"/>
        <v>148.65568595413347</v>
      </c>
      <c r="BE333">
        <f t="shared" si="538"/>
        <v>23.437029398829747</v>
      </c>
      <c r="BF333">
        <f t="shared" si="539"/>
        <v>-2.2700659234207287E-3</v>
      </c>
      <c r="BG333">
        <f t="shared" si="540"/>
        <v>23.434759332906324</v>
      </c>
      <c r="BH333" s="19">
        <f t="shared" si="541"/>
        <v>0.17392199350311882</v>
      </c>
      <c r="BI333">
        <f t="shared" si="542"/>
        <v>16.118864239938556</v>
      </c>
      <c r="BJ333">
        <f t="shared" si="543"/>
        <v>23.539864239938556</v>
      </c>
      <c r="BK333">
        <f t="shared" si="544"/>
        <v>104.52062676522425</v>
      </c>
      <c r="BL333">
        <f t="shared" si="545"/>
        <v>1.8242290733012734</v>
      </c>
      <c r="BM333">
        <f t="shared" si="546"/>
        <v>248.5773368338541</v>
      </c>
      <c r="BN333">
        <f t="shared" si="547"/>
        <v>16.571822455590272</v>
      </c>
      <c r="BO333">
        <f t="shared" si="548"/>
        <v>16</v>
      </c>
      <c r="BP333">
        <f t="shared" si="549"/>
        <v>34</v>
      </c>
      <c r="BQ333">
        <f t="shared" si="550"/>
        <v>18</v>
      </c>
      <c r="BR333">
        <f t="shared" si="551"/>
        <v>-16.518108423652627</v>
      </c>
      <c r="BS333" t="str">
        <f t="shared" si="552"/>
        <v>NEGATIF</v>
      </c>
      <c r="BT333">
        <f t="shared" si="553"/>
        <v>-0.28829537819414874</v>
      </c>
      <c r="BU333">
        <f t="shared" si="554"/>
        <v>16</v>
      </c>
      <c r="BV333">
        <f t="shared" si="555"/>
        <v>-1952</v>
      </c>
      <c r="BW333">
        <f t="shared" si="556"/>
        <v>54</v>
      </c>
      <c r="BX333" t="str">
        <f t="shared" si="557"/>
        <v>NEGATIF</v>
      </c>
      <c r="BY333">
        <f t="shared" si="558"/>
        <v>74.758036616150278</v>
      </c>
      <c r="BZ333">
        <f t="shared" si="559"/>
        <v>254.75803661615026</v>
      </c>
      <c r="CA333">
        <f t="shared" si="560"/>
        <v>-15.857820051262046</v>
      </c>
      <c r="CB333" t="str">
        <f t="shared" si="567"/>
        <v>NEGATIF</v>
      </c>
      <c r="CC333">
        <f t="shared" si="568"/>
        <v>15</v>
      </c>
      <c r="CD333">
        <f t="shared" si="569"/>
        <v>51</v>
      </c>
      <c r="CE333">
        <f t="shared" si="570"/>
        <v>28</v>
      </c>
      <c r="CG333">
        <f t="shared" si="561"/>
        <v>4.3384929735897311</v>
      </c>
      <c r="CH333">
        <f t="shared" si="562"/>
        <v>0.40901370977168527</v>
      </c>
      <c r="CI333">
        <f t="shared" si="563"/>
        <v>0.40905332989628634</v>
      </c>
    </row>
    <row r="334" spans="1:87">
      <c r="A334">
        <f t="shared" ref="A334:F334" si="637">A40</f>
        <v>7.0027777777777782</v>
      </c>
      <c r="B334">
        <f t="shared" si="637"/>
        <v>111.315</v>
      </c>
      <c r="C334">
        <f t="shared" si="637"/>
        <v>7</v>
      </c>
      <c r="D334">
        <f t="shared" si="637"/>
        <v>2017</v>
      </c>
      <c r="E334">
        <f t="shared" si="637"/>
        <v>5</v>
      </c>
      <c r="F334">
        <f t="shared" si="637"/>
        <v>24</v>
      </c>
      <c r="G334">
        <f t="shared" si="494"/>
        <v>0.12222152900771403</v>
      </c>
      <c r="H334">
        <f t="shared" ref="H334:J334" si="638">H40</f>
        <v>7</v>
      </c>
      <c r="I334">
        <f t="shared" si="638"/>
        <v>15</v>
      </c>
      <c r="J334">
        <f t="shared" si="638"/>
        <v>7.25</v>
      </c>
      <c r="L334">
        <f t="shared" ref="L334:M334" si="639">L40</f>
        <v>20</v>
      </c>
      <c r="M334">
        <f t="shared" si="639"/>
        <v>-13</v>
      </c>
      <c r="N334">
        <f t="shared" si="497"/>
        <v>2457897.510416667</v>
      </c>
      <c r="O334">
        <f t="shared" si="498"/>
        <v>8.1270152549154447E-4</v>
      </c>
      <c r="P334">
        <f t="shared" si="499"/>
        <v>2457897.5112293684</v>
      </c>
      <c r="Q334">
        <f t="shared" si="500"/>
        <v>0.17392227869591764</v>
      </c>
      <c r="R334">
        <f t="shared" si="501"/>
        <v>249.44414268418609</v>
      </c>
      <c r="S334">
        <f t="shared" si="502"/>
        <v>330.46520914911525</v>
      </c>
      <c r="T334">
        <f t="shared" si="503"/>
        <v>4.3536215896535735</v>
      </c>
      <c r="U334">
        <f t="shared" si="504"/>
        <v>5.7677059629437499</v>
      </c>
      <c r="V334">
        <f t="shared" si="505"/>
        <v>148.65061603852047</v>
      </c>
      <c r="W334">
        <f t="shared" si="506"/>
        <v>2.5944426849900721</v>
      </c>
      <c r="X334">
        <f t="shared" si="507"/>
        <v>61.801779285352495</v>
      </c>
      <c r="Y334">
        <f t="shared" si="508"/>
        <v>1.0786445321202291</v>
      </c>
      <c r="Z334">
        <f t="shared" si="509"/>
        <v>138.56280688827428</v>
      </c>
      <c r="AA334">
        <f t="shared" si="510"/>
        <v>2.4183772010054647</v>
      </c>
      <c r="AB334">
        <f t="shared" si="511"/>
        <v>-11001.019036274171</v>
      </c>
      <c r="AC334">
        <f t="shared" si="512"/>
        <v>97.876217977312891</v>
      </c>
      <c r="AD334">
        <f t="shared" si="513"/>
        <v>-2308.5669966936398</v>
      </c>
      <c r="AE334">
        <f t="shared" si="514"/>
        <v>-218.18525713583909</v>
      </c>
      <c r="AF334">
        <f t="shared" si="515"/>
        <v>355.72568761580487</v>
      </c>
      <c r="AG334">
        <f t="shared" si="516"/>
        <v>2707.2819691261188</v>
      </c>
      <c r="AH334">
        <f t="shared" si="517"/>
        <v>-10366.887415384414</v>
      </c>
      <c r="AI334">
        <f t="shared" si="518"/>
        <v>-2.8796909487178928</v>
      </c>
      <c r="AJ334">
        <f t="shared" si="519"/>
        <v>246.5644517354682</v>
      </c>
      <c r="AK334">
        <f t="shared" si="520"/>
        <v>4.3033615011585669</v>
      </c>
      <c r="AL334">
        <f t="shared" si="521"/>
        <v>246</v>
      </c>
      <c r="AM334">
        <f t="shared" si="522"/>
        <v>33</v>
      </c>
      <c r="AN334">
        <f t="shared" si="523"/>
        <v>52</v>
      </c>
      <c r="AP334">
        <f t="shared" si="524"/>
        <v>4.9505952935694291</v>
      </c>
      <c r="AQ334">
        <f t="shared" si="525"/>
        <v>8.6404187806521801E-2</v>
      </c>
      <c r="AR334" t="str">
        <f t="shared" si="526"/>
        <v>POSITIF</v>
      </c>
      <c r="AS334">
        <f t="shared" si="527"/>
        <v>4</v>
      </c>
      <c r="AT334">
        <f t="shared" si="528"/>
        <v>57</v>
      </c>
      <c r="AU334">
        <f t="shared" si="529"/>
        <v>2</v>
      </c>
      <c r="AV334">
        <f t="shared" si="530"/>
        <v>1.0124652913472381</v>
      </c>
      <c r="AW334" s="4">
        <f t="shared" si="531"/>
        <v>4.2186053806134917E-2</v>
      </c>
      <c r="AX334">
        <f t="shared" si="532"/>
        <v>1.767085289617296E-2</v>
      </c>
      <c r="AY334">
        <f t="shared" si="533"/>
        <v>0.27587641265763502</v>
      </c>
      <c r="AZ334" s="4">
        <f t="shared" si="534"/>
        <v>1.1494850527401458E-2</v>
      </c>
      <c r="BA334">
        <f t="shared" si="535"/>
        <v>360952.12726465729</v>
      </c>
      <c r="BB334" t="s">
        <v>191</v>
      </c>
      <c r="BC334">
        <f t="shared" si="536"/>
        <v>1.6701295264294772E-2</v>
      </c>
      <c r="BD334">
        <f t="shared" si="537"/>
        <v>148.65513435240015</v>
      </c>
      <c r="BE334">
        <f t="shared" si="538"/>
        <v>23.437029395121051</v>
      </c>
      <c r="BF334">
        <f t="shared" si="539"/>
        <v>-2.2701003916919728E-3</v>
      </c>
      <c r="BG334">
        <f t="shared" si="540"/>
        <v>23.434759294729361</v>
      </c>
      <c r="BH334" s="19">
        <f t="shared" si="541"/>
        <v>0.17392227869591764</v>
      </c>
      <c r="BI334">
        <f t="shared" si="542"/>
        <v>16.369548726795863</v>
      </c>
      <c r="BJ334">
        <f t="shared" si="543"/>
        <v>23.790548726795862</v>
      </c>
      <c r="BK334">
        <f t="shared" si="544"/>
        <v>108.27015362795723</v>
      </c>
      <c r="BL334">
        <f t="shared" si="545"/>
        <v>1.8896706624479374</v>
      </c>
      <c r="BM334">
        <f t="shared" si="546"/>
        <v>248.58807727398067</v>
      </c>
      <c r="BN334">
        <f t="shared" si="547"/>
        <v>16.572538484932046</v>
      </c>
      <c r="BO334">
        <f t="shared" si="548"/>
        <v>16</v>
      </c>
      <c r="BP334">
        <f t="shared" si="549"/>
        <v>34</v>
      </c>
      <c r="BQ334">
        <f t="shared" si="550"/>
        <v>21</v>
      </c>
      <c r="BR334">
        <f t="shared" si="551"/>
        <v>-16.520446911386717</v>
      </c>
      <c r="BS334" t="str">
        <f t="shared" si="552"/>
        <v>NEGATIF</v>
      </c>
      <c r="BT334">
        <f t="shared" si="553"/>
        <v>-0.28833619250462611</v>
      </c>
      <c r="BU334">
        <f t="shared" si="554"/>
        <v>16</v>
      </c>
      <c r="BV334">
        <f t="shared" si="555"/>
        <v>-1952</v>
      </c>
      <c r="BW334">
        <f t="shared" si="556"/>
        <v>46</v>
      </c>
      <c r="BX334" t="str">
        <f t="shared" si="557"/>
        <v>NEGATIF</v>
      </c>
      <c r="BY334">
        <f t="shared" si="558"/>
        <v>74.902839000902361</v>
      </c>
      <c r="BZ334">
        <f t="shared" si="559"/>
        <v>254.90283900090236</v>
      </c>
      <c r="CA334">
        <f t="shared" si="560"/>
        <v>-19.449882691064211</v>
      </c>
      <c r="CB334" t="str">
        <f t="shared" si="567"/>
        <v>NEGATIF</v>
      </c>
      <c r="CC334">
        <f t="shared" si="568"/>
        <v>19</v>
      </c>
      <c r="CD334">
        <f t="shared" si="569"/>
        <v>26</v>
      </c>
      <c r="CE334">
        <f t="shared" si="570"/>
        <v>59</v>
      </c>
      <c r="CG334">
        <f t="shared" si="561"/>
        <v>4.3386804296330528</v>
      </c>
      <c r="CH334">
        <f t="shared" si="562"/>
        <v>0.40901370910537155</v>
      </c>
      <c r="CI334">
        <f t="shared" si="563"/>
        <v>0.4090533298315574</v>
      </c>
    </row>
    <row r="335" spans="1:87">
      <c r="A335">
        <f t="shared" ref="A335:F335" si="640">A41</f>
        <v>7.0027777777777782</v>
      </c>
      <c r="B335">
        <f t="shared" si="640"/>
        <v>111.315</v>
      </c>
      <c r="C335">
        <f t="shared" si="640"/>
        <v>7</v>
      </c>
      <c r="D335">
        <f t="shared" si="640"/>
        <v>2017</v>
      </c>
      <c r="E335">
        <f t="shared" si="640"/>
        <v>5</v>
      </c>
      <c r="F335">
        <f t="shared" si="640"/>
        <v>24</v>
      </c>
      <c r="G335">
        <f t="shared" si="494"/>
        <v>0.12222152900771403</v>
      </c>
      <c r="H335">
        <f t="shared" ref="H335:J335" si="641">H41</f>
        <v>7</v>
      </c>
      <c r="I335">
        <f t="shared" si="641"/>
        <v>30</v>
      </c>
      <c r="J335">
        <f t="shared" si="641"/>
        <v>7.5</v>
      </c>
      <c r="L335">
        <f t="shared" ref="L335:M335" si="642">L41</f>
        <v>20</v>
      </c>
      <c r="M335">
        <f t="shared" si="642"/>
        <v>-13</v>
      </c>
      <c r="N335">
        <f t="shared" si="497"/>
        <v>2457897.5208333335</v>
      </c>
      <c r="O335">
        <f t="shared" si="498"/>
        <v>8.1270152549154447E-4</v>
      </c>
      <c r="P335">
        <f t="shared" si="499"/>
        <v>2457897.5216460349</v>
      </c>
      <c r="Q335">
        <f t="shared" si="500"/>
        <v>0.17392256388870372</v>
      </c>
      <c r="R335">
        <f t="shared" si="501"/>
        <v>249.44414268418609</v>
      </c>
      <c r="S335">
        <f t="shared" si="502"/>
        <v>330.60130281838065</v>
      </c>
      <c r="T335">
        <f t="shared" si="503"/>
        <v>4.3536215896535735</v>
      </c>
      <c r="U335">
        <f t="shared" si="504"/>
        <v>5.7700812455635511</v>
      </c>
      <c r="V335">
        <f t="shared" si="505"/>
        <v>148.65006443517478</v>
      </c>
      <c r="W335">
        <f t="shared" si="506"/>
        <v>2.5944330576955248</v>
      </c>
      <c r="X335">
        <f t="shared" si="507"/>
        <v>61.812046444964835</v>
      </c>
      <c r="Y335">
        <f t="shared" si="508"/>
        <v>1.0788237278602923</v>
      </c>
      <c r="Z335">
        <f t="shared" si="509"/>
        <v>138.57307355763987</v>
      </c>
      <c r="AA335">
        <f t="shared" si="510"/>
        <v>2.4185563881891081</v>
      </c>
      <c r="AB335">
        <f t="shared" si="511"/>
        <v>-10954.199090277583</v>
      </c>
      <c r="AC335">
        <f t="shared" si="512"/>
        <v>98.669328980705814</v>
      </c>
      <c r="AD335">
        <f t="shared" si="513"/>
        <v>-2297.0723343932696</v>
      </c>
      <c r="AE335">
        <f t="shared" si="514"/>
        <v>-224.65563932287901</v>
      </c>
      <c r="AF335">
        <f t="shared" si="515"/>
        <v>355.43830253406315</v>
      </c>
      <c r="AG335">
        <f t="shared" si="516"/>
        <v>2698.6154376346549</v>
      </c>
      <c r="AH335">
        <f t="shared" si="517"/>
        <v>-10323.203994844307</v>
      </c>
      <c r="AI335">
        <f t="shared" si="518"/>
        <v>-2.8675566652345297</v>
      </c>
      <c r="AJ335">
        <f t="shared" si="519"/>
        <v>246.57658601895156</v>
      </c>
      <c r="AK335">
        <f t="shared" si="520"/>
        <v>4.3035732843577215</v>
      </c>
      <c r="AL335">
        <f t="shared" si="521"/>
        <v>246</v>
      </c>
      <c r="AM335">
        <f t="shared" si="522"/>
        <v>34</v>
      </c>
      <c r="AN335">
        <f t="shared" si="523"/>
        <v>35</v>
      </c>
      <c r="AP335">
        <f t="shared" si="524"/>
        <v>4.9642634617817656</v>
      </c>
      <c r="AQ335">
        <f t="shared" si="525"/>
        <v>8.66427423445435E-2</v>
      </c>
      <c r="AR335" t="str">
        <f t="shared" si="526"/>
        <v>POSITIF</v>
      </c>
      <c r="AS335">
        <f t="shared" si="527"/>
        <v>4</v>
      </c>
      <c r="AT335">
        <f t="shared" si="528"/>
        <v>57</v>
      </c>
      <c r="AU335">
        <f t="shared" si="529"/>
        <v>51</v>
      </c>
      <c r="AV335">
        <f t="shared" si="530"/>
        <v>1.0125566087214177</v>
      </c>
      <c r="AW335" s="4">
        <f t="shared" si="531"/>
        <v>4.2189858696725736E-2</v>
      </c>
      <c r="AX335">
        <f t="shared" si="532"/>
        <v>1.767244668501667E-2</v>
      </c>
      <c r="AY335">
        <f t="shared" si="533"/>
        <v>0.27590129240603178</v>
      </c>
      <c r="AZ335" s="4">
        <f t="shared" si="534"/>
        <v>1.1495887183584658E-2</v>
      </c>
      <c r="BA335">
        <f t="shared" si="535"/>
        <v>360919.57820108364</v>
      </c>
      <c r="BB335" t="s">
        <v>191</v>
      </c>
      <c r="BC335">
        <f t="shared" si="536"/>
        <v>1.6701295252316676E-2</v>
      </c>
      <c r="BD335">
        <f t="shared" si="537"/>
        <v>148.6545827506915</v>
      </c>
      <c r="BE335">
        <f t="shared" si="538"/>
        <v>23.437029391412356</v>
      </c>
      <c r="BF335">
        <f t="shared" si="539"/>
        <v>-2.2701348485039984E-3</v>
      </c>
      <c r="BG335">
        <f t="shared" si="540"/>
        <v>23.434759256563851</v>
      </c>
      <c r="BH335" s="19">
        <f t="shared" si="541"/>
        <v>0.17392256388870372</v>
      </c>
      <c r="BI335">
        <f t="shared" si="542"/>
        <v>16.620233202446251</v>
      </c>
      <c r="BJ335">
        <f t="shared" si="543"/>
        <v>4.1233202446250061E-2</v>
      </c>
      <c r="BK335">
        <f t="shared" si="544"/>
        <v>112.01942280605141</v>
      </c>
      <c r="BL335">
        <f t="shared" si="545"/>
        <v>1.9551077541492226</v>
      </c>
      <c r="BM335">
        <f t="shared" si="546"/>
        <v>248.59907523064234</v>
      </c>
      <c r="BN335">
        <f t="shared" si="547"/>
        <v>16.573271682042822</v>
      </c>
      <c r="BO335">
        <f t="shared" si="548"/>
        <v>16</v>
      </c>
      <c r="BP335">
        <f t="shared" si="549"/>
        <v>34</v>
      </c>
      <c r="BQ335">
        <f t="shared" si="550"/>
        <v>23</v>
      </c>
      <c r="BR335">
        <f t="shared" si="551"/>
        <v>-16.508959849155676</v>
      </c>
      <c r="BS335" t="str">
        <f t="shared" si="552"/>
        <v>NEGATIF</v>
      </c>
      <c r="BT335">
        <f t="shared" si="553"/>
        <v>-0.28813570544731298</v>
      </c>
      <c r="BU335">
        <f t="shared" si="554"/>
        <v>16</v>
      </c>
      <c r="BV335">
        <f t="shared" si="555"/>
        <v>-1951</v>
      </c>
      <c r="BW335">
        <f t="shared" si="556"/>
        <v>27</v>
      </c>
      <c r="BX335" t="str">
        <f t="shared" si="557"/>
        <v>NEGATIF</v>
      </c>
      <c r="BY335">
        <f t="shared" si="558"/>
        <v>74.996590621608888</v>
      </c>
      <c r="BZ335">
        <f t="shared" si="559"/>
        <v>254.9965906216089</v>
      </c>
      <c r="CA335">
        <f t="shared" si="560"/>
        <v>-23.043387402623598</v>
      </c>
      <c r="CB335" t="str">
        <f t="shared" si="567"/>
        <v>NEGATIF</v>
      </c>
      <c r="CC335">
        <f t="shared" si="568"/>
        <v>23</v>
      </c>
      <c r="CD335">
        <f t="shared" si="569"/>
        <v>2</v>
      </c>
      <c r="CE335">
        <f t="shared" si="570"/>
        <v>36</v>
      </c>
      <c r="CG335">
        <f t="shared" si="561"/>
        <v>4.3388723801877909</v>
      </c>
      <c r="CH335">
        <f t="shared" si="562"/>
        <v>0.40901370843925777</v>
      </c>
      <c r="CI335">
        <f t="shared" si="563"/>
        <v>0.40905332976682846</v>
      </c>
    </row>
    <row r="336" spans="1:87">
      <c r="A336">
        <f t="shared" ref="A336:F336" si="643">A42</f>
        <v>7.0027777777777782</v>
      </c>
      <c r="B336">
        <f t="shared" si="643"/>
        <v>111.315</v>
      </c>
      <c r="C336">
        <f t="shared" si="643"/>
        <v>7</v>
      </c>
      <c r="D336">
        <f t="shared" si="643"/>
        <v>2017</v>
      </c>
      <c r="E336">
        <f t="shared" si="643"/>
        <v>5</v>
      </c>
      <c r="F336">
        <f t="shared" si="643"/>
        <v>24</v>
      </c>
      <c r="G336">
        <f t="shared" si="494"/>
        <v>0.12222152900771403</v>
      </c>
      <c r="H336">
        <f t="shared" ref="H336:J336" si="644">H42</f>
        <v>7</v>
      </c>
      <c r="I336">
        <f t="shared" si="644"/>
        <v>45</v>
      </c>
      <c r="J336">
        <f t="shared" si="644"/>
        <v>7.75</v>
      </c>
      <c r="L336">
        <f t="shared" ref="L336:M336" si="645">L42</f>
        <v>20</v>
      </c>
      <c r="M336">
        <f t="shared" si="645"/>
        <v>-13</v>
      </c>
      <c r="N336">
        <f t="shared" si="497"/>
        <v>2457897.53125</v>
      </c>
      <c r="O336">
        <f t="shared" si="498"/>
        <v>8.1270152549154447E-4</v>
      </c>
      <c r="P336">
        <f t="shared" si="499"/>
        <v>2457897.5320627014</v>
      </c>
      <c r="Q336">
        <f t="shared" si="500"/>
        <v>0.17392284908148981</v>
      </c>
      <c r="R336">
        <f t="shared" si="501"/>
        <v>249.44414268418609</v>
      </c>
      <c r="S336">
        <f t="shared" si="502"/>
        <v>330.73739648763149</v>
      </c>
      <c r="T336">
        <f t="shared" si="503"/>
        <v>4.3536215896535735</v>
      </c>
      <c r="U336">
        <f t="shared" si="504"/>
        <v>5.7724565281830982</v>
      </c>
      <c r="V336">
        <f t="shared" si="505"/>
        <v>148.64951283182916</v>
      </c>
      <c r="W336">
        <f t="shared" si="506"/>
        <v>2.5944234304009788</v>
      </c>
      <c r="X336">
        <f t="shared" si="507"/>
        <v>61.822313604577175</v>
      </c>
      <c r="Y336">
        <f t="shared" si="508"/>
        <v>1.0790029236003555</v>
      </c>
      <c r="Z336">
        <f t="shared" si="509"/>
        <v>138.58334022700637</v>
      </c>
      <c r="AA336">
        <f t="shared" si="510"/>
        <v>2.4187355753727671</v>
      </c>
      <c r="AB336">
        <f t="shared" si="511"/>
        <v>-10907.316441674813</v>
      </c>
      <c r="AC336">
        <f t="shared" si="512"/>
        <v>99.452038890926246</v>
      </c>
      <c r="AD336">
        <f t="shared" si="513"/>
        <v>-2284.6091265891055</v>
      </c>
      <c r="AE336">
        <f t="shared" si="514"/>
        <v>-231.10234200317981</v>
      </c>
      <c r="AF336">
        <f t="shared" si="515"/>
        <v>355.14559662490842</v>
      </c>
      <c r="AG336">
        <f t="shared" si="516"/>
        <v>2689.9276169385039</v>
      </c>
      <c r="AH336">
        <f t="shared" si="517"/>
        <v>-10278.502657812762</v>
      </c>
      <c r="AI336">
        <f t="shared" si="518"/>
        <v>-2.8551396271702116</v>
      </c>
      <c r="AJ336">
        <f t="shared" si="519"/>
        <v>246.58900305701587</v>
      </c>
      <c r="AK336">
        <f t="shared" si="520"/>
        <v>4.3037900025552895</v>
      </c>
      <c r="AL336">
        <f t="shared" si="521"/>
        <v>246</v>
      </c>
      <c r="AM336">
        <f t="shared" si="522"/>
        <v>35</v>
      </c>
      <c r="AN336">
        <f t="shared" si="523"/>
        <v>20</v>
      </c>
      <c r="AP336">
        <f t="shared" si="524"/>
        <v>4.9667580335927699</v>
      </c>
      <c r="AQ336">
        <f t="shared" si="525"/>
        <v>8.6686280836072965E-2</v>
      </c>
      <c r="AR336" t="str">
        <f t="shared" si="526"/>
        <v>POSITIF</v>
      </c>
      <c r="AS336">
        <f t="shared" si="527"/>
        <v>4</v>
      </c>
      <c r="AT336">
        <f t="shared" si="528"/>
        <v>58</v>
      </c>
      <c r="AU336">
        <f t="shared" si="529"/>
        <v>0</v>
      </c>
      <c r="AV336">
        <f t="shared" si="530"/>
        <v>1.0126475838400666</v>
      </c>
      <c r="AW336" s="4">
        <f t="shared" si="531"/>
        <v>4.2193649326669441E-2</v>
      </c>
      <c r="AX336">
        <f t="shared" si="532"/>
        <v>1.7674034500374487E-2</v>
      </c>
      <c r="AY336">
        <f t="shared" si="533"/>
        <v>0.27592607890502802</v>
      </c>
      <c r="AZ336" s="4">
        <f t="shared" si="534"/>
        <v>1.1496919954376168E-2</v>
      </c>
      <c r="BA336">
        <f t="shared" si="535"/>
        <v>360887.15696837829</v>
      </c>
      <c r="BB336" t="s">
        <v>191</v>
      </c>
      <c r="BC336">
        <f t="shared" si="536"/>
        <v>1.6701295240338577E-2</v>
      </c>
      <c r="BD336">
        <f t="shared" si="537"/>
        <v>148.65403114898285</v>
      </c>
      <c r="BE336">
        <f t="shared" si="538"/>
        <v>23.43702938770366</v>
      </c>
      <c r="BF336">
        <f t="shared" si="539"/>
        <v>-2.2701692938522778E-3</v>
      </c>
      <c r="BG336">
        <f t="shared" si="540"/>
        <v>23.434759218409809</v>
      </c>
      <c r="BH336" s="19">
        <f t="shared" si="541"/>
        <v>0.17392284908148981</v>
      </c>
      <c r="BI336">
        <f t="shared" si="542"/>
        <v>16.870917678096642</v>
      </c>
      <c r="BJ336">
        <f t="shared" si="543"/>
        <v>0.29191767809664171</v>
      </c>
      <c r="BK336">
        <f t="shared" si="544"/>
        <v>115.76843557582447</v>
      </c>
      <c r="BL336">
        <f t="shared" si="545"/>
        <v>2.0205403706810747</v>
      </c>
      <c r="BM336">
        <f t="shared" si="546"/>
        <v>248.61032959562516</v>
      </c>
      <c r="BN336">
        <f t="shared" si="547"/>
        <v>16.574021973041678</v>
      </c>
      <c r="BO336">
        <f t="shared" si="548"/>
        <v>16</v>
      </c>
      <c r="BP336">
        <f t="shared" si="549"/>
        <v>34</v>
      </c>
      <c r="BQ336">
        <f t="shared" si="550"/>
        <v>26</v>
      </c>
      <c r="BR336">
        <f t="shared" si="551"/>
        <v>-16.508538676249014</v>
      </c>
      <c r="BS336" t="str">
        <f t="shared" si="552"/>
        <v>NEGATIF</v>
      </c>
      <c r="BT336">
        <f t="shared" si="553"/>
        <v>-0.28812835459337149</v>
      </c>
      <c r="BU336">
        <f t="shared" si="554"/>
        <v>16</v>
      </c>
      <c r="BV336">
        <f t="shared" si="555"/>
        <v>-1951</v>
      </c>
      <c r="BW336">
        <f t="shared" si="556"/>
        <v>29</v>
      </c>
      <c r="BX336" t="str">
        <f t="shared" si="557"/>
        <v>NEGATIF</v>
      </c>
      <c r="BY336">
        <f t="shared" si="558"/>
        <v>75.008368704404646</v>
      </c>
      <c r="BZ336">
        <f t="shared" si="559"/>
        <v>255.00836870440463</v>
      </c>
      <c r="CA336">
        <f t="shared" si="560"/>
        <v>-26.637784539311649</v>
      </c>
      <c r="CB336" t="str">
        <f t="shared" si="567"/>
        <v>NEGATIF</v>
      </c>
      <c r="CC336">
        <f t="shared" si="568"/>
        <v>26</v>
      </c>
      <c r="CD336">
        <f t="shared" si="569"/>
        <v>38</v>
      </c>
      <c r="CE336">
        <f t="shared" si="570"/>
        <v>16</v>
      </c>
      <c r="CG336">
        <f t="shared" si="561"/>
        <v>4.3390688059119622</v>
      </c>
      <c r="CH336">
        <f t="shared" si="562"/>
        <v>0.40901370777334412</v>
      </c>
      <c r="CI336">
        <f t="shared" si="563"/>
        <v>0.40905332970209951</v>
      </c>
    </row>
    <row r="337" spans="1:87">
      <c r="A337">
        <f t="shared" ref="A337:F337" si="646">A43</f>
        <v>7.0027777777777782</v>
      </c>
      <c r="B337">
        <f t="shared" si="646"/>
        <v>111.315</v>
      </c>
      <c r="C337">
        <f t="shared" si="646"/>
        <v>7</v>
      </c>
      <c r="D337">
        <f t="shared" si="646"/>
        <v>2017</v>
      </c>
      <c r="E337">
        <f t="shared" si="646"/>
        <v>5</v>
      </c>
      <c r="F337">
        <f t="shared" si="646"/>
        <v>24</v>
      </c>
      <c r="G337">
        <f t="shared" si="494"/>
        <v>0.12222152900771403</v>
      </c>
      <c r="H337">
        <f t="shared" ref="H337:J337" si="647">H43</f>
        <v>8</v>
      </c>
      <c r="I337">
        <f t="shared" si="647"/>
        <v>0</v>
      </c>
      <c r="J337">
        <f t="shared" si="647"/>
        <v>8</v>
      </c>
      <c r="L337">
        <f t="shared" ref="L337:M337" si="648">L43</f>
        <v>20</v>
      </c>
      <c r="M337">
        <f t="shared" si="648"/>
        <v>-13</v>
      </c>
      <c r="N337">
        <f t="shared" si="497"/>
        <v>2457897.541666667</v>
      </c>
      <c r="O337">
        <f t="shared" si="498"/>
        <v>8.1270152549154447E-4</v>
      </c>
      <c r="P337">
        <f t="shared" si="499"/>
        <v>2457897.5424793684</v>
      </c>
      <c r="Q337">
        <f t="shared" si="500"/>
        <v>0.17392313427428863</v>
      </c>
      <c r="R337">
        <f t="shared" si="501"/>
        <v>249.44414268418609</v>
      </c>
      <c r="S337">
        <f t="shared" si="502"/>
        <v>330.87349016297958</v>
      </c>
      <c r="T337">
        <f t="shared" si="503"/>
        <v>4.3536215896535735</v>
      </c>
      <c r="U337">
        <f t="shared" si="504"/>
        <v>5.7748318109090633</v>
      </c>
      <c r="V337">
        <f t="shared" si="505"/>
        <v>148.64896122845886</v>
      </c>
      <c r="W337">
        <f t="shared" si="506"/>
        <v>2.594413803106002</v>
      </c>
      <c r="X337">
        <f t="shared" si="507"/>
        <v>61.832580764647901</v>
      </c>
      <c r="Y337">
        <f t="shared" si="508"/>
        <v>1.0791821193484188</v>
      </c>
      <c r="Z337">
        <f t="shared" si="509"/>
        <v>138.59360689683035</v>
      </c>
      <c r="AA337">
        <f t="shared" si="510"/>
        <v>2.4189147625644107</v>
      </c>
      <c r="AB337">
        <f t="shared" si="511"/>
        <v>-10860.371352866476</v>
      </c>
      <c r="AC337">
        <f t="shared" si="512"/>
        <v>100.22426523391451</v>
      </c>
      <c r="AD337">
        <f t="shared" si="513"/>
        <v>-2271.1826276902279</v>
      </c>
      <c r="AE337">
        <f t="shared" si="514"/>
        <v>-237.52468595628656</v>
      </c>
      <c r="AF337">
        <f t="shared" si="515"/>
        <v>354.84757770740492</v>
      </c>
      <c r="AG337">
        <f t="shared" si="516"/>
        <v>2681.2185724025335</v>
      </c>
      <c r="AH337">
        <f t="shared" si="517"/>
        <v>-10232.788251169139</v>
      </c>
      <c r="AI337">
        <f t="shared" si="518"/>
        <v>-2.8424411808803165</v>
      </c>
      <c r="AJ337">
        <f t="shared" si="519"/>
        <v>246.60170150330578</v>
      </c>
      <c r="AK337">
        <f t="shared" si="520"/>
        <v>4.3040116322529363</v>
      </c>
      <c r="AL337">
        <f t="shared" si="521"/>
        <v>246</v>
      </c>
      <c r="AM337">
        <f t="shared" si="522"/>
        <v>36</v>
      </c>
      <c r="AN337">
        <f t="shared" si="523"/>
        <v>6</v>
      </c>
      <c r="AP337">
        <f t="shared" si="524"/>
        <v>4.9537821701449394</v>
      </c>
      <c r="AQ337">
        <f t="shared" si="525"/>
        <v>8.6459809295619139E-2</v>
      </c>
      <c r="AR337" t="str">
        <f t="shared" si="526"/>
        <v>POSITIF</v>
      </c>
      <c r="AS337">
        <f t="shared" si="527"/>
        <v>4</v>
      </c>
      <c r="AT337">
        <f t="shared" si="528"/>
        <v>57</v>
      </c>
      <c r="AU337">
        <f t="shared" si="529"/>
        <v>13</v>
      </c>
      <c r="AV337">
        <f t="shared" si="530"/>
        <v>1.0127382159747036</v>
      </c>
      <c r="AW337" s="4">
        <f t="shared" si="531"/>
        <v>4.2197425665612652E-2</v>
      </c>
      <c r="AX337">
        <f t="shared" si="532"/>
        <v>1.7675616329532011E-2</v>
      </c>
      <c r="AY337">
        <f t="shared" si="533"/>
        <v>0.27595077195615342</v>
      </c>
      <c r="AZ337" s="4">
        <f t="shared" si="534"/>
        <v>1.1497948831506392E-2</v>
      </c>
      <c r="BA337">
        <f t="shared" si="535"/>
        <v>360854.86375876074</v>
      </c>
      <c r="BB337" t="s">
        <v>191</v>
      </c>
      <c r="BC337">
        <f t="shared" si="536"/>
        <v>1.6701295228360481E-2</v>
      </c>
      <c r="BD337">
        <f t="shared" si="537"/>
        <v>148.65347954724959</v>
      </c>
      <c r="BE337">
        <f t="shared" si="538"/>
        <v>23.437029383994965</v>
      </c>
      <c r="BF337">
        <f t="shared" si="539"/>
        <v>-2.2702037277322782E-3</v>
      </c>
      <c r="BG337">
        <f t="shared" si="540"/>
        <v>23.434759180267232</v>
      </c>
      <c r="BH337" s="19">
        <f t="shared" si="541"/>
        <v>0.17392313427428863</v>
      </c>
      <c r="BI337">
        <f t="shared" si="542"/>
        <v>17.121602164953948</v>
      </c>
      <c r="BJ337">
        <f t="shared" si="543"/>
        <v>0.54260216495394786</v>
      </c>
      <c r="BK337">
        <f t="shared" si="544"/>
        <v>119.51719331657924</v>
      </c>
      <c r="BL337">
        <f t="shared" si="545"/>
        <v>2.0859685361168694</v>
      </c>
      <c r="BM337">
        <f t="shared" si="546"/>
        <v>248.62183915772997</v>
      </c>
      <c r="BN337">
        <f t="shared" si="547"/>
        <v>16.574789277181999</v>
      </c>
      <c r="BO337">
        <f t="shared" si="548"/>
        <v>16</v>
      </c>
      <c r="BP337">
        <f t="shared" si="549"/>
        <v>34</v>
      </c>
      <c r="BQ337">
        <f t="shared" si="550"/>
        <v>29</v>
      </c>
      <c r="BR337">
        <f t="shared" si="551"/>
        <v>-16.523421697942862</v>
      </c>
      <c r="BS337" t="str">
        <f t="shared" si="552"/>
        <v>NEGATIF</v>
      </c>
      <c r="BT337">
        <f t="shared" si="553"/>
        <v>-0.2883881123245749</v>
      </c>
      <c r="BU337">
        <f t="shared" si="554"/>
        <v>16</v>
      </c>
      <c r="BV337">
        <f t="shared" si="555"/>
        <v>-1952</v>
      </c>
      <c r="BW337">
        <f t="shared" si="556"/>
        <v>35</v>
      </c>
      <c r="BX337" t="str">
        <f t="shared" si="557"/>
        <v>NEGATIF</v>
      </c>
      <c r="BY337">
        <f t="shared" si="558"/>
        <v>74.925888906355226</v>
      </c>
      <c r="BZ337">
        <f t="shared" si="559"/>
        <v>254.92588890635523</v>
      </c>
      <c r="CA337">
        <f t="shared" si="560"/>
        <v>-30.231117860619769</v>
      </c>
      <c r="CB337" t="str">
        <f t="shared" si="567"/>
        <v>NEGATIF</v>
      </c>
      <c r="CC337">
        <f t="shared" si="568"/>
        <v>30</v>
      </c>
      <c r="CD337">
        <f t="shared" si="569"/>
        <v>13</v>
      </c>
      <c r="CE337">
        <f t="shared" si="570"/>
        <v>52</v>
      </c>
      <c r="CG337">
        <f t="shared" si="561"/>
        <v>4.3392696856661539</v>
      </c>
      <c r="CH337">
        <f t="shared" si="562"/>
        <v>0.40901370710763058</v>
      </c>
      <c r="CI337">
        <f t="shared" si="563"/>
        <v>0.40905332963737051</v>
      </c>
    </row>
    <row r="338" spans="1:87">
      <c r="A338">
        <f t="shared" ref="A338:F338" si="649">A44</f>
        <v>7.0027777777777782</v>
      </c>
      <c r="B338">
        <f t="shared" si="649"/>
        <v>111.315</v>
      </c>
      <c r="C338">
        <f t="shared" si="649"/>
        <v>7</v>
      </c>
      <c r="D338">
        <f t="shared" si="649"/>
        <v>2017</v>
      </c>
      <c r="E338">
        <f t="shared" si="649"/>
        <v>5</v>
      </c>
      <c r="F338">
        <f t="shared" si="649"/>
        <v>24</v>
      </c>
      <c r="G338">
        <f t="shared" si="494"/>
        <v>0.12222152900771403</v>
      </c>
      <c r="H338">
        <f t="shared" ref="H338:J338" si="650">H44</f>
        <v>8</v>
      </c>
      <c r="I338">
        <f t="shared" si="650"/>
        <v>15</v>
      </c>
      <c r="J338">
        <f t="shared" si="650"/>
        <v>8.25</v>
      </c>
      <c r="L338">
        <f t="shared" ref="L338:M338" si="651">L44</f>
        <v>20</v>
      </c>
      <c r="M338">
        <f t="shared" si="651"/>
        <v>-13</v>
      </c>
      <c r="N338">
        <f t="shared" si="497"/>
        <v>2457897.5520833335</v>
      </c>
      <c r="O338">
        <f t="shared" si="498"/>
        <v>8.1270152549154447E-4</v>
      </c>
      <c r="P338">
        <f t="shared" si="499"/>
        <v>2457897.5528960349</v>
      </c>
      <c r="Q338">
        <f t="shared" si="500"/>
        <v>0.17392341946707471</v>
      </c>
      <c r="R338">
        <f t="shared" si="501"/>
        <v>249.44414268418609</v>
      </c>
      <c r="S338">
        <f t="shared" si="502"/>
        <v>331.00958383224497</v>
      </c>
      <c r="T338">
        <f t="shared" si="503"/>
        <v>4.3536215896535735</v>
      </c>
      <c r="U338">
        <f t="shared" si="504"/>
        <v>5.7772070935288644</v>
      </c>
      <c r="V338">
        <f t="shared" si="505"/>
        <v>148.64840962511317</v>
      </c>
      <c r="W338">
        <f t="shared" si="506"/>
        <v>2.5944041758114547</v>
      </c>
      <c r="X338">
        <f t="shared" si="507"/>
        <v>61.842847924260241</v>
      </c>
      <c r="Y338">
        <f t="shared" si="508"/>
        <v>1.079361315088482</v>
      </c>
      <c r="Z338">
        <f t="shared" si="509"/>
        <v>138.60387356619594</v>
      </c>
      <c r="AA338">
        <f t="shared" si="510"/>
        <v>2.4190939497480541</v>
      </c>
      <c r="AB338">
        <f t="shared" si="511"/>
        <v>-10813.364092916567</v>
      </c>
      <c r="AC338">
        <f t="shared" si="512"/>
        <v>100.9859265375278</v>
      </c>
      <c r="AD338">
        <f t="shared" si="513"/>
        <v>-2256.7985000907825</v>
      </c>
      <c r="AE338">
        <f t="shared" si="514"/>
        <v>-243.92199367128168</v>
      </c>
      <c r="AF338">
        <f t="shared" si="515"/>
        <v>354.54425377945569</v>
      </c>
      <c r="AG338">
        <f t="shared" si="516"/>
        <v>2672.4883707209146</v>
      </c>
      <c r="AH338">
        <f t="shared" si="517"/>
        <v>-10186.066035640735</v>
      </c>
      <c r="AI338">
        <f t="shared" si="518"/>
        <v>-2.8294627876779819</v>
      </c>
      <c r="AJ338">
        <f t="shared" si="519"/>
        <v>246.61467989650811</v>
      </c>
      <c r="AK338">
        <f t="shared" si="520"/>
        <v>4.3042381479459353</v>
      </c>
      <c r="AL338">
        <f t="shared" si="521"/>
        <v>246</v>
      </c>
      <c r="AM338">
        <f t="shared" si="522"/>
        <v>36</v>
      </c>
      <c r="AN338">
        <f t="shared" si="523"/>
        <v>52</v>
      </c>
      <c r="AP338">
        <f t="shared" si="524"/>
        <v>4.9524659862271472</v>
      </c>
      <c r="AQ338">
        <f t="shared" si="525"/>
        <v>8.6436837552691867E-2</v>
      </c>
      <c r="AR338" t="str">
        <f t="shared" si="526"/>
        <v>POSITIF</v>
      </c>
      <c r="AS338">
        <f t="shared" si="527"/>
        <v>4</v>
      </c>
      <c r="AT338">
        <f t="shared" si="528"/>
        <v>57</v>
      </c>
      <c r="AU338">
        <f t="shared" si="529"/>
        <v>8</v>
      </c>
      <c r="AV338">
        <f t="shared" si="530"/>
        <v>1.0128285043872445</v>
      </c>
      <c r="AW338" s="4">
        <f t="shared" si="531"/>
        <v>4.2201187682801851E-2</v>
      </c>
      <c r="AX338">
        <f t="shared" si="532"/>
        <v>1.7677192159607249E-2</v>
      </c>
      <c r="AY338">
        <f t="shared" si="533"/>
        <v>0.27597537135832162</v>
      </c>
      <c r="AZ338" s="4">
        <f t="shared" si="534"/>
        <v>1.1498973806596735E-2</v>
      </c>
      <c r="BA338">
        <f t="shared" si="535"/>
        <v>360822.69876796892</v>
      </c>
      <c r="BB338" t="s">
        <v>191</v>
      </c>
      <c r="BC338">
        <f t="shared" si="536"/>
        <v>1.6701295216382382E-2</v>
      </c>
      <c r="BD338">
        <f t="shared" si="537"/>
        <v>148.65292794554094</v>
      </c>
      <c r="BE338">
        <f t="shared" si="538"/>
        <v>23.437029380286269</v>
      </c>
      <c r="BF338">
        <f t="shared" si="539"/>
        <v>-2.2702381501348598E-3</v>
      </c>
      <c r="BG338">
        <f t="shared" si="540"/>
        <v>23.434759142136134</v>
      </c>
      <c r="BH338" s="19">
        <f t="shared" si="541"/>
        <v>0.17392341946707471</v>
      </c>
      <c r="BI338">
        <f t="shared" si="542"/>
        <v>17.372286640604337</v>
      </c>
      <c r="BJ338">
        <f t="shared" si="543"/>
        <v>0.79328664060433596</v>
      </c>
      <c r="BK338">
        <f t="shared" si="544"/>
        <v>123.26569700736292</v>
      </c>
      <c r="BL338">
        <f t="shared" si="545"/>
        <v>2.1513922675442037</v>
      </c>
      <c r="BM338">
        <f t="shared" si="546"/>
        <v>248.63360260170214</v>
      </c>
      <c r="BN338">
        <f t="shared" si="547"/>
        <v>16.575573506780142</v>
      </c>
      <c r="BO338">
        <f t="shared" si="548"/>
        <v>16</v>
      </c>
      <c r="BP338">
        <f t="shared" si="549"/>
        <v>34</v>
      </c>
      <c r="BQ338">
        <f t="shared" si="550"/>
        <v>32</v>
      </c>
      <c r="BR338">
        <f t="shared" si="551"/>
        <v>-16.526849409245216</v>
      </c>
      <c r="BS338" t="str">
        <f t="shared" si="552"/>
        <v>NEGATIF</v>
      </c>
      <c r="BT338">
        <f t="shared" si="553"/>
        <v>-0.2884479371726088</v>
      </c>
      <c r="BU338">
        <f t="shared" si="554"/>
        <v>16</v>
      </c>
      <c r="BV338">
        <f t="shared" si="555"/>
        <v>-1952</v>
      </c>
      <c r="BW338">
        <f t="shared" si="556"/>
        <v>23</v>
      </c>
      <c r="BX338" t="str">
        <f t="shared" si="557"/>
        <v>NEGATIF</v>
      </c>
      <c r="BY338">
        <f t="shared" si="558"/>
        <v>74.770505506654231</v>
      </c>
      <c r="BZ338">
        <f t="shared" si="559"/>
        <v>254.77050550665422</v>
      </c>
      <c r="CA338">
        <f t="shared" si="560"/>
        <v>-33.822325906623568</v>
      </c>
      <c r="CB338" t="str">
        <f t="shared" si="567"/>
        <v>NEGATIF</v>
      </c>
      <c r="CC338">
        <f t="shared" si="568"/>
        <v>33</v>
      </c>
      <c r="CD338">
        <f t="shared" si="569"/>
        <v>49</v>
      </c>
      <c r="CE338">
        <f t="shared" si="570"/>
        <v>20</v>
      </c>
      <c r="CG338">
        <f t="shared" si="561"/>
        <v>4.3394749964948414</v>
      </c>
      <c r="CH338">
        <f t="shared" si="562"/>
        <v>0.40901370644211732</v>
      </c>
      <c r="CI338">
        <f t="shared" si="563"/>
        <v>0.40905332957264157</v>
      </c>
    </row>
    <row r="339" spans="1:87">
      <c r="A339">
        <f t="shared" ref="A339:F339" si="652">A45</f>
        <v>7.0027777777777782</v>
      </c>
      <c r="B339">
        <f t="shared" si="652"/>
        <v>111.315</v>
      </c>
      <c r="C339">
        <f t="shared" si="652"/>
        <v>7</v>
      </c>
      <c r="D339">
        <f t="shared" si="652"/>
        <v>2017</v>
      </c>
      <c r="E339">
        <f t="shared" si="652"/>
        <v>5</v>
      </c>
      <c r="F339">
        <f t="shared" si="652"/>
        <v>24</v>
      </c>
      <c r="G339">
        <f t="shared" si="494"/>
        <v>0.12222152900771403</v>
      </c>
      <c r="H339">
        <f t="shared" ref="H339:J339" si="653">H45</f>
        <v>8</v>
      </c>
      <c r="I339">
        <f t="shared" si="653"/>
        <v>30</v>
      </c>
      <c r="J339">
        <f t="shared" si="653"/>
        <v>8.5</v>
      </c>
      <c r="L339">
        <f t="shared" ref="L339:M339" si="654">L45</f>
        <v>20</v>
      </c>
      <c r="M339">
        <f t="shared" si="654"/>
        <v>-13</v>
      </c>
      <c r="N339">
        <f t="shared" si="497"/>
        <v>2457897.5625</v>
      </c>
      <c r="O339">
        <f t="shared" si="498"/>
        <v>8.1270152549154447E-4</v>
      </c>
      <c r="P339">
        <f t="shared" si="499"/>
        <v>2457897.5633127014</v>
      </c>
      <c r="Q339">
        <f t="shared" si="500"/>
        <v>0.17392370465986079</v>
      </c>
      <c r="R339">
        <f t="shared" si="501"/>
        <v>249.44414268418609</v>
      </c>
      <c r="S339">
        <f t="shared" si="502"/>
        <v>331.14567750149581</v>
      </c>
      <c r="T339">
        <f t="shared" si="503"/>
        <v>4.3536215896535735</v>
      </c>
      <c r="U339">
        <f t="shared" si="504"/>
        <v>5.7795823761484115</v>
      </c>
      <c r="V339">
        <f t="shared" si="505"/>
        <v>148.64785802176755</v>
      </c>
      <c r="W339">
        <f t="shared" si="506"/>
        <v>2.5943945485169086</v>
      </c>
      <c r="X339">
        <f t="shared" si="507"/>
        <v>61.853115083872581</v>
      </c>
      <c r="Y339">
        <f t="shared" si="508"/>
        <v>1.0795405108285452</v>
      </c>
      <c r="Z339">
        <f t="shared" si="509"/>
        <v>138.61414023556154</v>
      </c>
      <c r="AA339">
        <f t="shared" si="510"/>
        <v>2.4192731369316971</v>
      </c>
      <c r="AB339">
        <f t="shared" si="511"/>
        <v>-10766.294924946604</v>
      </c>
      <c r="AC339">
        <f t="shared" si="512"/>
        <v>101.73694254698663</v>
      </c>
      <c r="AD339">
        <f t="shared" si="513"/>
        <v>-2241.4628081859805</v>
      </c>
      <c r="AE339">
        <f t="shared" si="514"/>
        <v>-250.29359113636102</v>
      </c>
      <c r="AF339">
        <f t="shared" si="515"/>
        <v>354.23563293759258</v>
      </c>
      <c r="AG339">
        <f t="shared" si="516"/>
        <v>2663.7370775790228</v>
      </c>
      <c r="AH339">
        <f t="shared" si="517"/>
        <v>-10138.341671205344</v>
      </c>
      <c r="AI339">
        <f t="shared" si="518"/>
        <v>-2.8162060197792624</v>
      </c>
      <c r="AJ339">
        <f t="shared" si="519"/>
        <v>246.62793666440683</v>
      </c>
      <c r="AK339">
        <f t="shared" si="520"/>
        <v>4.3044695221939406</v>
      </c>
      <c r="AL339">
        <f t="shared" si="521"/>
        <v>246</v>
      </c>
      <c r="AM339">
        <f t="shared" si="522"/>
        <v>37</v>
      </c>
      <c r="AN339">
        <f t="shared" si="523"/>
        <v>40</v>
      </c>
      <c r="AP339">
        <f t="shared" si="524"/>
        <v>4.9667042688756746</v>
      </c>
      <c r="AQ339">
        <f t="shared" si="525"/>
        <v>8.6685342464738246E-2</v>
      </c>
      <c r="AR339" t="str">
        <f t="shared" si="526"/>
        <v>POSITIF</v>
      </c>
      <c r="AS339">
        <f t="shared" si="527"/>
        <v>4</v>
      </c>
      <c r="AT339">
        <f t="shared" si="528"/>
        <v>58</v>
      </c>
      <c r="AU339">
        <f t="shared" si="529"/>
        <v>0</v>
      </c>
      <c r="AV339">
        <f t="shared" si="530"/>
        <v>1.0129184483543459</v>
      </c>
      <c r="AW339" s="4">
        <f t="shared" si="531"/>
        <v>4.2204935348097744E-2</v>
      </c>
      <c r="AX339">
        <f t="shared" si="532"/>
        <v>1.7678761977975473E-2</v>
      </c>
      <c r="AY339">
        <f t="shared" si="533"/>
        <v>0.27599987691446232</v>
      </c>
      <c r="AZ339" s="4">
        <f t="shared" si="534"/>
        <v>1.149999487143593E-2</v>
      </c>
      <c r="BA339">
        <f t="shared" si="535"/>
        <v>360790.66218658828</v>
      </c>
      <c r="BB339" t="s">
        <v>191</v>
      </c>
      <c r="BC339">
        <f t="shared" si="536"/>
        <v>1.6701295204404287E-2</v>
      </c>
      <c r="BD339">
        <f t="shared" si="537"/>
        <v>148.65237634383229</v>
      </c>
      <c r="BE339">
        <f t="shared" si="538"/>
        <v>23.437029376577573</v>
      </c>
      <c r="BF339">
        <f t="shared" si="539"/>
        <v>-2.2702725610554979E-3</v>
      </c>
      <c r="BG339">
        <f t="shared" si="540"/>
        <v>23.434759104016518</v>
      </c>
      <c r="BH339" s="19">
        <f t="shared" si="541"/>
        <v>0.17392370465986079</v>
      </c>
      <c r="BI339">
        <f t="shared" si="542"/>
        <v>17.622971116254728</v>
      </c>
      <c r="BJ339">
        <f t="shared" si="543"/>
        <v>1.0439711162547276</v>
      </c>
      <c r="BK339">
        <f t="shared" si="544"/>
        <v>127.01394823192422</v>
      </c>
      <c r="BL339">
        <f t="shared" si="545"/>
        <v>2.2168115926047078</v>
      </c>
      <c r="BM339">
        <f t="shared" si="546"/>
        <v>248.64561851189671</v>
      </c>
      <c r="BN339">
        <f t="shared" si="547"/>
        <v>16.57637456745978</v>
      </c>
      <c r="BO339">
        <f t="shared" si="548"/>
        <v>16</v>
      </c>
      <c r="BP339">
        <f t="shared" si="549"/>
        <v>34</v>
      </c>
      <c r="BQ339">
        <f t="shared" si="550"/>
        <v>34</v>
      </c>
      <c r="BR339">
        <f t="shared" si="551"/>
        <v>-16.51497930644344</v>
      </c>
      <c r="BS339" t="str">
        <f t="shared" si="552"/>
        <v>NEGATIF</v>
      </c>
      <c r="BT339">
        <f t="shared" si="553"/>
        <v>-0.28824076479616761</v>
      </c>
      <c r="BU339">
        <f t="shared" si="554"/>
        <v>16</v>
      </c>
      <c r="BV339">
        <f t="shared" si="555"/>
        <v>-1951</v>
      </c>
      <c r="BW339">
        <f t="shared" si="556"/>
        <v>6</v>
      </c>
      <c r="BX339" t="str">
        <f t="shared" si="557"/>
        <v>NEGATIF</v>
      </c>
      <c r="BY339">
        <f t="shared" si="558"/>
        <v>74.536650901676893</v>
      </c>
      <c r="BZ339">
        <f t="shared" si="559"/>
        <v>254.53665090167689</v>
      </c>
      <c r="CA339">
        <f t="shared" si="560"/>
        <v>-37.410774036688345</v>
      </c>
      <c r="CB339" t="str">
        <f t="shared" si="567"/>
        <v>NEGATIF</v>
      </c>
      <c r="CC339">
        <f t="shared" si="568"/>
        <v>37</v>
      </c>
      <c r="CD339">
        <f t="shared" si="569"/>
        <v>24</v>
      </c>
      <c r="CE339">
        <f t="shared" si="570"/>
        <v>38</v>
      </c>
      <c r="CG339">
        <f t="shared" si="561"/>
        <v>4.3396847136903611</v>
      </c>
      <c r="CH339">
        <f t="shared" si="562"/>
        <v>0.40901370577680451</v>
      </c>
      <c r="CI339">
        <f t="shared" si="563"/>
        <v>0.40905332950791262</v>
      </c>
    </row>
    <row r="340" spans="1:87">
      <c r="A340">
        <f t="shared" ref="A340:F340" si="655">A46</f>
        <v>7.0027777777777782</v>
      </c>
      <c r="B340">
        <f t="shared" si="655"/>
        <v>111.315</v>
      </c>
      <c r="C340">
        <f t="shared" si="655"/>
        <v>7</v>
      </c>
      <c r="D340">
        <f t="shared" si="655"/>
        <v>2017</v>
      </c>
      <c r="E340">
        <f t="shared" si="655"/>
        <v>5</v>
      </c>
      <c r="F340">
        <f t="shared" si="655"/>
        <v>24</v>
      </c>
      <c r="G340">
        <f t="shared" si="494"/>
        <v>0.12222152900771403</v>
      </c>
      <c r="H340">
        <f t="shared" ref="H340:J340" si="656">H46</f>
        <v>8</v>
      </c>
      <c r="I340">
        <f t="shared" si="656"/>
        <v>45</v>
      </c>
      <c r="J340">
        <f t="shared" si="656"/>
        <v>8.75</v>
      </c>
      <c r="L340">
        <f t="shared" ref="L340:M340" si="657">L46</f>
        <v>20</v>
      </c>
      <c r="M340">
        <f t="shared" si="657"/>
        <v>-13</v>
      </c>
      <c r="N340">
        <f t="shared" si="497"/>
        <v>2457897.572916667</v>
      </c>
      <c r="O340">
        <f t="shared" si="498"/>
        <v>8.1270152549154447E-4</v>
      </c>
      <c r="P340">
        <f t="shared" si="499"/>
        <v>2457897.5737293684</v>
      </c>
      <c r="Q340">
        <f t="shared" si="500"/>
        <v>0.17392398985265961</v>
      </c>
      <c r="R340">
        <f t="shared" si="501"/>
        <v>249.44414268418609</v>
      </c>
      <c r="S340">
        <f t="shared" si="502"/>
        <v>331.2817711768439</v>
      </c>
      <c r="T340">
        <f t="shared" si="503"/>
        <v>4.3536215896535735</v>
      </c>
      <c r="U340">
        <f t="shared" si="504"/>
        <v>5.7819576588743757</v>
      </c>
      <c r="V340">
        <f t="shared" si="505"/>
        <v>148.64730641839725</v>
      </c>
      <c r="W340">
        <f t="shared" si="506"/>
        <v>2.5943849212219319</v>
      </c>
      <c r="X340">
        <f t="shared" si="507"/>
        <v>61.863382243943306</v>
      </c>
      <c r="Y340">
        <f t="shared" si="508"/>
        <v>1.0797197065766087</v>
      </c>
      <c r="Z340">
        <f t="shared" si="509"/>
        <v>138.62440690538642</v>
      </c>
      <c r="AA340">
        <f t="shared" si="510"/>
        <v>2.4194523241233568</v>
      </c>
      <c r="AB340">
        <f t="shared" si="511"/>
        <v>-10719.164112401228</v>
      </c>
      <c r="AC340">
        <f t="shared" si="512"/>
        <v>102.47723412776963</v>
      </c>
      <c r="AD340">
        <f t="shared" si="513"/>
        <v>-2225.1820174219997</v>
      </c>
      <c r="AE340">
        <f t="shared" si="514"/>
        <v>-256.63880704564207</v>
      </c>
      <c r="AF340">
        <f t="shared" si="515"/>
        <v>353.92172341556437</v>
      </c>
      <c r="AG340">
        <f t="shared" si="516"/>
        <v>2654.964758813856</v>
      </c>
      <c r="AH340">
        <f t="shared" si="517"/>
        <v>-10089.621220511679</v>
      </c>
      <c r="AI340">
        <f t="shared" si="518"/>
        <v>-2.8026725612532442</v>
      </c>
      <c r="AJ340">
        <f t="shared" si="519"/>
        <v>246.64147012293284</v>
      </c>
      <c r="AK340">
        <f t="shared" si="520"/>
        <v>4.3047057256044017</v>
      </c>
      <c r="AL340">
        <f t="shared" si="521"/>
        <v>246</v>
      </c>
      <c r="AM340">
        <f t="shared" si="522"/>
        <v>38</v>
      </c>
      <c r="AN340">
        <f t="shared" si="523"/>
        <v>29</v>
      </c>
      <c r="AP340">
        <f t="shared" si="524"/>
        <v>4.9563518440140069</v>
      </c>
      <c r="AQ340">
        <f t="shared" si="525"/>
        <v>8.6504658565336831E-2</v>
      </c>
      <c r="AR340" t="str">
        <f t="shared" si="526"/>
        <v>POSITIF</v>
      </c>
      <c r="AS340">
        <f t="shared" si="527"/>
        <v>4</v>
      </c>
      <c r="AT340">
        <f t="shared" si="528"/>
        <v>57</v>
      </c>
      <c r="AU340">
        <f t="shared" si="529"/>
        <v>22</v>
      </c>
      <c r="AV340">
        <f t="shared" si="530"/>
        <v>1.0130080471552183</v>
      </c>
      <c r="AW340" s="4">
        <f t="shared" si="531"/>
        <v>4.2208668631467432E-2</v>
      </c>
      <c r="AX340">
        <f t="shared" si="532"/>
        <v>1.7680325772056537E-2</v>
      </c>
      <c r="AY340">
        <f t="shared" si="533"/>
        <v>0.27602428842820115</v>
      </c>
      <c r="AZ340" s="4">
        <f t="shared" si="534"/>
        <v>1.1501012017841714E-2</v>
      </c>
      <c r="BA340">
        <f t="shared" si="535"/>
        <v>360758.75420439709</v>
      </c>
      <c r="BB340" t="s">
        <v>191</v>
      </c>
      <c r="BC340">
        <f t="shared" si="536"/>
        <v>1.6701295192426188E-2</v>
      </c>
      <c r="BD340">
        <f t="shared" si="537"/>
        <v>148.65182474209902</v>
      </c>
      <c r="BE340">
        <f t="shared" si="538"/>
        <v>23.437029372868878</v>
      </c>
      <c r="BF340">
        <f t="shared" si="539"/>
        <v>-2.2703069604896623E-3</v>
      </c>
      <c r="BG340">
        <f t="shared" si="540"/>
        <v>23.434759065908388</v>
      </c>
      <c r="BH340" s="19">
        <f t="shared" si="541"/>
        <v>0.17392398985265961</v>
      </c>
      <c r="BI340">
        <f t="shared" si="542"/>
        <v>17.873655603143074</v>
      </c>
      <c r="BJ340">
        <f t="shared" si="543"/>
        <v>1.2946556031430738</v>
      </c>
      <c r="BK340">
        <f t="shared" si="544"/>
        <v>130.76194867573932</v>
      </c>
      <c r="BL340">
        <f t="shared" si="545"/>
        <v>2.2822265407154902</v>
      </c>
      <c r="BM340">
        <f t="shared" si="546"/>
        <v>248.65788537140679</v>
      </c>
      <c r="BN340">
        <f t="shared" si="547"/>
        <v>16.577192358093786</v>
      </c>
      <c r="BO340">
        <f t="shared" si="548"/>
        <v>16</v>
      </c>
      <c r="BP340">
        <f t="shared" si="549"/>
        <v>34</v>
      </c>
      <c r="BQ340">
        <f t="shared" si="550"/>
        <v>37</v>
      </c>
      <c r="BR340">
        <f t="shared" si="551"/>
        <v>-16.527408797748834</v>
      </c>
      <c r="BS340" t="str">
        <f t="shared" si="552"/>
        <v>NEGATIF</v>
      </c>
      <c r="BT340">
        <f t="shared" si="553"/>
        <v>-0.28845770034379475</v>
      </c>
      <c r="BU340">
        <f t="shared" si="554"/>
        <v>16</v>
      </c>
      <c r="BV340">
        <f t="shared" si="555"/>
        <v>-1952</v>
      </c>
      <c r="BW340">
        <f t="shared" si="556"/>
        <v>21</v>
      </c>
      <c r="BX340" t="str">
        <f t="shared" si="557"/>
        <v>NEGATIF</v>
      </c>
      <c r="BY340">
        <f t="shared" si="558"/>
        <v>74.158860001771998</v>
      </c>
      <c r="BZ340">
        <f t="shared" si="559"/>
        <v>254.15886000177198</v>
      </c>
      <c r="CA340">
        <f t="shared" si="560"/>
        <v>-40.992071862197896</v>
      </c>
      <c r="CB340" t="str">
        <f t="shared" si="567"/>
        <v>NEGATIF</v>
      </c>
      <c r="CC340">
        <f t="shared" si="568"/>
        <v>40</v>
      </c>
      <c r="CD340">
        <f t="shared" si="569"/>
        <v>59</v>
      </c>
      <c r="CE340">
        <f t="shared" si="570"/>
        <v>31</v>
      </c>
      <c r="CG340">
        <f t="shared" si="561"/>
        <v>4.3398988107776919</v>
      </c>
      <c r="CH340">
        <f t="shared" si="562"/>
        <v>0.40901370511169222</v>
      </c>
      <c r="CI340">
        <f t="shared" si="563"/>
        <v>0.40905332944318368</v>
      </c>
    </row>
    <row r="341" spans="1:87">
      <c r="A341">
        <f t="shared" ref="A341:F341" si="658">A47</f>
        <v>7.0027777777777782</v>
      </c>
      <c r="B341">
        <f t="shared" si="658"/>
        <v>111.315</v>
      </c>
      <c r="C341">
        <f t="shared" si="658"/>
        <v>7</v>
      </c>
      <c r="D341">
        <f t="shared" si="658"/>
        <v>2017</v>
      </c>
      <c r="E341">
        <f t="shared" si="658"/>
        <v>5</v>
      </c>
      <c r="F341">
        <f t="shared" si="658"/>
        <v>24</v>
      </c>
      <c r="G341">
        <f t="shared" si="494"/>
        <v>0.12222152900771403</v>
      </c>
      <c r="H341">
        <f t="shared" ref="H341:J341" si="659">H47</f>
        <v>9</v>
      </c>
      <c r="I341">
        <f t="shared" si="659"/>
        <v>0</v>
      </c>
      <c r="J341">
        <f t="shared" si="659"/>
        <v>9</v>
      </c>
      <c r="L341">
        <f t="shared" ref="L341:M341" si="660">L47</f>
        <v>20</v>
      </c>
      <c r="M341">
        <f t="shared" si="660"/>
        <v>-13</v>
      </c>
      <c r="N341">
        <f t="shared" si="497"/>
        <v>2457897.5833333335</v>
      </c>
      <c r="O341">
        <f t="shared" si="498"/>
        <v>8.1270152549154447E-4</v>
      </c>
      <c r="P341">
        <f t="shared" si="499"/>
        <v>2457897.5841460349</v>
      </c>
      <c r="Q341">
        <f t="shared" si="500"/>
        <v>0.17392427504544569</v>
      </c>
      <c r="R341">
        <f t="shared" si="501"/>
        <v>249.44414268418609</v>
      </c>
      <c r="S341">
        <f t="shared" si="502"/>
        <v>331.4178648461093</v>
      </c>
      <c r="T341">
        <f t="shared" si="503"/>
        <v>4.3536215896535735</v>
      </c>
      <c r="U341">
        <f t="shared" si="504"/>
        <v>5.7843329414941778</v>
      </c>
      <c r="V341">
        <f t="shared" si="505"/>
        <v>148.64675481505157</v>
      </c>
      <c r="W341">
        <f t="shared" si="506"/>
        <v>2.5943752939273845</v>
      </c>
      <c r="X341">
        <f t="shared" si="507"/>
        <v>61.873649403555646</v>
      </c>
      <c r="Y341">
        <f t="shared" si="508"/>
        <v>1.0798989023166716</v>
      </c>
      <c r="Z341">
        <f t="shared" si="509"/>
        <v>138.63467357475201</v>
      </c>
      <c r="AA341">
        <f t="shared" si="510"/>
        <v>2.4196315113069997</v>
      </c>
      <c r="AB341">
        <f t="shared" si="511"/>
        <v>-10671.971925408858</v>
      </c>
      <c r="AC341">
        <f t="shared" si="512"/>
        <v>103.20672317694508</v>
      </c>
      <c r="AD341">
        <f t="shared" si="513"/>
        <v>-2207.9629939413103</v>
      </c>
      <c r="AE341">
        <f t="shared" si="514"/>
        <v>-262.95697202296958</v>
      </c>
      <c r="AF341">
        <f t="shared" si="515"/>
        <v>353.60253362745812</v>
      </c>
      <c r="AG341">
        <f t="shared" si="516"/>
        <v>2646.1714815986779</v>
      </c>
      <c r="AH341">
        <f t="shared" si="517"/>
        <v>-10039.911152970057</v>
      </c>
      <c r="AI341">
        <f t="shared" si="518"/>
        <v>-2.7888642091583491</v>
      </c>
      <c r="AJ341">
        <f t="shared" si="519"/>
        <v>246.65527847502773</v>
      </c>
      <c r="AK341">
        <f t="shared" si="520"/>
        <v>4.3049467268127319</v>
      </c>
      <c r="AL341">
        <f t="shared" si="521"/>
        <v>246</v>
      </c>
      <c r="AM341">
        <f t="shared" si="522"/>
        <v>39</v>
      </c>
      <c r="AN341">
        <f t="shared" si="523"/>
        <v>19</v>
      </c>
      <c r="AP341">
        <f t="shared" si="524"/>
        <v>4.9562693662137338</v>
      </c>
      <c r="AQ341">
        <f t="shared" si="525"/>
        <v>8.6503219056162262E-2</v>
      </c>
      <c r="AR341" t="str">
        <f t="shared" si="526"/>
        <v>POSITIF</v>
      </c>
      <c r="AS341">
        <f t="shared" si="527"/>
        <v>4</v>
      </c>
      <c r="AT341">
        <f t="shared" si="528"/>
        <v>57</v>
      </c>
      <c r="AU341">
        <f t="shared" si="529"/>
        <v>22</v>
      </c>
      <c r="AV341">
        <f t="shared" si="530"/>
        <v>1.0130973000596346</v>
      </c>
      <c r="AW341" s="4">
        <f t="shared" si="531"/>
        <v>4.2212387502484773E-2</v>
      </c>
      <c r="AX341">
        <f t="shared" si="532"/>
        <v>1.7681883529105571E-2</v>
      </c>
      <c r="AY341">
        <f t="shared" si="533"/>
        <v>0.27604860570059209</v>
      </c>
      <c r="AZ341" s="4">
        <f t="shared" si="534"/>
        <v>1.1502025237524671E-2</v>
      </c>
      <c r="BA341">
        <f t="shared" si="535"/>
        <v>360726.97501463856</v>
      </c>
      <c r="BB341" t="s">
        <v>191</v>
      </c>
      <c r="BC341">
        <f t="shared" si="536"/>
        <v>1.6701295180448092E-2</v>
      </c>
      <c r="BD341">
        <f t="shared" si="537"/>
        <v>148.65127314039037</v>
      </c>
      <c r="BE341">
        <f t="shared" si="538"/>
        <v>23.437029369160182</v>
      </c>
      <c r="BF341">
        <f t="shared" si="539"/>
        <v>-2.2703413484282207E-3</v>
      </c>
      <c r="BG341">
        <f t="shared" si="540"/>
        <v>23.434759027811754</v>
      </c>
      <c r="BH341" s="19">
        <f t="shared" si="541"/>
        <v>0.17392427504544569</v>
      </c>
      <c r="BI341">
        <f t="shared" si="542"/>
        <v>18.124340078793466</v>
      </c>
      <c r="BJ341">
        <f t="shared" si="543"/>
        <v>1.5453400787934655</v>
      </c>
      <c r="BK341">
        <f t="shared" si="544"/>
        <v>134.50969962087927</v>
      </c>
      <c r="BL341">
        <f t="shared" si="545"/>
        <v>2.3476371342529117</v>
      </c>
      <c r="BM341">
        <f t="shared" si="546"/>
        <v>248.67040156102274</v>
      </c>
      <c r="BN341">
        <f t="shared" si="547"/>
        <v>16.578026770734848</v>
      </c>
      <c r="BO341">
        <f t="shared" si="548"/>
        <v>16</v>
      </c>
      <c r="BP341">
        <f t="shared" si="549"/>
        <v>34</v>
      </c>
      <c r="BQ341">
        <f t="shared" si="550"/>
        <v>40</v>
      </c>
      <c r="BR341">
        <f t="shared" si="551"/>
        <v>-16.529752191768896</v>
      </c>
      <c r="BS341" t="str">
        <f t="shared" si="552"/>
        <v>NEGATIF</v>
      </c>
      <c r="BT341">
        <f t="shared" si="553"/>
        <v>-0.28849860028511637</v>
      </c>
      <c r="BU341">
        <f t="shared" si="554"/>
        <v>16</v>
      </c>
      <c r="BV341">
        <f t="shared" si="555"/>
        <v>-1952</v>
      </c>
      <c r="BW341">
        <f t="shared" si="556"/>
        <v>12</v>
      </c>
      <c r="BX341" t="str">
        <f t="shared" si="557"/>
        <v>NEGATIF</v>
      </c>
      <c r="BY341">
        <f t="shared" si="558"/>
        <v>73.658383104511302</v>
      </c>
      <c r="BZ341">
        <f t="shared" si="559"/>
        <v>253.6583831045113</v>
      </c>
      <c r="CA341">
        <f t="shared" si="560"/>
        <v>-44.566100750625608</v>
      </c>
      <c r="CB341" t="str">
        <f t="shared" si="567"/>
        <v>NEGATIF</v>
      </c>
      <c r="CC341">
        <f t="shared" si="568"/>
        <v>44</v>
      </c>
      <c r="CD341">
        <f t="shared" si="569"/>
        <v>33</v>
      </c>
      <c r="CE341">
        <f t="shared" si="570"/>
        <v>57</v>
      </c>
      <c r="CG341">
        <f t="shared" si="561"/>
        <v>4.340117259496294</v>
      </c>
      <c r="CH341">
        <f t="shared" si="562"/>
        <v>0.40901370444678053</v>
      </c>
      <c r="CI341">
        <f t="shared" si="563"/>
        <v>0.40905332937845473</v>
      </c>
    </row>
    <row r="342" spans="1:87">
      <c r="A342">
        <f t="shared" ref="A342:F342" si="661">A48</f>
        <v>7.0027777777777782</v>
      </c>
      <c r="B342">
        <f t="shared" si="661"/>
        <v>111.315</v>
      </c>
      <c r="C342">
        <f t="shared" si="661"/>
        <v>7</v>
      </c>
      <c r="D342">
        <f t="shared" si="661"/>
        <v>2017</v>
      </c>
      <c r="E342">
        <f t="shared" si="661"/>
        <v>5</v>
      </c>
      <c r="F342">
        <f t="shared" si="661"/>
        <v>24</v>
      </c>
      <c r="G342">
        <f t="shared" si="494"/>
        <v>0.12222152900771403</v>
      </c>
      <c r="H342">
        <f t="shared" ref="H342:J342" si="662">H48</f>
        <v>9</v>
      </c>
      <c r="I342">
        <f t="shared" si="662"/>
        <v>15</v>
      </c>
      <c r="J342">
        <f t="shared" si="662"/>
        <v>9.25</v>
      </c>
      <c r="L342">
        <f t="shared" ref="L342:M342" si="663">L48</f>
        <v>20</v>
      </c>
      <c r="M342">
        <f t="shared" si="663"/>
        <v>-13</v>
      </c>
      <c r="N342">
        <f t="shared" si="497"/>
        <v>2457897.59375</v>
      </c>
      <c r="O342">
        <f t="shared" si="498"/>
        <v>8.1270152549154447E-4</v>
      </c>
      <c r="P342">
        <f t="shared" si="499"/>
        <v>2457897.5945627014</v>
      </c>
      <c r="Q342">
        <f t="shared" si="500"/>
        <v>0.17392456023823177</v>
      </c>
      <c r="R342">
        <f t="shared" si="501"/>
        <v>249.44414268418609</v>
      </c>
      <c r="S342">
        <f t="shared" si="502"/>
        <v>331.55395851536014</v>
      </c>
      <c r="T342">
        <f t="shared" si="503"/>
        <v>4.3536215896535735</v>
      </c>
      <c r="U342">
        <f t="shared" si="504"/>
        <v>5.7867082241137249</v>
      </c>
      <c r="V342">
        <f t="shared" si="505"/>
        <v>148.64620321170588</v>
      </c>
      <c r="W342">
        <f t="shared" si="506"/>
        <v>2.5943656666328372</v>
      </c>
      <c r="X342">
        <f t="shared" si="507"/>
        <v>61.883916563167077</v>
      </c>
      <c r="Y342">
        <f t="shared" si="508"/>
        <v>1.0800780980567188</v>
      </c>
      <c r="Z342">
        <f t="shared" si="509"/>
        <v>138.64494024411761</v>
      </c>
      <c r="AA342">
        <f t="shared" si="510"/>
        <v>2.4198106984906431</v>
      </c>
      <c r="AB342">
        <f t="shared" si="511"/>
        <v>-10624.718628126111</v>
      </c>
      <c r="AC342">
        <f t="shared" si="512"/>
        <v>103.92533282964429</v>
      </c>
      <c r="AD342">
        <f t="shared" si="513"/>
        <v>-2189.8129973282053</v>
      </c>
      <c r="AE342">
        <f t="shared" si="514"/>
        <v>-269.24742039563154</v>
      </c>
      <c r="AF342">
        <f t="shared" si="515"/>
        <v>353.27807208321633</v>
      </c>
      <c r="AG342">
        <f t="shared" si="516"/>
        <v>2637.3573120881292</v>
      </c>
      <c r="AH342">
        <f t="shared" si="517"/>
        <v>-9989.2183288489578</v>
      </c>
      <c r="AI342">
        <f t="shared" si="518"/>
        <v>-2.7747828691247105</v>
      </c>
      <c r="AJ342">
        <f t="shared" si="519"/>
        <v>246.66935981506137</v>
      </c>
      <c r="AK342">
        <f t="shared" si="520"/>
        <v>4.3051924925594118</v>
      </c>
      <c r="AL342">
        <f t="shared" si="521"/>
        <v>246</v>
      </c>
      <c r="AM342">
        <f t="shared" si="522"/>
        <v>40</v>
      </c>
      <c r="AN342">
        <f t="shared" si="523"/>
        <v>9</v>
      </c>
      <c r="AP342">
        <f t="shared" si="524"/>
        <v>4.9663684247349345</v>
      </c>
      <c r="AQ342">
        <f t="shared" si="525"/>
        <v>8.6679480878708803E-2</v>
      </c>
      <c r="AR342" t="str">
        <f t="shared" si="526"/>
        <v>POSITIF</v>
      </c>
      <c r="AS342">
        <f t="shared" si="527"/>
        <v>4</v>
      </c>
      <c r="AT342">
        <f t="shared" si="528"/>
        <v>57</v>
      </c>
      <c r="AU342">
        <f t="shared" si="529"/>
        <v>58</v>
      </c>
      <c r="AV342">
        <f t="shared" si="530"/>
        <v>1.013186206351995</v>
      </c>
      <c r="AW342" s="4">
        <f t="shared" si="531"/>
        <v>4.2216091931333126E-2</v>
      </c>
      <c r="AX342">
        <f t="shared" si="532"/>
        <v>1.7683435236632999E-2</v>
      </c>
      <c r="AY342">
        <f t="shared" si="533"/>
        <v>0.27607282853667453</v>
      </c>
      <c r="AZ342" s="4">
        <f t="shared" si="534"/>
        <v>1.1503034522361439E-2</v>
      </c>
      <c r="BA342">
        <f t="shared" si="535"/>
        <v>360695.3248054529</v>
      </c>
      <c r="BB342" t="s">
        <v>191</v>
      </c>
      <c r="BC342">
        <f t="shared" si="536"/>
        <v>1.6701295168469996E-2</v>
      </c>
      <c r="BD342">
        <f t="shared" si="537"/>
        <v>148.65072153868172</v>
      </c>
      <c r="BE342">
        <f t="shared" si="538"/>
        <v>23.437029365451487</v>
      </c>
      <c r="BF342">
        <f t="shared" si="539"/>
        <v>-2.2703757248666453E-3</v>
      </c>
      <c r="BG342">
        <f t="shared" si="540"/>
        <v>23.434758989726621</v>
      </c>
      <c r="BH342" s="19">
        <f t="shared" si="541"/>
        <v>0.17392456023823177</v>
      </c>
      <c r="BI342">
        <f t="shared" si="542"/>
        <v>18.375024554474901</v>
      </c>
      <c r="BJ342">
        <f t="shared" si="543"/>
        <v>1.7960245544749007</v>
      </c>
      <c r="BK342">
        <f t="shared" si="544"/>
        <v>138.25720295389817</v>
      </c>
      <c r="BL342">
        <f t="shared" si="545"/>
        <v>2.4130434061435531</v>
      </c>
      <c r="BM342">
        <f t="shared" si="546"/>
        <v>248.68316536322536</v>
      </c>
      <c r="BN342">
        <f t="shared" si="547"/>
        <v>16.57887769088169</v>
      </c>
      <c r="BO342">
        <f t="shared" si="548"/>
        <v>16</v>
      </c>
      <c r="BP342">
        <f t="shared" si="549"/>
        <v>34</v>
      </c>
      <c r="BQ342">
        <f t="shared" si="550"/>
        <v>43</v>
      </c>
      <c r="BR342">
        <f t="shared" si="551"/>
        <v>-16.522095850946229</v>
      </c>
      <c r="BS342" t="str">
        <f t="shared" si="552"/>
        <v>NEGATIF</v>
      </c>
      <c r="BT342">
        <f t="shared" si="553"/>
        <v>-0.28836497192910598</v>
      </c>
      <c r="BU342">
        <f t="shared" si="554"/>
        <v>16</v>
      </c>
      <c r="BV342">
        <f t="shared" si="555"/>
        <v>-1952</v>
      </c>
      <c r="BW342">
        <f t="shared" si="556"/>
        <v>40</v>
      </c>
      <c r="BX342" t="str">
        <f t="shared" si="557"/>
        <v>NEGATIF</v>
      </c>
      <c r="BY342">
        <f t="shared" si="558"/>
        <v>73.007806804418053</v>
      </c>
      <c r="BZ342">
        <f t="shared" si="559"/>
        <v>253.00780680441807</v>
      </c>
      <c r="CA342">
        <f t="shared" si="560"/>
        <v>-48.13061744203776</v>
      </c>
      <c r="CB342" t="str">
        <f t="shared" si="567"/>
        <v>NEGATIF</v>
      </c>
      <c r="CC342">
        <f t="shared" si="568"/>
        <v>48</v>
      </c>
      <c r="CD342">
        <f t="shared" si="569"/>
        <v>7</v>
      </c>
      <c r="CE342">
        <f t="shared" si="570"/>
        <v>50</v>
      </c>
      <c r="CG342">
        <f t="shared" si="561"/>
        <v>4.3403400298698029</v>
      </c>
      <c r="CH342">
        <f t="shared" si="562"/>
        <v>0.40901370378206953</v>
      </c>
      <c r="CI342">
        <f t="shared" si="563"/>
        <v>0.40905332931372579</v>
      </c>
    </row>
    <row r="343" spans="1:87">
      <c r="A343">
        <f t="shared" ref="A343:F343" si="664">A49</f>
        <v>7.0027777777777782</v>
      </c>
      <c r="B343">
        <f t="shared" si="664"/>
        <v>111.315</v>
      </c>
      <c r="C343">
        <f t="shared" si="664"/>
        <v>7</v>
      </c>
      <c r="D343">
        <f t="shared" si="664"/>
        <v>2017</v>
      </c>
      <c r="E343">
        <f t="shared" si="664"/>
        <v>5</v>
      </c>
      <c r="F343">
        <f t="shared" si="664"/>
        <v>24</v>
      </c>
      <c r="G343">
        <f t="shared" si="494"/>
        <v>0.12222152900771403</v>
      </c>
      <c r="H343">
        <f t="shared" ref="H343:J343" si="665">H49</f>
        <v>9</v>
      </c>
      <c r="I343">
        <f t="shared" si="665"/>
        <v>30</v>
      </c>
      <c r="J343">
        <f t="shared" si="665"/>
        <v>9.5</v>
      </c>
      <c r="L343">
        <f t="shared" ref="L343:M343" si="666">L49</f>
        <v>20</v>
      </c>
      <c r="M343">
        <f t="shared" si="666"/>
        <v>-13</v>
      </c>
      <c r="N343">
        <f t="shared" si="497"/>
        <v>2457897.604166667</v>
      </c>
      <c r="O343">
        <f t="shared" si="498"/>
        <v>8.1270152549154447E-4</v>
      </c>
      <c r="P343">
        <f t="shared" si="499"/>
        <v>2457897.6049793684</v>
      </c>
      <c r="Q343">
        <f t="shared" si="500"/>
        <v>0.17392484543103059</v>
      </c>
      <c r="R343">
        <f t="shared" si="501"/>
        <v>249.44414268418609</v>
      </c>
      <c r="S343">
        <f t="shared" si="502"/>
        <v>331.69005219070823</v>
      </c>
      <c r="T343">
        <f t="shared" si="503"/>
        <v>4.3536215896535735</v>
      </c>
      <c r="U343">
        <f t="shared" si="504"/>
        <v>5.7890835068396891</v>
      </c>
      <c r="V343">
        <f t="shared" si="505"/>
        <v>148.64565160833558</v>
      </c>
      <c r="W343">
        <f t="shared" si="506"/>
        <v>2.5943560393378604</v>
      </c>
      <c r="X343">
        <f t="shared" si="507"/>
        <v>61.894183723238712</v>
      </c>
      <c r="Y343">
        <f t="shared" si="508"/>
        <v>1.0802572938047983</v>
      </c>
      <c r="Z343">
        <f t="shared" si="509"/>
        <v>138.65520691394249</v>
      </c>
      <c r="AA343">
        <f t="shared" si="510"/>
        <v>2.4199898856823023</v>
      </c>
      <c r="AB343">
        <f t="shared" si="511"/>
        <v>-10577.404485028252</v>
      </c>
      <c r="AC343">
        <f t="shared" si="512"/>
        <v>104.63298736614534</v>
      </c>
      <c r="AD343">
        <f t="shared" si="513"/>
        <v>-2170.7396795328905</v>
      </c>
      <c r="AE343">
        <f t="shared" si="514"/>
        <v>-275.50948940738562</v>
      </c>
      <c r="AF343">
        <f t="shared" si="515"/>
        <v>352.94834742932977</v>
      </c>
      <c r="AG343">
        <f t="shared" si="516"/>
        <v>2628.5223165865373</v>
      </c>
      <c r="AH343">
        <f t="shared" si="517"/>
        <v>-9937.5500025865149</v>
      </c>
      <c r="AI343">
        <f t="shared" si="518"/>
        <v>-2.7604305562740321</v>
      </c>
      <c r="AJ343">
        <f t="shared" si="519"/>
        <v>246.68371212791206</v>
      </c>
      <c r="AK343">
        <f t="shared" si="520"/>
        <v>4.3054429876739331</v>
      </c>
      <c r="AL343">
        <f t="shared" si="521"/>
        <v>246</v>
      </c>
      <c r="AM343">
        <f t="shared" si="522"/>
        <v>41</v>
      </c>
      <c r="AN343">
        <f t="shared" si="523"/>
        <v>1</v>
      </c>
      <c r="AP343">
        <f t="shared" si="524"/>
        <v>4.9598531993464965</v>
      </c>
      <c r="AQ343">
        <f t="shared" si="525"/>
        <v>8.6565768744171032E-2</v>
      </c>
      <c r="AR343" t="str">
        <f t="shared" si="526"/>
        <v>POSITIF</v>
      </c>
      <c r="AS343">
        <f t="shared" si="527"/>
        <v>4</v>
      </c>
      <c r="AT343">
        <f t="shared" si="528"/>
        <v>57</v>
      </c>
      <c r="AU343">
        <f t="shared" si="529"/>
        <v>35</v>
      </c>
      <c r="AV343">
        <f t="shared" si="530"/>
        <v>1.0132747653192793</v>
      </c>
      <c r="AW343" s="4">
        <f t="shared" si="531"/>
        <v>4.2219781888303304E-2</v>
      </c>
      <c r="AX343">
        <f t="shared" si="532"/>
        <v>1.7684980882194275E-2</v>
      </c>
      <c r="AY343">
        <f t="shared" si="533"/>
        <v>0.27609695674219104</v>
      </c>
      <c r="AZ343" s="4">
        <f t="shared" si="534"/>
        <v>1.1504039864257959E-2</v>
      </c>
      <c r="BA343">
        <f t="shared" si="535"/>
        <v>360663.80376417085</v>
      </c>
      <c r="BB343" t="s">
        <v>191</v>
      </c>
      <c r="BC343">
        <f t="shared" si="536"/>
        <v>1.6701295156491897E-2</v>
      </c>
      <c r="BD343">
        <f t="shared" si="537"/>
        <v>148.6501699369484</v>
      </c>
      <c r="BE343">
        <f t="shared" si="538"/>
        <v>23.437029361742791</v>
      </c>
      <c r="BF343">
        <f t="shared" si="539"/>
        <v>-2.2704100898004245E-3</v>
      </c>
      <c r="BG343">
        <f t="shared" si="540"/>
        <v>23.434758951652991</v>
      </c>
      <c r="BH343" s="19">
        <f t="shared" si="541"/>
        <v>0.17392484543103059</v>
      </c>
      <c r="BI343">
        <f t="shared" si="542"/>
        <v>18.625709041363248</v>
      </c>
      <c r="BJ343">
        <f t="shared" si="543"/>
        <v>2.0467090413632469</v>
      </c>
      <c r="BK343">
        <f t="shared" si="544"/>
        <v>142.00446065910808</v>
      </c>
      <c r="BL343">
        <f t="shared" si="545"/>
        <v>2.4784453910201929</v>
      </c>
      <c r="BM343">
        <f t="shared" si="546"/>
        <v>248.6961749613406</v>
      </c>
      <c r="BN343">
        <f t="shared" si="547"/>
        <v>16.579744997422708</v>
      </c>
      <c r="BO343">
        <f t="shared" si="548"/>
        <v>16</v>
      </c>
      <c r="BP343">
        <f t="shared" si="549"/>
        <v>34</v>
      </c>
      <c r="BQ343">
        <f t="shared" si="550"/>
        <v>47</v>
      </c>
      <c r="BR343">
        <f t="shared" si="551"/>
        <v>-16.530871020169947</v>
      </c>
      <c r="BS343" t="str">
        <f t="shared" si="552"/>
        <v>NEGATIF</v>
      </c>
      <c r="BT343">
        <f t="shared" si="553"/>
        <v>-0.28851812752447953</v>
      </c>
      <c r="BU343">
        <f t="shared" si="554"/>
        <v>16</v>
      </c>
      <c r="BV343">
        <f t="shared" si="555"/>
        <v>-1952</v>
      </c>
      <c r="BW343">
        <f t="shared" si="556"/>
        <v>8</v>
      </c>
      <c r="BX343" t="str">
        <f t="shared" si="557"/>
        <v>NEGATIF</v>
      </c>
      <c r="BY343">
        <f t="shared" si="558"/>
        <v>72.12747352576072</v>
      </c>
      <c r="BZ343">
        <f t="shared" si="559"/>
        <v>252.12747352576071</v>
      </c>
      <c r="CA343">
        <f t="shared" si="560"/>
        <v>-51.678078378641132</v>
      </c>
      <c r="CB343" t="str">
        <f t="shared" si="567"/>
        <v>NEGATIF</v>
      </c>
      <c r="CC343">
        <f t="shared" si="568"/>
        <v>51</v>
      </c>
      <c r="CD343">
        <f t="shared" si="569"/>
        <v>40</v>
      </c>
      <c r="CE343">
        <f t="shared" si="570"/>
        <v>41</v>
      </c>
      <c r="CG343">
        <f t="shared" si="561"/>
        <v>4.340567090191275</v>
      </c>
      <c r="CH343">
        <f t="shared" si="562"/>
        <v>0.40901370311755936</v>
      </c>
      <c r="CI343">
        <f t="shared" si="563"/>
        <v>0.40905332924899684</v>
      </c>
    </row>
    <row r="344" spans="1:87">
      <c r="A344">
        <f t="shared" ref="A344:F344" si="667">A50</f>
        <v>7.0027777777777782</v>
      </c>
      <c r="B344">
        <f t="shared" si="667"/>
        <v>111.315</v>
      </c>
      <c r="C344">
        <f t="shared" si="667"/>
        <v>7</v>
      </c>
      <c r="D344">
        <f t="shared" si="667"/>
        <v>2017</v>
      </c>
      <c r="E344">
        <f t="shared" si="667"/>
        <v>5</v>
      </c>
      <c r="F344">
        <f t="shared" si="667"/>
        <v>24</v>
      </c>
      <c r="G344">
        <f t="shared" si="494"/>
        <v>0.12222152900771403</v>
      </c>
      <c r="H344">
        <f t="shared" ref="H344:J344" si="668">H50</f>
        <v>9</v>
      </c>
      <c r="I344">
        <f t="shared" si="668"/>
        <v>45</v>
      </c>
      <c r="J344">
        <f t="shared" si="668"/>
        <v>9.75</v>
      </c>
      <c r="L344">
        <f t="shared" ref="L344:M344" si="669">L50</f>
        <v>20</v>
      </c>
      <c r="M344">
        <f t="shared" si="669"/>
        <v>-13</v>
      </c>
      <c r="N344">
        <f t="shared" si="497"/>
        <v>2457897.6145833335</v>
      </c>
      <c r="O344">
        <f t="shared" si="498"/>
        <v>8.1270152549154447E-4</v>
      </c>
      <c r="P344">
        <f t="shared" si="499"/>
        <v>2457897.6153960349</v>
      </c>
      <c r="Q344">
        <f t="shared" si="500"/>
        <v>0.17392513062381668</v>
      </c>
      <c r="R344">
        <f t="shared" si="501"/>
        <v>249.44414268418609</v>
      </c>
      <c r="S344">
        <f t="shared" si="502"/>
        <v>331.82614585995907</v>
      </c>
      <c r="T344">
        <f t="shared" si="503"/>
        <v>4.3536215896535735</v>
      </c>
      <c r="U344">
        <f t="shared" si="504"/>
        <v>5.7914587894592362</v>
      </c>
      <c r="V344">
        <f t="shared" si="505"/>
        <v>148.64510000498996</v>
      </c>
      <c r="W344">
        <f t="shared" si="506"/>
        <v>2.5943464120433144</v>
      </c>
      <c r="X344">
        <f t="shared" si="507"/>
        <v>61.904450882850142</v>
      </c>
      <c r="Y344">
        <f t="shared" si="508"/>
        <v>1.0804364895448455</v>
      </c>
      <c r="Z344">
        <f t="shared" si="509"/>
        <v>138.66547358330808</v>
      </c>
      <c r="AA344">
        <f t="shared" si="510"/>
        <v>2.4201690728659457</v>
      </c>
      <c r="AB344">
        <f t="shared" si="511"/>
        <v>-10530.029767299531</v>
      </c>
      <c r="AC344">
        <f t="shared" si="512"/>
        <v>105.32961212656956</v>
      </c>
      <c r="AD344">
        <f t="shared" si="513"/>
        <v>-2150.751084404666</v>
      </c>
      <c r="AE344">
        <f t="shared" si="514"/>
        <v>-281.74251845349613</v>
      </c>
      <c r="AF344">
        <f t="shared" si="515"/>
        <v>352.61336849413607</v>
      </c>
      <c r="AG344">
        <f t="shared" si="516"/>
        <v>2619.6665627430252</v>
      </c>
      <c r="AH344">
        <f t="shared" si="517"/>
        <v>-9884.9138267939634</v>
      </c>
      <c r="AI344">
        <f t="shared" si="518"/>
        <v>-2.7458093963316563</v>
      </c>
      <c r="AJ344">
        <f t="shared" si="519"/>
        <v>246.69833328785444</v>
      </c>
      <c r="AK344">
        <f t="shared" si="520"/>
        <v>4.3056981750553875</v>
      </c>
      <c r="AL344">
        <f t="shared" si="521"/>
        <v>246</v>
      </c>
      <c r="AM344">
        <f t="shared" si="522"/>
        <v>41</v>
      </c>
      <c r="AN344">
        <f t="shared" si="523"/>
        <v>53</v>
      </c>
      <c r="AP344">
        <f t="shared" si="524"/>
        <v>4.9490176962966581</v>
      </c>
      <c r="AQ344">
        <f t="shared" si="525"/>
        <v>8.6376653539841461E-2</v>
      </c>
      <c r="AR344" t="str">
        <f t="shared" si="526"/>
        <v>POSITIF</v>
      </c>
      <c r="AS344">
        <f t="shared" si="527"/>
        <v>4</v>
      </c>
      <c r="AT344">
        <f t="shared" si="528"/>
        <v>56</v>
      </c>
      <c r="AU344">
        <f t="shared" si="529"/>
        <v>56</v>
      </c>
      <c r="AV344">
        <f t="shared" si="530"/>
        <v>1.0133629762391851</v>
      </c>
      <c r="AW344" s="4">
        <f t="shared" si="531"/>
        <v>4.2223457343299381E-2</v>
      </c>
      <c r="AX344">
        <f t="shared" si="532"/>
        <v>1.7686520453182846E-2</v>
      </c>
      <c r="AY344">
        <f t="shared" si="533"/>
        <v>0.27612099012035457</v>
      </c>
      <c r="AZ344" s="4">
        <f t="shared" si="534"/>
        <v>1.1505041255014774E-2</v>
      </c>
      <c r="BA344">
        <f t="shared" si="535"/>
        <v>360632.41208153759</v>
      </c>
      <c r="BB344" t="s">
        <v>191</v>
      </c>
      <c r="BC344">
        <f t="shared" si="536"/>
        <v>1.6701295144513802E-2</v>
      </c>
      <c r="BD344">
        <f t="shared" si="537"/>
        <v>148.64961833523975</v>
      </c>
      <c r="BE344">
        <f t="shared" si="538"/>
        <v>23.437029358034096</v>
      </c>
      <c r="BF344">
        <f t="shared" si="539"/>
        <v>-2.2704444432204173E-3</v>
      </c>
      <c r="BG344">
        <f t="shared" si="540"/>
        <v>23.434758913590876</v>
      </c>
      <c r="BH344" s="19">
        <f t="shared" si="541"/>
        <v>0.17392513062381668</v>
      </c>
      <c r="BI344">
        <f t="shared" si="542"/>
        <v>18.876393517044683</v>
      </c>
      <c r="BJ344">
        <f t="shared" si="543"/>
        <v>2.2973935170446822</v>
      </c>
      <c r="BK344">
        <f t="shared" si="544"/>
        <v>145.75147431715041</v>
      </c>
      <c r="BL344">
        <f t="shared" si="545"/>
        <v>2.5438431164702284</v>
      </c>
      <c r="BM344">
        <f t="shared" si="546"/>
        <v>248.70942843851981</v>
      </c>
      <c r="BN344">
        <f t="shared" si="547"/>
        <v>16.580628562567988</v>
      </c>
      <c r="BO344">
        <f t="shared" si="548"/>
        <v>16</v>
      </c>
      <c r="BP344">
        <f t="shared" si="549"/>
        <v>34</v>
      </c>
      <c r="BQ344">
        <f t="shared" si="550"/>
        <v>50</v>
      </c>
      <c r="BR344">
        <f t="shared" si="551"/>
        <v>-16.54395070772193</v>
      </c>
      <c r="BS344" t="str">
        <f t="shared" si="552"/>
        <v>NEGATIF</v>
      </c>
      <c r="BT344">
        <f t="shared" si="553"/>
        <v>-0.28874641113739374</v>
      </c>
      <c r="BU344">
        <f t="shared" si="554"/>
        <v>16</v>
      </c>
      <c r="BV344">
        <f t="shared" si="555"/>
        <v>-1953</v>
      </c>
      <c r="BW344">
        <f t="shared" si="556"/>
        <v>21</v>
      </c>
      <c r="BX344" t="str">
        <f t="shared" si="557"/>
        <v>NEGATIF</v>
      </c>
      <c r="BY344">
        <f t="shared" si="558"/>
        <v>70.975181274250332</v>
      </c>
      <c r="BZ344">
        <f t="shared" si="559"/>
        <v>250.97518127425033</v>
      </c>
      <c r="CA344">
        <f t="shared" si="560"/>
        <v>-55.204017551160497</v>
      </c>
      <c r="CB344" t="str">
        <f t="shared" si="567"/>
        <v>NEGATIF</v>
      </c>
      <c r="CC344">
        <f t="shared" si="568"/>
        <v>55</v>
      </c>
      <c r="CD344">
        <f t="shared" si="569"/>
        <v>12</v>
      </c>
      <c r="CE344">
        <f t="shared" si="570"/>
        <v>14</v>
      </c>
      <c r="CG344">
        <f t="shared" si="561"/>
        <v>4.3407984070053898</v>
      </c>
      <c r="CH344">
        <f t="shared" si="562"/>
        <v>0.40901370245325008</v>
      </c>
      <c r="CI344">
        <f t="shared" si="563"/>
        <v>0.4090533291842679</v>
      </c>
    </row>
    <row r="345" spans="1:87">
      <c r="A345">
        <f t="shared" ref="A345:F345" si="670">A51</f>
        <v>7.0027777777777782</v>
      </c>
      <c r="B345">
        <f t="shared" si="670"/>
        <v>111.315</v>
      </c>
      <c r="C345">
        <f t="shared" si="670"/>
        <v>7</v>
      </c>
      <c r="D345">
        <f t="shared" si="670"/>
        <v>2017</v>
      </c>
      <c r="E345">
        <f t="shared" si="670"/>
        <v>5</v>
      </c>
      <c r="F345">
        <f t="shared" si="670"/>
        <v>24</v>
      </c>
      <c r="G345">
        <f t="shared" si="494"/>
        <v>0.12222152900771403</v>
      </c>
      <c r="H345">
        <f t="shared" ref="H345:J345" si="671">H51</f>
        <v>10</v>
      </c>
      <c r="I345">
        <f t="shared" si="671"/>
        <v>0</v>
      </c>
      <c r="J345">
        <f t="shared" si="671"/>
        <v>10</v>
      </c>
      <c r="L345">
        <f t="shared" ref="L345:M345" si="672">L51</f>
        <v>20</v>
      </c>
      <c r="M345">
        <f t="shared" si="672"/>
        <v>-13</v>
      </c>
      <c r="N345">
        <f t="shared" si="497"/>
        <v>2457897.625</v>
      </c>
      <c r="O345">
        <f t="shared" si="498"/>
        <v>8.1270152549154447E-4</v>
      </c>
      <c r="P345">
        <f t="shared" si="499"/>
        <v>2457897.6258127014</v>
      </c>
      <c r="Q345">
        <f t="shared" si="500"/>
        <v>0.17392541581660276</v>
      </c>
      <c r="R345">
        <f t="shared" si="501"/>
        <v>249.44414268418609</v>
      </c>
      <c r="S345">
        <f t="shared" si="502"/>
        <v>331.96223952922446</v>
      </c>
      <c r="T345">
        <f t="shared" si="503"/>
        <v>4.3536215896535735</v>
      </c>
      <c r="U345">
        <f t="shared" si="504"/>
        <v>5.7938340720790382</v>
      </c>
      <c r="V345">
        <f t="shared" si="505"/>
        <v>148.64454840164427</v>
      </c>
      <c r="W345">
        <f t="shared" si="506"/>
        <v>2.5943367847487671</v>
      </c>
      <c r="X345">
        <f t="shared" si="507"/>
        <v>61.914718042462482</v>
      </c>
      <c r="Y345">
        <f t="shared" si="508"/>
        <v>1.0806156852849087</v>
      </c>
      <c r="Z345">
        <f t="shared" si="509"/>
        <v>138.67574025267368</v>
      </c>
      <c r="AA345">
        <f t="shared" si="510"/>
        <v>2.4203482600495887</v>
      </c>
      <c r="AB345">
        <f t="shared" si="511"/>
        <v>-10482.59474010295</v>
      </c>
      <c r="AC345">
        <f t="shared" si="512"/>
        <v>106.01513370919041</v>
      </c>
      <c r="AD345">
        <f t="shared" si="513"/>
        <v>-2129.8556391675611</v>
      </c>
      <c r="AE345">
        <f t="shared" si="514"/>
        <v>-287.94585083120728</v>
      </c>
      <c r="AF345">
        <f t="shared" si="515"/>
        <v>352.2731441988762</v>
      </c>
      <c r="AG345">
        <f t="shared" si="516"/>
        <v>2610.7901171739941</v>
      </c>
      <c r="AH345">
        <f t="shared" si="517"/>
        <v>-9831.3178350196577</v>
      </c>
      <c r="AI345">
        <f t="shared" si="518"/>
        <v>-2.7309216208387936</v>
      </c>
      <c r="AJ345">
        <f t="shared" si="519"/>
        <v>246.71322106334731</v>
      </c>
      <c r="AK345">
        <f t="shared" si="520"/>
        <v>4.305958015756036</v>
      </c>
      <c r="AL345">
        <f t="shared" si="521"/>
        <v>246</v>
      </c>
      <c r="AM345">
        <f t="shared" si="522"/>
        <v>42</v>
      </c>
      <c r="AN345">
        <f t="shared" si="523"/>
        <v>47</v>
      </c>
      <c r="AP345">
        <f t="shared" si="524"/>
        <v>4.9491644809276396</v>
      </c>
      <c r="AQ345">
        <f t="shared" si="525"/>
        <v>8.6379215414943408E-2</v>
      </c>
      <c r="AR345" t="str">
        <f t="shared" si="526"/>
        <v>POSITIF</v>
      </c>
      <c r="AS345">
        <f t="shared" si="527"/>
        <v>4</v>
      </c>
      <c r="AT345">
        <f t="shared" si="528"/>
        <v>56</v>
      </c>
      <c r="AU345">
        <f t="shared" si="529"/>
        <v>56</v>
      </c>
      <c r="AV345">
        <f t="shared" si="530"/>
        <v>1.0134508384039613</v>
      </c>
      <c r="AW345" s="4">
        <f t="shared" si="531"/>
        <v>4.2227118266831724E-2</v>
      </c>
      <c r="AX345">
        <f t="shared" si="532"/>
        <v>1.768805393724612E-2</v>
      </c>
      <c r="AY345">
        <f t="shared" si="533"/>
        <v>0.27614492847834321</v>
      </c>
      <c r="AZ345" s="4">
        <f t="shared" si="534"/>
        <v>1.1506038686597634E-2</v>
      </c>
      <c r="BA345">
        <f t="shared" si="535"/>
        <v>360601.14994323149</v>
      </c>
      <c r="BB345" t="s">
        <v>191</v>
      </c>
      <c r="BC345">
        <f t="shared" si="536"/>
        <v>1.6701295132535703E-2</v>
      </c>
      <c r="BD345">
        <f t="shared" si="537"/>
        <v>148.6490667335311</v>
      </c>
      <c r="BE345">
        <f t="shared" si="538"/>
        <v>23.4370293543254</v>
      </c>
      <c r="BF345">
        <f t="shared" si="539"/>
        <v>-2.2704787851221117E-3</v>
      </c>
      <c r="BG345">
        <f t="shared" si="540"/>
        <v>23.434758875540279</v>
      </c>
      <c r="BH345" s="19">
        <f t="shared" si="541"/>
        <v>0.17392541581660276</v>
      </c>
      <c r="BI345">
        <f t="shared" si="542"/>
        <v>19.127077992726118</v>
      </c>
      <c r="BJ345">
        <f t="shared" si="543"/>
        <v>2.5480779927261175</v>
      </c>
      <c r="BK345">
        <f t="shared" si="544"/>
        <v>149.49824610882399</v>
      </c>
      <c r="BL345">
        <f t="shared" si="545"/>
        <v>2.6092366205557798</v>
      </c>
      <c r="BM345">
        <f t="shared" si="546"/>
        <v>248.72292378206777</v>
      </c>
      <c r="BN345">
        <f t="shared" si="547"/>
        <v>16.581528252137851</v>
      </c>
      <c r="BO345">
        <f t="shared" si="548"/>
        <v>16</v>
      </c>
      <c r="BP345">
        <f t="shared" si="549"/>
        <v>34</v>
      </c>
      <c r="BQ345">
        <f t="shared" si="550"/>
        <v>53</v>
      </c>
      <c r="BR345">
        <f t="shared" si="551"/>
        <v>-16.546239355329647</v>
      </c>
      <c r="BS345" t="str">
        <f t="shared" si="552"/>
        <v>NEGATIF</v>
      </c>
      <c r="BT345">
        <f t="shared" si="553"/>
        <v>-0.2887863555735663</v>
      </c>
      <c r="BU345">
        <f t="shared" si="554"/>
        <v>16</v>
      </c>
      <c r="BV345">
        <f t="shared" si="555"/>
        <v>-1953</v>
      </c>
      <c r="BW345">
        <f t="shared" si="556"/>
        <v>13</v>
      </c>
      <c r="BX345" t="str">
        <f t="shared" si="557"/>
        <v>NEGATIF</v>
      </c>
      <c r="BY345">
        <f t="shared" si="558"/>
        <v>69.494168113388852</v>
      </c>
      <c r="BZ345">
        <f t="shared" si="559"/>
        <v>249.49416811338887</v>
      </c>
      <c r="CA345">
        <f t="shared" si="560"/>
        <v>-58.703865244312603</v>
      </c>
      <c r="CB345" t="str">
        <f t="shared" si="567"/>
        <v>NEGATIF</v>
      </c>
      <c r="CC345">
        <f t="shared" si="568"/>
        <v>58</v>
      </c>
      <c r="CD345">
        <f t="shared" si="569"/>
        <v>42</v>
      </c>
      <c r="CE345">
        <f t="shared" si="570"/>
        <v>13</v>
      </c>
      <c r="CG345">
        <f t="shared" si="561"/>
        <v>4.3410339451839901</v>
      </c>
      <c r="CH345">
        <f t="shared" si="562"/>
        <v>0.40901370178914193</v>
      </c>
      <c r="CI345">
        <f t="shared" si="563"/>
        <v>0.40905332911953896</v>
      </c>
    </row>
    <row r="346" spans="1:87">
      <c r="A346">
        <f t="shared" ref="A346:F346" si="673">A52</f>
        <v>7.0027777777777782</v>
      </c>
      <c r="B346">
        <f t="shared" si="673"/>
        <v>111.315</v>
      </c>
      <c r="C346">
        <f t="shared" si="673"/>
        <v>7</v>
      </c>
      <c r="D346">
        <f t="shared" si="673"/>
        <v>2017</v>
      </c>
      <c r="E346">
        <f t="shared" si="673"/>
        <v>5</v>
      </c>
      <c r="F346">
        <f t="shared" si="673"/>
        <v>24</v>
      </c>
      <c r="G346">
        <f t="shared" si="494"/>
        <v>0.12222152900771403</v>
      </c>
      <c r="H346">
        <f t="shared" ref="H346:J346" si="674">H52</f>
        <v>10</v>
      </c>
      <c r="I346">
        <f t="shared" si="674"/>
        <v>15</v>
      </c>
      <c r="J346">
        <f t="shared" si="674"/>
        <v>10.25</v>
      </c>
      <c r="L346">
        <f t="shared" ref="L346:M346" si="675">L52</f>
        <v>20</v>
      </c>
      <c r="M346">
        <f t="shared" si="675"/>
        <v>-13</v>
      </c>
      <c r="N346">
        <f t="shared" si="497"/>
        <v>2457897.635416667</v>
      </c>
      <c r="O346">
        <f t="shared" si="498"/>
        <v>8.1270152549154447E-4</v>
      </c>
      <c r="P346">
        <f t="shared" si="499"/>
        <v>2457897.6362293684</v>
      </c>
      <c r="Q346">
        <f t="shared" si="500"/>
        <v>0.17392570100940158</v>
      </c>
      <c r="R346">
        <f t="shared" si="501"/>
        <v>249.44414268418609</v>
      </c>
      <c r="S346">
        <f t="shared" si="502"/>
        <v>332.09833320457255</v>
      </c>
      <c r="T346">
        <f t="shared" si="503"/>
        <v>4.3536215896535735</v>
      </c>
      <c r="U346">
        <f t="shared" si="504"/>
        <v>5.7962093548050024</v>
      </c>
      <c r="V346">
        <f t="shared" si="505"/>
        <v>148.64399679827397</v>
      </c>
      <c r="W346">
        <f t="shared" si="506"/>
        <v>2.5943271574537903</v>
      </c>
      <c r="X346">
        <f t="shared" si="507"/>
        <v>61.924985202533207</v>
      </c>
      <c r="Y346">
        <f t="shared" si="508"/>
        <v>1.0807948810329722</v>
      </c>
      <c r="Z346">
        <f t="shared" si="509"/>
        <v>138.68600692249856</v>
      </c>
      <c r="AA346">
        <f t="shared" si="510"/>
        <v>2.4205274472412484</v>
      </c>
      <c r="AB346">
        <f t="shared" si="511"/>
        <v>-10435.099668946237</v>
      </c>
      <c r="AC346">
        <f t="shared" si="512"/>
        <v>106.68947988047618</v>
      </c>
      <c r="AD346">
        <f t="shared" si="513"/>
        <v>-2108.0621532580235</v>
      </c>
      <c r="AE346">
        <f t="shared" si="514"/>
        <v>-294.11883296258469</v>
      </c>
      <c r="AF346">
        <f t="shared" si="515"/>
        <v>351.92768360087121</v>
      </c>
      <c r="AG346">
        <f t="shared" si="516"/>
        <v>2601.8930466498882</v>
      </c>
      <c r="AH346">
        <f t="shared" si="517"/>
        <v>-9776.7704450356086</v>
      </c>
      <c r="AI346">
        <f t="shared" si="518"/>
        <v>-2.715769568065447</v>
      </c>
      <c r="AJ346">
        <f t="shared" si="519"/>
        <v>246.72837311612065</v>
      </c>
      <c r="AK346">
        <f t="shared" si="520"/>
        <v>4.306222468965367</v>
      </c>
      <c r="AL346">
        <f t="shared" si="521"/>
        <v>246</v>
      </c>
      <c r="AM346">
        <f t="shared" si="522"/>
        <v>43</v>
      </c>
      <c r="AN346">
        <f t="shared" si="523"/>
        <v>42</v>
      </c>
      <c r="AP346">
        <f t="shared" si="524"/>
        <v>4.9631667665243722</v>
      </c>
      <c r="AQ346">
        <f t="shared" si="525"/>
        <v>8.6623601401410982E-2</v>
      </c>
      <c r="AR346" t="str">
        <f t="shared" si="526"/>
        <v>POSITIF</v>
      </c>
      <c r="AS346">
        <f t="shared" si="527"/>
        <v>4</v>
      </c>
      <c r="AT346">
        <f t="shared" si="528"/>
        <v>57</v>
      </c>
      <c r="AU346">
        <f t="shared" si="529"/>
        <v>47</v>
      </c>
      <c r="AV346">
        <f t="shared" si="530"/>
        <v>1.0135383511084048</v>
      </c>
      <c r="AW346" s="4">
        <f t="shared" si="531"/>
        <v>4.2230764629516866E-2</v>
      </c>
      <c r="AX346">
        <f t="shared" si="532"/>
        <v>1.7689581322075983E-2</v>
      </c>
      <c r="AY346">
        <f t="shared" si="533"/>
        <v>0.27616877162402875</v>
      </c>
      <c r="AZ346" s="4">
        <f t="shared" si="534"/>
        <v>1.1507032151001198E-2</v>
      </c>
      <c r="BA346">
        <f t="shared" si="535"/>
        <v>360570.01753414003</v>
      </c>
      <c r="BB346" t="s">
        <v>191</v>
      </c>
      <c r="BC346">
        <f t="shared" si="536"/>
        <v>1.6701295120557607E-2</v>
      </c>
      <c r="BD346">
        <f t="shared" si="537"/>
        <v>148.64851513179784</v>
      </c>
      <c r="BE346">
        <f t="shared" si="538"/>
        <v>23.437029350616704</v>
      </c>
      <c r="BF346">
        <f t="shared" si="539"/>
        <v>-2.2705131155009843E-3</v>
      </c>
      <c r="BG346">
        <f t="shared" si="540"/>
        <v>23.434758837501203</v>
      </c>
      <c r="BH346" s="19">
        <f t="shared" si="541"/>
        <v>0.17392570100940158</v>
      </c>
      <c r="BI346">
        <f t="shared" si="542"/>
        <v>19.377762479583421</v>
      </c>
      <c r="BJ346">
        <f t="shared" si="543"/>
        <v>2.7987624795834201</v>
      </c>
      <c r="BK346">
        <f t="shared" si="544"/>
        <v>153.24477831114859</v>
      </c>
      <c r="BL346">
        <f t="shared" si="545"/>
        <v>2.6746259430183383</v>
      </c>
      <c r="BM346">
        <f t="shared" si="546"/>
        <v>248.73665888260274</v>
      </c>
      <c r="BN346">
        <f t="shared" si="547"/>
        <v>16.582443925506848</v>
      </c>
      <c r="BO346">
        <f t="shared" si="548"/>
        <v>16</v>
      </c>
      <c r="BP346">
        <f t="shared" si="549"/>
        <v>34</v>
      </c>
      <c r="BQ346">
        <f t="shared" si="550"/>
        <v>56</v>
      </c>
      <c r="BR346">
        <f t="shared" si="551"/>
        <v>-16.534901617138782</v>
      </c>
      <c r="BS346" t="str">
        <f t="shared" si="552"/>
        <v>NEGATIF</v>
      </c>
      <c r="BT346">
        <f t="shared" si="553"/>
        <v>-0.28858847471240662</v>
      </c>
      <c r="BU346">
        <f t="shared" si="554"/>
        <v>16</v>
      </c>
      <c r="BV346">
        <f t="shared" si="555"/>
        <v>-1953</v>
      </c>
      <c r="BW346">
        <f t="shared" si="556"/>
        <v>54</v>
      </c>
      <c r="BX346" t="str">
        <f t="shared" si="557"/>
        <v>NEGATIF</v>
      </c>
      <c r="BY346">
        <f t="shared" si="558"/>
        <v>67.573228657146657</v>
      </c>
      <c r="BZ346">
        <f t="shared" si="559"/>
        <v>247.57322865714667</v>
      </c>
      <c r="CA346">
        <f t="shared" si="560"/>
        <v>-62.168428060924676</v>
      </c>
      <c r="CB346" t="str">
        <f t="shared" si="567"/>
        <v>NEGATIF</v>
      </c>
      <c r="CC346">
        <f t="shared" si="568"/>
        <v>62</v>
      </c>
      <c r="CD346">
        <f t="shared" si="569"/>
        <v>10</v>
      </c>
      <c r="CE346">
        <f t="shared" si="570"/>
        <v>6</v>
      </c>
      <c r="CG346">
        <f t="shared" si="561"/>
        <v>4.3412736679114179</v>
      </c>
      <c r="CH346">
        <f t="shared" si="562"/>
        <v>0.40901370112523477</v>
      </c>
      <c r="CI346">
        <f t="shared" si="563"/>
        <v>0.40905332905481001</v>
      </c>
    </row>
    <row r="347" spans="1:87">
      <c r="A347">
        <f t="shared" ref="A347:F347" si="676">A53</f>
        <v>7.0027777777777782</v>
      </c>
      <c r="B347">
        <f t="shared" si="676"/>
        <v>111.315</v>
      </c>
      <c r="C347">
        <f t="shared" si="676"/>
        <v>7</v>
      </c>
      <c r="D347">
        <f t="shared" si="676"/>
        <v>2017</v>
      </c>
      <c r="E347">
        <f t="shared" si="676"/>
        <v>5</v>
      </c>
      <c r="F347">
        <f t="shared" si="676"/>
        <v>24</v>
      </c>
      <c r="G347">
        <f t="shared" si="494"/>
        <v>0.12222152900771403</v>
      </c>
      <c r="H347">
        <f t="shared" ref="H347:J347" si="677">H53</f>
        <v>10</v>
      </c>
      <c r="I347">
        <f t="shared" si="677"/>
        <v>30</v>
      </c>
      <c r="J347">
        <f t="shared" si="677"/>
        <v>10.5</v>
      </c>
      <c r="L347">
        <f t="shared" ref="L347:M347" si="678">L53</f>
        <v>20</v>
      </c>
      <c r="M347">
        <f t="shared" si="678"/>
        <v>-13</v>
      </c>
      <c r="N347">
        <f t="shared" si="497"/>
        <v>2457897.6458333335</v>
      </c>
      <c r="O347">
        <f t="shared" si="498"/>
        <v>8.1270152549154447E-4</v>
      </c>
      <c r="P347">
        <f t="shared" si="499"/>
        <v>2457897.6466460349</v>
      </c>
      <c r="Q347">
        <f t="shared" si="500"/>
        <v>0.17392598620218766</v>
      </c>
      <c r="R347">
        <f t="shared" si="501"/>
        <v>249.44414268418609</v>
      </c>
      <c r="S347">
        <f t="shared" si="502"/>
        <v>332.23442687382339</v>
      </c>
      <c r="T347">
        <f t="shared" si="503"/>
        <v>4.3536215896535735</v>
      </c>
      <c r="U347">
        <f t="shared" si="504"/>
        <v>5.7985846374245495</v>
      </c>
      <c r="V347">
        <f t="shared" si="505"/>
        <v>148.64344519492835</v>
      </c>
      <c r="W347">
        <f t="shared" si="506"/>
        <v>2.5943175301592443</v>
      </c>
      <c r="X347">
        <f t="shared" si="507"/>
        <v>61.935252362145548</v>
      </c>
      <c r="Y347">
        <f t="shared" si="508"/>
        <v>1.0809740767730351</v>
      </c>
      <c r="Z347">
        <f t="shared" si="509"/>
        <v>138.69627359186416</v>
      </c>
      <c r="AA347">
        <f t="shared" si="510"/>
        <v>2.4207066344248913</v>
      </c>
      <c r="AB347">
        <f t="shared" si="511"/>
        <v>-10387.544826045565</v>
      </c>
      <c r="AC347">
        <f t="shared" si="512"/>
        <v>107.35257949492913</v>
      </c>
      <c r="AD347">
        <f t="shared" si="513"/>
        <v>-2085.3798177025446</v>
      </c>
      <c r="AE347">
        <f t="shared" si="514"/>
        <v>-300.26081364093892</v>
      </c>
      <c r="AF347">
        <f t="shared" si="515"/>
        <v>351.57699594055077</v>
      </c>
      <c r="AG347">
        <f t="shared" si="516"/>
        <v>2592.975419288588</v>
      </c>
      <c r="AH347">
        <f t="shared" si="517"/>
        <v>-9721.2804626649795</v>
      </c>
      <c r="AI347">
        <f t="shared" si="518"/>
        <v>-2.7003556840736054</v>
      </c>
      <c r="AJ347">
        <f t="shared" si="519"/>
        <v>246.74378700011249</v>
      </c>
      <c r="AK347">
        <f t="shared" si="520"/>
        <v>4.3064914919915447</v>
      </c>
      <c r="AL347">
        <f t="shared" si="521"/>
        <v>246</v>
      </c>
      <c r="AM347">
        <f t="shared" si="522"/>
        <v>44</v>
      </c>
      <c r="AN347">
        <f t="shared" si="523"/>
        <v>37</v>
      </c>
      <c r="AP347">
        <f t="shared" si="524"/>
        <v>4.9485505222262365</v>
      </c>
      <c r="AQ347">
        <f t="shared" si="525"/>
        <v>8.6368499814132665E-2</v>
      </c>
      <c r="AR347" t="str">
        <f t="shared" si="526"/>
        <v>POSITIF</v>
      </c>
      <c r="AS347">
        <f t="shared" si="527"/>
        <v>4</v>
      </c>
      <c r="AT347">
        <f t="shared" si="528"/>
        <v>56</v>
      </c>
      <c r="AU347">
        <f t="shared" si="529"/>
        <v>54</v>
      </c>
      <c r="AV347">
        <f t="shared" si="530"/>
        <v>1.0136255136382351</v>
      </c>
      <c r="AW347" s="4">
        <f t="shared" si="531"/>
        <v>4.2234396401593127E-2</v>
      </c>
      <c r="AX347">
        <f t="shared" si="532"/>
        <v>1.7691102595205888E-2</v>
      </c>
      <c r="AY347">
        <f t="shared" si="533"/>
        <v>0.2761925193628102</v>
      </c>
      <c r="AZ347" s="4">
        <f t="shared" si="534"/>
        <v>1.1508021640117091E-2</v>
      </c>
      <c r="BA347">
        <f t="shared" si="535"/>
        <v>360539.01504249661</v>
      </c>
      <c r="BB347" t="s">
        <v>191</v>
      </c>
      <c r="BC347">
        <f t="shared" si="536"/>
        <v>1.6701295108579508E-2</v>
      </c>
      <c r="BD347">
        <f t="shared" si="537"/>
        <v>148.64796353008919</v>
      </c>
      <c r="BE347">
        <f t="shared" si="538"/>
        <v>23.437029346908009</v>
      </c>
      <c r="BF347">
        <f t="shared" si="539"/>
        <v>-2.2705474343479169E-3</v>
      </c>
      <c r="BG347">
        <f t="shared" si="540"/>
        <v>23.434758799473659</v>
      </c>
      <c r="BH347" s="19">
        <f t="shared" si="541"/>
        <v>0.17392598620218766</v>
      </c>
      <c r="BI347">
        <f t="shared" si="542"/>
        <v>19.628446955264856</v>
      </c>
      <c r="BJ347">
        <f t="shared" si="543"/>
        <v>3.0494469552648553</v>
      </c>
      <c r="BK347">
        <f t="shared" si="544"/>
        <v>156.99107279589251</v>
      </c>
      <c r="BL347">
        <f t="shared" si="545"/>
        <v>2.740011116526424</v>
      </c>
      <c r="BM347">
        <f t="shared" si="546"/>
        <v>248.75063153308034</v>
      </c>
      <c r="BN347">
        <f t="shared" si="547"/>
        <v>16.583375435538688</v>
      </c>
      <c r="BO347">
        <f t="shared" si="548"/>
        <v>16</v>
      </c>
      <c r="BP347">
        <f t="shared" si="549"/>
        <v>35</v>
      </c>
      <c r="BQ347">
        <f t="shared" si="550"/>
        <v>0</v>
      </c>
      <c r="BR347">
        <f t="shared" si="551"/>
        <v>-16.551836588776005</v>
      </c>
      <c r="BS347" t="str">
        <f t="shared" si="552"/>
        <v>NEGATIF</v>
      </c>
      <c r="BT347">
        <f t="shared" si="553"/>
        <v>-0.28888404572620802</v>
      </c>
      <c r="BU347">
        <f t="shared" si="554"/>
        <v>16</v>
      </c>
      <c r="BV347">
        <f t="shared" si="555"/>
        <v>-1954</v>
      </c>
      <c r="BW347">
        <f t="shared" si="556"/>
        <v>53</v>
      </c>
      <c r="BX347" t="str">
        <f t="shared" si="557"/>
        <v>NEGATIF</v>
      </c>
      <c r="BY347">
        <f t="shared" si="558"/>
        <v>64.940447708616873</v>
      </c>
      <c r="BZ347">
        <f t="shared" si="559"/>
        <v>244.94044770861689</v>
      </c>
      <c r="CA347">
        <f t="shared" si="560"/>
        <v>-65.568079527654618</v>
      </c>
      <c r="CB347" t="str">
        <f t="shared" si="567"/>
        <v>NEGATIF</v>
      </c>
      <c r="CC347">
        <f t="shared" si="568"/>
        <v>65</v>
      </c>
      <c r="CD347">
        <f t="shared" si="569"/>
        <v>34</v>
      </c>
      <c r="CE347">
        <f t="shared" si="570"/>
        <v>5</v>
      </c>
      <c r="CG347">
        <f t="shared" si="561"/>
        <v>4.3415175366674816</v>
      </c>
      <c r="CH347">
        <f t="shared" si="562"/>
        <v>0.40901370046152896</v>
      </c>
      <c r="CI347">
        <f t="shared" si="563"/>
        <v>0.40905332899008107</v>
      </c>
    </row>
    <row r="348" spans="1:87">
      <c r="A348">
        <f t="shared" ref="A348:F348" si="679">A54</f>
        <v>7.0027777777777782</v>
      </c>
      <c r="B348">
        <f t="shared" si="679"/>
        <v>111.315</v>
      </c>
      <c r="C348">
        <f t="shared" si="679"/>
        <v>7</v>
      </c>
      <c r="D348">
        <f t="shared" si="679"/>
        <v>2017</v>
      </c>
      <c r="E348">
        <f t="shared" si="679"/>
        <v>5</v>
      </c>
      <c r="F348">
        <f t="shared" si="679"/>
        <v>24</v>
      </c>
      <c r="G348">
        <f t="shared" si="494"/>
        <v>0.12222152900771403</v>
      </c>
      <c r="H348">
        <f t="shared" ref="H348:J348" si="680">H54</f>
        <v>10</v>
      </c>
      <c r="I348">
        <f t="shared" si="680"/>
        <v>45</v>
      </c>
      <c r="J348">
        <f t="shared" si="680"/>
        <v>10.75</v>
      </c>
      <c r="L348">
        <f t="shared" ref="L348:M348" si="681">L54</f>
        <v>20</v>
      </c>
      <c r="M348">
        <f t="shared" si="681"/>
        <v>-13</v>
      </c>
      <c r="N348">
        <f t="shared" si="497"/>
        <v>2457897.65625</v>
      </c>
      <c r="O348">
        <f t="shared" si="498"/>
        <v>8.1270152549154447E-4</v>
      </c>
      <c r="P348">
        <f t="shared" si="499"/>
        <v>2457897.6570627014</v>
      </c>
      <c r="Q348">
        <f t="shared" si="500"/>
        <v>0.17392627139497371</v>
      </c>
      <c r="R348">
        <f t="shared" si="501"/>
        <v>249.44414268418609</v>
      </c>
      <c r="S348">
        <f t="shared" si="502"/>
        <v>332.37052054307424</v>
      </c>
      <c r="T348">
        <f t="shared" si="503"/>
        <v>4.3536215896535735</v>
      </c>
      <c r="U348">
        <f t="shared" si="504"/>
        <v>5.8009599200440967</v>
      </c>
      <c r="V348">
        <f t="shared" si="505"/>
        <v>148.64289359158272</v>
      </c>
      <c r="W348">
        <f t="shared" si="506"/>
        <v>2.5943079028646978</v>
      </c>
      <c r="X348">
        <f t="shared" si="507"/>
        <v>61.945519521756978</v>
      </c>
      <c r="Y348">
        <f t="shared" si="508"/>
        <v>1.0811532725130824</v>
      </c>
      <c r="Z348">
        <f t="shared" si="509"/>
        <v>138.70654026122884</v>
      </c>
      <c r="AA348">
        <f t="shared" si="510"/>
        <v>2.4208858216085187</v>
      </c>
      <c r="AB348">
        <f t="shared" si="511"/>
        <v>-10339.930477577158</v>
      </c>
      <c r="AC348">
        <f t="shared" si="512"/>
        <v>108.00436268310439</v>
      </c>
      <c r="AD348">
        <f t="shared" si="513"/>
        <v>-2061.8181954084585</v>
      </c>
      <c r="AE348">
        <f t="shared" si="514"/>
        <v>-306.37114575585639</v>
      </c>
      <c r="AF348">
        <f t="shared" si="515"/>
        <v>351.22109054850864</v>
      </c>
      <c r="AG348">
        <f t="shared" si="516"/>
        <v>2584.0373021679429</v>
      </c>
      <c r="AH348">
        <f t="shared" si="517"/>
        <v>-9664.8570633419167</v>
      </c>
      <c r="AI348">
        <f t="shared" si="518"/>
        <v>-2.6846825175949767</v>
      </c>
      <c r="AJ348">
        <f t="shared" si="519"/>
        <v>246.75946016659111</v>
      </c>
      <c r="AK348">
        <f t="shared" si="520"/>
        <v>4.3067650403508102</v>
      </c>
      <c r="AL348">
        <f t="shared" si="521"/>
        <v>246</v>
      </c>
      <c r="AM348">
        <f t="shared" si="522"/>
        <v>45</v>
      </c>
      <c r="AN348">
        <f t="shared" si="523"/>
        <v>34</v>
      </c>
      <c r="AP348">
        <f t="shared" si="524"/>
        <v>4.9639673607359445</v>
      </c>
      <c r="AQ348">
        <f t="shared" si="525"/>
        <v>8.6637574406375317E-2</v>
      </c>
      <c r="AR348" t="str">
        <f t="shared" si="526"/>
        <v>POSITIF</v>
      </c>
      <c r="AS348">
        <f t="shared" si="527"/>
        <v>4</v>
      </c>
      <c r="AT348">
        <f t="shared" si="528"/>
        <v>57</v>
      </c>
      <c r="AU348">
        <f t="shared" si="529"/>
        <v>50</v>
      </c>
      <c r="AV348">
        <f t="shared" si="530"/>
        <v>1.0137123252935867</v>
      </c>
      <c r="AW348" s="4">
        <f t="shared" si="531"/>
        <v>4.2238013553899445E-2</v>
      </c>
      <c r="AX348">
        <f t="shared" si="532"/>
        <v>1.769261774442088E-2</v>
      </c>
      <c r="AY348">
        <f t="shared" si="533"/>
        <v>0.27621617150401379</v>
      </c>
      <c r="AZ348" s="4">
        <f t="shared" si="534"/>
        <v>1.1509007146000574E-2</v>
      </c>
      <c r="BA348">
        <f t="shared" si="535"/>
        <v>360508.14265152568</v>
      </c>
      <c r="BB348" t="s">
        <v>191</v>
      </c>
      <c r="BC348">
        <f t="shared" si="536"/>
        <v>1.6701295096601412E-2</v>
      </c>
      <c r="BD348">
        <f t="shared" si="537"/>
        <v>148.64741192838059</v>
      </c>
      <c r="BE348">
        <f t="shared" si="538"/>
        <v>23.437029343199313</v>
      </c>
      <c r="BF348">
        <f t="shared" si="539"/>
        <v>-2.270581741658386E-3</v>
      </c>
      <c r="BG348">
        <f t="shared" si="540"/>
        <v>23.434758761457655</v>
      </c>
      <c r="BH348" s="19">
        <f t="shared" si="541"/>
        <v>0.17392627139497371</v>
      </c>
      <c r="BI348">
        <f t="shared" si="542"/>
        <v>19.879131430946291</v>
      </c>
      <c r="BJ348">
        <f t="shared" si="543"/>
        <v>3.3001314309462906</v>
      </c>
      <c r="BK348">
        <f t="shared" si="544"/>
        <v>160.7371320307704</v>
      </c>
      <c r="BL348">
        <f t="shared" si="545"/>
        <v>2.8053921841497829</v>
      </c>
      <c r="BM348">
        <f t="shared" si="546"/>
        <v>248.76483943342396</v>
      </c>
      <c r="BN348">
        <f t="shared" si="547"/>
        <v>16.584322628894931</v>
      </c>
      <c r="BO348">
        <f t="shared" si="548"/>
        <v>16</v>
      </c>
      <c r="BP348">
        <f t="shared" si="549"/>
        <v>35</v>
      </c>
      <c r="BQ348">
        <f t="shared" si="550"/>
        <v>3</v>
      </c>
      <c r="BR348">
        <f t="shared" si="551"/>
        <v>-16.539184913977095</v>
      </c>
      <c r="BS348" t="str">
        <f t="shared" si="552"/>
        <v>NEGATIF</v>
      </c>
      <c r="BT348">
        <f t="shared" si="553"/>
        <v>-0.28866323234507546</v>
      </c>
      <c r="BU348">
        <f t="shared" si="554"/>
        <v>16</v>
      </c>
      <c r="BV348">
        <f t="shared" si="555"/>
        <v>-1953</v>
      </c>
      <c r="BW348">
        <f t="shared" si="556"/>
        <v>38</v>
      </c>
      <c r="BX348" t="str">
        <f t="shared" si="557"/>
        <v>NEGATIF</v>
      </c>
      <c r="BY348">
        <f t="shared" si="558"/>
        <v>61.429240975770007</v>
      </c>
      <c r="BZ348">
        <f t="shared" si="559"/>
        <v>241.42924097577</v>
      </c>
      <c r="CA348">
        <f t="shared" si="560"/>
        <v>-68.893422375028806</v>
      </c>
      <c r="CB348" t="str">
        <f t="shared" si="567"/>
        <v>NEGATIF</v>
      </c>
      <c r="CC348">
        <f t="shared" si="568"/>
        <v>68</v>
      </c>
      <c r="CD348">
        <f t="shared" si="569"/>
        <v>53</v>
      </c>
      <c r="CE348">
        <f t="shared" si="570"/>
        <v>36</v>
      </c>
      <c r="CG348">
        <f t="shared" si="561"/>
        <v>4.3417655113082736</v>
      </c>
      <c r="CH348">
        <f t="shared" si="562"/>
        <v>0.40901369979802449</v>
      </c>
      <c r="CI348">
        <f t="shared" si="563"/>
        <v>0.40905332892535212</v>
      </c>
    </row>
    <row r="349" spans="1:87">
      <c r="A349">
        <f t="shared" ref="A349:F349" si="682">A55</f>
        <v>7.0027777777777782</v>
      </c>
      <c r="B349">
        <f t="shared" si="682"/>
        <v>111.315</v>
      </c>
      <c r="C349">
        <f t="shared" si="682"/>
        <v>7</v>
      </c>
      <c r="D349">
        <f t="shared" si="682"/>
        <v>2017</v>
      </c>
      <c r="E349">
        <f t="shared" si="682"/>
        <v>5</v>
      </c>
      <c r="F349">
        <f t="shared" si="682"/>
        <v>24</v>
      </c>
      <c r="G349">
        <f t="shared" si="494"/>
        <v>0.12222152900771403</v>
      </c>
      <c r="H349">
        <f t="shared" ref="H349:J349" si="683">H55</f>
        <v>11</v>
      </c>
      <c r="I349">
        <f t="shared" si="683"/>
        <v>0</v>
      </c>
      <c r="J349">
        <f t="shared" si="683"/>
        <v>11</v>
      </c>
      <c r="L349">
        <f t="shared" ref="L349:M349" si="684">L55</f>
        <v>20</v>
      </c>
      <c r="M349">
        <f t="shared" si="684"/>
        <v>-13</v>
      </c>
      <c r="N349">
        <f t="shared" si="497"/>
        <v>2457897.666666667</v>
      </c>
      <c r="O349">
        <f t="shared" si="498"/>
        <v>8.1270152549154447E-4</v>
      </c>
      <c r="P349">
        <f t="shared" si="499"/>
        <v>2457897.6674793684</v>
      </c>
      <c r="Q349">
        <f t="shared" si="500"/>
        <v>0.17392655658777256</v>
      </c>
      <c r="R349">
        <f t="shared" si="501"/>
        <v>249.44414268418609</v>
      </c>
      <c r="S349">
        <f t="shared" si="502"/>
        <v>332.50661421843688</v>
      </c>
      <c r="T349">
        <f t="shared" si="503"/>
        <v>4.3536215896535735</v>
      </c>
      <c r="U349">
        <f t="shared" si="504"/>
        <v>5.8033352027703158</v>
      </c>
      <c r="V349">
        <f t="shared" si="505"/>
        <v>148.64234198821237</v>
      </c>
      <c r="W349">
        <f t="shared" si="506"/>
        <v>2.5942982755697201</v>
      </c>
      <c r="X349">
        <f t="shared" si="507"/>
        <v>61.955786681828613</v>
      </c>
      <c r="Y349">
        <f t="shared" si="508"/>
        <v>1.0813324682611618</v>
      </c>
      <c r="Z349">
        <f t="shared" si="509"/>
        <v>138.71680693105463</v>
      </c>
      <c r="AA349">
        <f t="shared" si="510"/>
        <v>2.4210650088001939</v>
      </c>
      <c r="AB349">
        <f t="shared" si="511"/>
        <v>-10292.256890037188</v>
      </c>
      <c r="AC349">
        <f t="shared" si="512"/>
        <v>108.64476076667084</v>
      </c>
      <c r="AD349">
        <f t="shared" si="513"/>
        <v>-2037.3872198631043</v>
      </c>
      <c r="AE349">
        <f t="shared" si="514"/>
        <v>-312.44918552929158</v>
      </c>
      <c r="AF349">
        <f t="shared" si="515"/>
        <v>350.85997689054568</v>
      </c>
      <c r="AG349">
        <f t="shared" si="516"/>
        <v>2575.0787625141693</v>
      </c>
      <c r="AH349">
        <f t="shared" si="517"/>
        <v>-9607.5097952581964</v>
      </c>
      <c r="AI349">
        <f t="shared" si="518"/>
        <v>-2.6687527209050543</v>
      </c>
      <c r="AJ349">
        <f t="shared" si="519"/>
        <v>246.77538996328104</v>
      </c>
      <c r="AK349">
        <f t="shared" si="520"/>
        <v>4.3070430677522227</v>
      </c>
      <c r="AL349">
        <f t="shared" si="521"/>
        <v>246</v>
      </c>
      <c r="AM349">
        <f t="shared" si="522"/>
        <v>46</v>
      </c>
      <c r="AN349">
        <f t="shared" si="523"/>
        <v>31</v>
      </c>
      <c r="AP349">
        <f t="shared" si="524"/>
        <v>4.9523530374872564</v>
      </c>
      <c r="AQ349">
        <f t="shared" si="525"/>
        <v>8.6434866225294796E-2</v>
      </c>
      <c r="AR349" t="str">
        <f t="shared" si="526"/>
        <v>POSITIF</v>
      </c>
      <c r="AS349">
        <f t="shared" si="527"/>
        <v>4</v>
      </c>
      <c r="AT349">
        <f t="shared" si="528"/>
        <v>57</v>
      </c>
      <c r="AU349">
        <f t="shared" si="529"/>
        <v>8</v>
      </c>
      <c r="AV349">
        <f t="shared" si="530"/>
        <v>1.0137987853772059</v>
      </c>
      <c r="AW349" s="4">
        <f t="shared" si="531"/>
        <v>4.224161605738358E-2</v>
      </c>
      <c r="AX349">
        <f t="shared" si="532"/>
        <v>1.7694126757551585E-2</v>
      </c>
      <c r="AY349">
        <f t="shared" si="533"/>
        <v>0.27623972785767748</v>
      </c>
      <c r="AZ349" s="4">
        <f t="shared" si="534"/>
        <v>1.1509988660736561E-2</v>
      </c>
      <c r="BA349">
        <f t="shared" si="535"/>
        <v>360477.40054364485</v>
      </c>
      <c r="BB349" t="s">
        <v>191</v>
      </c>
      <c r="BC349">
        <f t="shared" si="536"/>
        <v>1.6701295084623313E-2</v>
      </c>
      <c r="BD349">
        <f t="shared" si="537"/>
        <v>148.64686032664721</v>
      </c>
      <c r="BE349">
        <f t="shared" si="538"/>
        <v>23.437029339490618</v>
      </c>
      <c r="BF349">
        <f t="shared" si="539"/>
        <v>-2.2706160374278833E-3</v>
      </c>
      <c r="BG349">
        <f t="shared" si="540"/>
        <v>23.434758723453189</v>
      </c>
      <c r="BH349" s="19">
        <f t="shared" si="541"/>
        <v>0.17392655658777256</v>
      </c>
      <c r="BI349">
        <f t="shared" si="542"/>
        <v>20.129815917865685</v>
      </c>
      <c r="BJ349">
        <f t="shared" si="543"/>
        <v>3.550815917865684</v>
      </c>
      <c r="BK349">
        <f t="shared" si="544"/>
        <v>164.48295857826568</v>
      </c>
      <c r="BL349">
        <f t="shared" si="545"/>
        <v>2.8707691906121875</v>
      </c>
      <c r="BM349">
        <f t="shared" si="546"/>
        <v>248.77928018971957</v>
      </c>
      <c r="BN349">
        <f t="shared" si="547"/>
        <v>16.585285345981305</v>
      </c>
      <c r="BO349">
        <f t="shared" si="548"/>
        <v>16</v>
      </c>
      <c r="BP349">
        <f t="shared" si="549"/>
        <v>35</v>
      </c>
      <c r="BQ349">
        <f t="shared" si="550"/>
        <v>7</v>
      </c>
      <c r="BR349">
        <f t="shared" si="551"/>
        <v>-16.553239881676166</v>
      </c>
      <c r="BS349" t="str">
        <f t="shared" si="552"/>
        <v>NEGATIF</v>
      </c>
      <c r="BT349">
        <f t="shared" si="553"/>
        <v>-0.28890853780768566</v>
      </c>
      <c r="BU349">
        <f t="shared" si="554"/>
        <v>16</v>
      </c>
      <c r="BV349">
        <f t="shared" si="555"/>
        <v>-1954</v>
      </c>
      <c r="BW349">
        <f t="shared" si="556"/>
        <v>48</v>
      </c>
      <c r="BX349" t="str">
        <f t="shared" si="557"/>
        <v>NEGATIF</v>
      </c>
      <c r="BY349">
        <f t="shared" si="558"/>
        <v>56.431148164332292</v>
      </c>
      <c r="BZ349">
        <f t="shared" si="559"/>
        <v>236.43114816433228</v>
      </c>
      <c r="CA349">
        <f t="shared" si="560"/>
        <v>-72.075340401363647</v>
      </c>
      <c r="CB349" t="str">
        <f t="shared" si="567"/>
        <v>NEGATIF</v>
      </c>
      <c r="CC349">
        <f t="shared" si="568"/>
        <v>72</v>
      </c>
      <c r="CD349">
        <f t="shared" si="569"/>
        <v>4</v>
      </c>
      <c r="CE349">
        <f t="shared" si="570"/>
        <v>31</v>
      </c>
      <c r="CG349">
        <f t="shared" si="561"/>
        <v>4.3420175500521099</v>
      </c>
      <c r="CH349">
        <f t="shared" si="562"/>
        <v>0.40901369913472146</v>
      </c>
      <c r="CI349">
        <f t="shared" si="563"/>
        <v>0.40905332886062318</v>
      </c>
    </row>
    <row r="350" spans="1:87">
      <c r="A350">
        <f t="shared" ref="A350:F350" si="685">A56</f>
        <v>7.0027777777777782</v>
      </c>
      <c r="B350">
        <f t="shared" si="685"/>
        <v>111.315</v>
      </c>
      <c r="C350">
        <f t="shared" si="685"/>
        <v>7</v>
      </c>
      <c r="D350">
        <f t="shared" si="685"/>
        <v>2017</v>
      </c>
      <c r="E350">
        <f t="shared" si="685"/>
        <v>5</v>
      </c>
      <c r="F350">
        <f t="shared" si="685"/>
        <v>24</v>
      </c>
      <c r="G350">
        <f t="shared" si="494"/>
        <v>0.12222152900771403</v>
      </c>
      <c r="H350">
        <f t="shared" ref="H350:J350" si="686">H56</f>
        <v>11</v>
      </c>
      <c r="I350">
        <f t="shared" si="686"/>
        <v>15</v>
      </c>
      <c r="J350">
        <f t="shared" si="686"/>
        <v>11.25</v>
      </c>
      <c r="L350">
        <f t="shared" ref="L350:M350" si="687">L56</f>
        <v>20</v>
      </c>
      <c r="M350">
        <f t="shared" si="687"/>
        <v>-13</v>
      </c>
      <c r="N350">
        <f t="shared" si="497"/>
        <v>2457897.6770833335</v>
      </c>
      <c r="O350">
        <f t="shared" si="498"/>
        <v>8.1270152549154447E-4</v>
      </c>
      <c r="P350">
        <f t="shared" si="499"/>
        <v>2457897.6778960349</v>
      </c>
      <c r="Q350">
        <f t="shared" si="500"/>
        <v>0.17392684178055862</v>
      </c>
      <c r="R350">
        <f t="shared" si="501"/>
        <v>249.44414268418609</v>
      </c>
      <c r="S350">
        <f t="shared" si="502"/>
        <v>332.64270788767317</v>
      </c>
      <c r="T350">
        <f t="shared" si="503"/>
        <v>4.3536215896535735</v>
      </c>
      <c r="U350">
        <f t="shared" si="504"/>
        <v>5.8057104853896089</v>
      </c>
      <c r="V350">
        <f t="shared" si="505"/>
        <v>148.64179038486679</v>
      </c>
      <c r="W350">
        <f t="shared" si="506"/>
        <v>2.594288648275175</v>
      </c>
      <c r="X350">
        <f t="shared" si="507"/>
        <v>61.966053841440043</v>
      </c>
      <c r="Y350">
        <f t="shared" si="508"/>
        <v>1.081511664001209</v>
      </c>
      <c r="Z350">
        <f t="shared" si="509"/>
        <v>138.72707360041932</v>
      </c>
      <c r="AA350">
        <f t="shared" si="510"/>
        <v>2.4212441959838213</v>
      </c>
      <c r="AB350">
        <f t="shared" si="511"/>
        <v>-10244.524336685436</v>
      </c>
      <c r="AC350">
        <f t="shared" si="512"/>
        <v>109.27370618152665</v>
      </c>
      <c r="AD350">
        <f t="shared" si="513"/>
        <v>-2012.0971944173539</v>
      </c>
      <c r="AE350">
        <f t="shared" si="514"/>
        <v>-318.49429176816011</v>
      </c>
      <c r="AF350">
        <f t="shared" si="515"/>
        <v>350.49366461720797</v>
      </c>
      <c r="AG350">
        <f t="shared" si="516"/>
        <v>2566.0998689143457</v>
      </c>
      <c r="AH350">
        <f t="shared" si="517"/>
        <v>-9549.2485831578706</v>
      </c>
      <c r="AI350">
        <f t="shared" si="518"/>
        <v>-2.6525690508771862</v>
      </c>
      <c r="AJ350">
        <f t="shared" si="519"/>
        <v>246.7915736333089</v>
      </c>
      <c r="AK350">
        <f t="shared" si="520"/>
        <v>4.3073255260792651</v>
      </c>
      <c r="AL350">
        <f t="shared" si="521"/>
        <v>246</v>
      </c>
      <c r="AM350">
        <f t="shared" si="522"/>
        <v>47</v>
      </c>
      <c r="AN350">
        <f t="shared" si="523"/>
        <v>29</v>
      </c>
      <c r="AP350">
        <f t="shared" si="524"/>
        <v>4.9498148398974378</v>
      </c>
      <c r="AQ350">
        <f t="shared" si="525"/>
        <v>8.6390566320286272E-2</v>
      </c>
      <c r="AR350" t="str">
        <f t="shared" si="526"/>
        <v>POSITIF</v>
      </c>
      <c r="AS350">
        <f t="shared" si="527"/>
        <v>4</v>
      </c>
      <c r="AT350">
        <f t="shared" si="528"/>
        <v>56</v>
      </c>
      <c r="AU350">
        <f t="shared" si="529"/>
        <v>59</v>
      </c>
      <c r="AV350">
        <f t="shared" si="530"/>
        <v>1.013884893182863</v>
      </c>
      <c r="AW350" s="4">
        <f t="shared" si="531"/>
        <v>4.2245203882619292E-2</v>
      </c>
      <c r="AX350">
        <f t="shared" si="532"/>
        <v>1.7695629622271971E-2</v>
      </c>
      <c r="AY350">
        <f t="shared" si="533"/>
        <v>0.2762631882313934</v>
      </c>
      <c r="AZ350" s="4">
        <f t="shared" si="534"/>
        <v>1.1510966176308058E-2</v>
      </c>
      <c r="BA350">
        <f t="shared" si="535"/>
        <v>360446.78890458646</v>
      </c>
      <c r="BB350" t="s">
        <v>191</v>
      </c>
      <c r="BC350">
        <f t="shared" si="536"/>
        <v>1.6701295072645218E-2</v>
      </c>
      <c r="BD350">
        <f t="shared" si="537"/>
        <v>148.64630872493862</v>
      </c>
      <c r="BE350">
        <f t="shared" si="538"/>
        <v>23.437029335781922</v>
      </c>
      <c r="BF350">
        <f t="shared" si="539"/>
        <v>-2.2706503216472882E-3</v>
      </c>
      <c r="BG350">
        <f t="shared" si="540"/>
        <v>23.434758685460274</v>
      </c>
      <c r="BH350" s="19">
        <f t="shared" si="541"/>
        <v>0.17392684178055862</v>
      </c>
      <c r="BI350">
        <f t="shared" si="542"/>
        <v>20.380500393547116</v>
      </c>
      <c r="BJ350">
        <f t="shared" si="543"/>
        <v>3.8015003935471157</v>
      </c>
      <c r="BK350">
        <f t="shared" si="544"/>
        <v>168.22855458995977</v>
      </c>
      <c r="BL350">
        <f t="shared" si="545"/>
        <v>2.9361421734658171</v>
      </c>
      <c r="BM350">
        <f t="shared" si="546"/>
        <v>248.79395131324699</v>
      </c>
      <c r="BN350">
        <f t="shared" si="547"/>
        <v>16.586263420883132</v>
      </c>
      <c r="BO350">
        <f t="shared" si="548"/>
        <v>16</v>
      </c>
      <c r="BP350">
        <f t="shared" si="549"/>
        <v>35</v>
      </c>
      <c r="BQ350">
        <f t="shared" si="550"/>
        <v>10</v>
      </c>
      <c r="BR350">
        <f t="shared" si="551"/>
        <v>-16.558380965944526</v>
      </c>
      <c r="BS350" t="str">
        <f t="shared" si="552"/>
        <v>NEGATIF</v>
      </c>
      <c r="BT350">
        <f t="shared" si="553"/>
        <v>-0.28899826665529105</v>
      </c>
      <c r="BU350">
        <f t="shared" si="554"/>
        <v>16</v>
      </c>
      <c r="BV350">
        <f t="shared" si="555"/>
        <v>-1954</v>
      </c>
      <c r="BW350">
        <f t="shared" si="556"/>
        <v>29</v>
      </c>
      <c r="BX350" t="str">
        <f t="shared" si="557"/>
        <v>NEGATIF</v>
      </c>
      <c r="BY350">
        <f t="shared" si="558"/>
        <v>49.255467137696165</v>
      </c>
      <c r="BZ350">
        <f t="shared" si="559"/>
        <v>229.25546713769617</v>
      </c>
      <c r="CA350">
        <f t="shared" si="560"/>
        <v>-75.042307787451463</v>
      </c>
      <c r="CB350" t="str">
        <f t="shared" si="567"/>
        <v>NEGATIF</v>
      </c>
      <c r="CC350">
        <f t="shared" si="568"/>
        <v>75</v>
      </c>
      <c r="CD350">
        <f t="shared" si="569"/>
        <v>2</v>
      </c>
      <c r="CE350">
        <f t="shared" si="570"/>
        <v>32</v>
      </c>
      <c r="CG350">
        <f t="shared" si="561"/>
        <v>4.3422736094626302</v>
      </c>
      <c r="CH350">
        <f t="shared" si="562"/>
        <v>0.40901369847161995</v>
      </c>
      <c r="CI350">
        <f t="shared" si="563"/>
        <v>0.40905332879589418</v>
      </c>
    </row>
    <row r="351" spans="1:87">
      <c r="A351">
        <f t="shared" ref="A351:F351" si="688">A57</f>
        <v>7.0027777777777782</v>
      </c>
      <c r="B351">
        <f t="shared" si="688"/>
        <v>111.315</v>
      </c>
      <c r="C351">
        <f t="shared" si="688"/>
        <v>7</v>
      </c>
      <c r="D351">
        <f t="shared" si="688"/>
        <v>2017</v>
      </c>
      <c r="E351">
        <f t="shared" si="688"/>
        <v>5</v>
      </c>
      <c r="F351">
        <f t="shared" si="688"/>
        <v>24</v>
      </c>
      <c r="G351">
        <f t="shared" si="494"/>
        <v>0.12222152900771403</v>
      </c>
      <c r="H351">
        <f t="shared" ref="H351:J351" si="689">H57</f>
        <v>11</v>
      </c>
      <c r="I351">
        <f t="shared" si="689"/>
        <v>30</v>
      </c>
      <c r="J351">
        <f t="shared" si="689"/>
        <v>11.5</v>
      </c>
      <c r="L351">
        <f t="shared" ref="L351:M351" si="690">L57</f>
        <v>20</v>
      </c>
      <c r="M351">
        <f t="shared" si="690"/>
        <v>-13</v>
      </c>
      <c r="N351">
        <f t="shared" si="497"/>
        <v>2457897.6875</v>
      </c>
      <c r="O351">
        <f t="shared" si="498"/>
        <v>8.1270152549154447E-4</v>
      </c>
      <c r="P351">
        <f t="shared" si="499"/>
        <v>2457897.6883127014</v>
      </c>
      <c r="Q351">
        <f t="shared" si="500"/>
        <v>0.1739271269733447</v>
      </c>
      <c r="R351">
        <f t="shared" si="501"/>
        <v>249.44414268418609</v>
      </c>
      <c r="S351">
        <f t="shared" si="502"/>
        <v>332.77880155693856</v>
      </c>
      <c r="T351">
        <f t="shared" si="503"/>
        <v>4.3536215896535735</v>
      </c>
      <c r="U351">
        <f t="shared" si="504"/>
        <v>5.80808576800941</v>
      </c>
      <c r="V351">
        <f t="shared" si="505"/>
        <v>148.64123878152111</v>
      </c>
      <c r="W351">
        <f t="shared" si="506"/>
        <v>2.5942790209806277</v>
      </c>
      <c r="X351">
        <f t="shared" si="507"/>
        <v>61.976321001052384</v>
      </c>
      <c r="Y351">
        <f t="shared" si="508"/>
        <v>1.0816908597412722</v>
      </c>
      <c r="Z351">
        <f t="shared" si="509"/>
        <v>138.73734026978491</v>
      </c>
      <c r="AA351">
        <f t="shared" si="510"/>
        <v>2.4214233831674647</v>
      </c>
      <c r="AB351">
        <f t="shared" si="511"/>
        <v>-10196.733084672309</v>
      </c>
      <c r="AC351">
        <f t="shared" si="512"/>
        <v>109.89113265726031</v>
      </c>
      <c r="AD351">
        <f t="shared" si="513"/>
        <v>-1985.9587813667692</v>
      </c>
      <c r="AE351">
        <f t="shared" si="514"/>
        <v>-324.50582757090723</v>
      </c>
      <c r="AF351">
        <f t="shared" si="515"/>
        <v>350.12216346605169</v>
      </c>
      <c r="AG351">
        <f t="shared" si="516"/>
        <v>2557.1006888982051</v>
      </c>
      <c r="AH351">
        <f t="shared" si="517"/>
        <v>-9490.0837085884687</v>
      </c>
      <c r="AI351">
        <f t="shared" si="518"/>
        <v>-2.6361343634967969</v>
      </c>
      <c r="AJ351">
        <f t="shared" si="519"/>
        <v>246.80800832068928</v>
      </c>
      <c r="AK351">
        <f t="shared" si="520"/>
        <v>4.3076123654855891</v>
      </c>
      <c r="AL351">
        <f t="shared" si="521"/>
        <v>246</v>
      </c>
      <c r="AM351">
        <f t="shared" si="522"/>
        <v>48</v>
      </c>
      <c r="AN351">
        <f t="shared" si="523"/>
        <v>28</v>
      </c>
      <c r="AP351">
        <f t="shared" si="524"/>
        <v>4.9519522105422018</v>
      </c>
      <c r="AQ351">
        <f t="shared" si="525"/>
        <v>8.6427870475372884E-2</v>
      </c>
      <c r="AR351" t="str">
        <f t="shared" si="526"/>
        <v>POSITIF</v>
      </c>
      <c r="AS351">
        <f t="shared" si="527"/>
        <v>4</v>
      </c>
      <c r="AT351">
        <f t="shared" si="528"/>
        <v>57</v>
      </c>
      <c r="AU351">
        <f t="shared" si="529"/>
        <v>7</v>
      </c>
      <c r="AV351">
        <f t="shared" si="530"/>
        <v>1.0139706480187003</v>
      </c>
      <c r="AW351" s="4">
        <f t="shared" si="531"/>
        <v>4.2248777000779177E-2</v>
      </c>
      <c r="AX351">
        <f t="shared" si="532"/>
        <v>1.7697126326506839E-2</v>
      </c>
      <c r="AY351">
        <f t="shared" si="533"/>
        <v>0.27628655243666955</v>
      </c>
      <c r="AZ351" s="4">
        <f t="shared" si="534"/>
        <v>1.1511939684861231E-2</v>
      </c>
      <c r="BA351">
        <f t="shared" si="535"/>
        <v>360416.30791509827</v>
      </c>
      <c r="BB351" t="s">
        <v>191</v>
      </c>
      <c r="BC351">
        <f t="shared" si="536"/>
        <v>1.6701295060667119E-2</v>
      </c>
      <c r="BD351">
        <f t="shared" si="537"/>
        <v>148.64575712322997</v>
      </c>
      <c r="BE351">
        <f t="shared" si="538"/>
        <v>23.437029332073227</v>
      </c>
      <c r="BF351">
        <f t="shared" si="539"/>
        <v>-2.2706845943120898E-3</v>
      </c>
      <c r="BG351">
        <f t="shared" si="540"/>
        <v>23.434758647478915</v>
      </c>
      <c r="BH351" s="19">
        <f t="shared" si="541"/>
        <v>0.1739271269733447</v>
      </c>
      <c r="BI351">
        <f t="shared" si="542"/>
        <v>20.631184869259595</v>
      </c>
      <c r="BJ351">
        <f t="shared" si="543"/>
        <v>4.0521848692595945</v>
      </c>
      <c r="BK351">
        <f t="shared" si="544"/>
        <v>171.97392281345432</v>
      </c>
      <c r="BL351">
        <f t="shared" si="545"/>
        <v>3.0015111806653678</v>
      </c>
      <c r="BM351">
        <f t="shared" si="546"/>
        <v>248.80885022543961</v>
      </c>
      <c r="BN351">
        <f t="shared" si="547"/>
        <v>16.587256681695973</v>
      </c>
      <c r="BO351">
        <f t="shared" si="548"/>
        <v>16</v>
      </c>
      <c r="BP351">
        <f t="shared" si="549"/>
        <v>35</v>
      </c>
      <c r="BQ351">
        <f t="shared" si="550"/>
        <v>14</v>
      </c>
      <c r="BR351">
        <f t="shared" si="551"/>
        <v>-16.558948573409651</v>
      </c>
      <c r="BS351" t="str">
        <f t="shared" si="552"/>
        <v>NEGATIF</v>
      </c>
      <c r="BT351">
        <f t="shared" si="553"/>
        <v>-0.28900817327441636</v>
      </c>
      <c r="BU351">
        <f t="shared" si="554"/>
        <v>16</v>
      </c>
      <c r="BV351">
        <f t="shared" si="555"/>
        <v>-1954</v>
      </c>
      <c r="BW351">
        <f t="shared" si="556"/>
        <v>27</v>
      </c>
      <c r="BX351" t="str">
        <f t="shared" si="557"/>
        <v>NEGATIF</v>
      </c>
      <c r="BY351">
        <f t="shared" si="558"/>
        <v>38.68192597762441</v>
      </c>
      <c r="BZ351">
        <f t="shared" si="559"/>
        <v>218.68192597762442</v>
      </c>
      <c r="CA351">
        <f t="shared" si="560"/>
        <v>-77.635256392684695</v>
      </c>
      <c r="CB351" t="str">
        <f t="shared" si="567"/>
        <v>NEGATIF</v>
      </c>
      <c r="CC351">
        <f t="shared" si="568"/>
        <v>77</v>
      </c>
      <c r="CD351">
        <f t="shared" si="569"/>
        <v>38</v>
      </c>
      <c r="CE351">
        <f t="shared" si="570"/>
        <v>6</v>
      </c>
      <c r="CG351">
        <f t="shared" si="561"/>
        <v>4.3425336445353571</v>
      </c>
      <c r="CH351">
        <f t="shared" si="562"/>
        <v>0.40901369780872021</v>
      </c>
      <c r="CI351">
        <f t="shared" si="563"/>
        <v>0.40905332873116523</v>
      </c>
    </row>
    <row r="352" spans="1:87">
      <c r="A352">
        <f t="shared" ref="A352:F352" si="691">A58</f>
        <v>7.0027777777777782</v>
      </c>
      <c r="B352">
        <f t="shared" si="691"/>
        <v>111.315</v>
      </c>
      <c r="C352">
        <f t="shared" si="691"/>
        <v>7</v>
      </c>
      <c r="D352">
        <f t="shared" si="691"/>
        <v>2017</v>
      </c>
      <c r="E352">
        <f t="shared" si="691"/>
        <v>5</v>
      </c>
      <c r="F352">
        <f t="shared" si="691"/>
        <v>24</v>
      </c>
      <c r="G352">
        <f t="shared" si="494"/>
        <v>0.12222152900771403</v>
      </c>
      <c r="H352">
        <f t="shared" ref="H352:J352" si="692">H58</f>
        <v>11</v>
      </c>
      <c r="I352">
        <f t="shared" si="692"/>
        <v>45</v>
      </c>
      <c r="J352">
        <f t="shared" si="692"/>
        <v>11.75</v>
      </c>
      <c r="L352">
        <f t="shared" ref="L352:M352" si="693">L58</f>
        <v>20</v>
      </c>
      <c r="M352">
        <f t="shared" si="693"/>
        <v>-13</v>
      </c>
      <c r="N352">
        <f t="shared" si="497"/>
        <v>2457897.697916667</v>
      </c>
      <c r="O352">
        <f t="shared" si="498"/>
        <v>8.1270152549154447E-4</v>
      </c>
      <c r="P352">
        <f t="shared" si="499"/>
        <v>2457897.6987293684</v>
      </c>
      <c r="Q352">
        <f t="shared" si="500"/>
        <v>0.17392741216614352</v>
      </c>
      <c r="R352">
        <f t="shared" si="501"/>
        <v>249.44414268418609</v>
      </c>
      <c r="S352">
        <f t="shared" si="502"/>
        <v>332.91489523228665</v>
      </c>
      <c r="T352">
        <f t="shared" si="503"/>
        <v>4.3536215896535735</v>
      </c>
      <c r="U352">
        <f t="shared" si="504"/>
        <v>5.8104610507353742</v>
      </c>
      <c r="V352">
        <f t="shared" si="505"/>
        <v>148.64068717815081</v>
      </c>
      <c r="W352">
        <f t="shared" si="506"/>
        <v>2.5942693936856509</v>
      </c>
      <c r="X352">
        <f t="shared" si="507"/>
        <v>61.986588161123109</v>
      </c>
      <c r="Y352">
        <f t="shared" si="508"/>
        <v>1.0818700554893357</v>
      </c>
      <c r="Z352">
        <f t="shared" si="509"/>
        <v>138.74760693960889</v>
      </c>
      <c r="AA352">
        <f t="shared" si="510"/>
        <v>2.4216025703591084</v>
      </c>
      <c r="AB352">
        <f t="shared" si="511"/>
        <v>-10148.88340150464</v>
      </c>
      <c r="AC352">
        <f t="shared" si="512"/>
        <v>110.49697513543185</v>
      </c>
      <c r="AD352">
        <f t="shared" si="513"/>
        <v>-1958.9830005813278</v>
      </c>
      <c r="AE352">
        <f t="shared" si="514"/>
        <v>-330.48315956573941</v>
      </c>
      <c r="AF352">
        <f t="shared" si="515"/>
        <v>349.74548330940331</v>
      </c>
      <c r="AG352">
        <f t="shared" si="516"/>
        <v>2548.0812901498894</v>
      </c>
      <c r="AH352">
        <f t="shared" si="517"/>
        <v>-9430.0258130569819</v>
      </c>
      <c r="AI352">
        <f t="shared" si="518"/>
        <v>-2.6194516147380504</v>
      </c>
      <c r="AJ352">
        <f t="shared" si="519"/>
        <v>246.82469106944805</v>
      </c>
      <c r="AK352">
        <f t="shared" si="520"/>
        <v>4.3079035343797125</v>
      </c>
      <c r="AL352">
        <f t="shared" si="521"/>
        <v>246</v>
      </c>
      <c r="AM352">
        <f t="shared" si="522"/>
        <v>49</v>
      </c>
      <c r="AN352">
        <f t="shared" si="523"/>
        <v>28</v>
      </c>
      <c r="AP352">
        <f t="shared" si="524"/>
        <v>4.9615724273158683</v>
      </c>
      <c r="AQ352">
        <f t="shared" si="525"/>
        <v>8.6595774932828939E-2</v>
      </c>
      <c r="AR352" t="str">
        <f t="shared" si="526"/>
        <v>POSITIF</v>
      </c>
      <c r="AS352">
        <f t="shared" si="527"/>
        <v>4</v>
      </c>
      <c r="AT352">
        <f t="shared" si="528"/>
        <v>57</v>
      </c>
      <c r="AU352">
        <f t="shared" si="529"/>
        <v>41</v>
      </c>
      <c r="AV352">
        <f t="shared" si="530"/>
        <v>1.0140560491954236</v>
      </c>
      <c r="AW352" s="4">
        <f t="shared" si="531"/>
        <v>4.2252335383142652E-2</v>
      </c>
      <c r="AX352">
        <f t="shared" si="532"/>
        <v>1.7698616858225737E-2</v>
      </c>
      <c r="AY352">
        <f t="shared" si="533"/>
        <v>0.27630982028571244</v>
      </c>
      <c r="AZ352" s="4">
        <f t="shared" si="534"/>
        <v>1.1512909178571352E-2</v>
      </c>
      <c r="BA352">
        <f t="shared" si="535"/>
        <v>360385.95775514527</v>
      </c>
      <c r="BB352" t="s">
        <v>191</v>
      </c>
      <c r="BC352">
        <f t="shared" si="536"/>
        <v>1.6701295048689023E-2</v>
      </c>
      <c r="BD352">
        <f t="shared" si="537"/>
        <v>148.64520552149671</v>
      </c>
      <c r="BE352">
        <f t="shared" si="538"/>
        <v>23.437029328364531</v>
      </c>
      <c r="BF352">
        <f t="shared" si="539"/>
        <v>-2.2707188554177719E-3</v>
      </c>
      <c r="BG352">
        <f t="shared" si="540"/>
        <v>23.434758609509114</v>
      </c>
      <c r="BH352" s="19">
        <f t="shared" si="541"/>
        <v>0.17392741216614352</v>
      </c>
      <c r="BI352">
        <f t="shared" si="542"/>
        <v>20.881869356147945</v>
      </c>
      <c r="BJ352">
        <f t="shared" si="543"/>
        <v>4.3028693561479443</v>
      </c>
      <c r="BK352">
        <f t="shared" si="544"/>
        <v>175.71906608514303</v>
      </c>
      <c r="BL352">
        <f t="shared" si="545"/>
        <v>3.0668762617152483</v>
      </c>
      <c r="BM352">
        <f t="shared" si="546"/>
        <v>248.82397425707615</v>
      </c>
      <c r="BN352">
        <f t="shared" si="547"/>
        <v>16.588264950471743</v>
      </c>
      <c r="BO352">
        <f t="shared" si="548"/>
        <v>16</v>
      </c>
      <c r="BP352">
        <f t="shared" si="549"/>
        <v>35</v>
      </c>
      <c r="BQ352">
        <f t="shared" si="550"/>
        <v>17</v>
      </c>
      <c r="BR352">
        <f t="shared" si="551"/>
        <v>-16.552172285327782</v>
      </c>
      <c r="BS352" t="str">
        <f t="shared" si="552"/>
        <v>NEGATIF</v>
      </c>
      <c r="BT352">
        <f t="shared" si="553"/>
        <v>-0.28888990473632409</v>
      </c>
      <c r="BU352">
        <f t="shared" si="554"/>
        <v>16</v>
      </c>
      <c r="BV352">
        <f t="shared" si="555"/>
        <v>-1954</v>
      </c>
      <c r="BW352">
        <f t="shared" si="556"/>
        <v>52</v>
      </c>
      <c r="BX352" t="str">
        <f t="shared" si="557"/>
        <v>NEGATIF</v>
      </c>
      <c r="BY352">
        <f t="shared" si="558"/>
        <v>23.290192498695557</v>
      </c>
      <c r="BZ352">
        <f t="shared" si="559"/>
        <v>203.29019249869555</v>
      </c>
      <c r="CA352">
        <f t="shared" si="560"/>
        <v>-79.573711450165902</v>
      </c>
      <c r="CB352" t="str">
        <f t="shared" si="567"/>
        <v>NEGATIF</v>
      </c>
      <c r="CC352">
        <f t="shared" si="568"/>
        <v>79</v>
      </c>
      <c r="CD352">
        <f t="shared" si="569"/>
        <v>34</v>
      </c>
      <c r="CE352">
        <f t="shared" si="570"/>
        <v>25</v>
      </c>
      <c r="CG352">
        <f t="shared" si="561"/>
        <v>4.3427976086835898</v>
      </c>
      <c r="CH352">
        <f t="shared" si="562"/>
        <v>0.40901369714602215</v>
      </c>
      <c r="CI352">
        <f t="shared" si="563"/>
        <v>0.40905332866643629</v>
      </c>
    </row>
    <row r="353" spans="1:87">
      <c r="A353">
        <f t="shared" ref="A353:F353" si="694">A59</f>
        <v>7.0027777777777782</v>
      </c>
      <c r="B353">
        <f t="shared" si="694"/>
        <v>111.315</v>
      </c>
      <c r="C353">
        <f t="shared" si="694"/>
        <v>7</v>
      </c>
      <c r="D353">
        <f t="shared" si="694"/>
        <v>2017</v>
      </c>
      <c r="E353">
        <f t="shared" si="694"/>
        <v>5</v>
      </c>
      <c r="F353">
        <f t="shared" si="694"/>
        <v>24</v>
      </c>
      <c r="G353">
        <f t="shared" si="494"/>
        <v>0.12222152900771403</v>
      </c>
      <c r="H353">
        <f t="shared" ref="H353:J353" si="695">H59</f>
        <v>12</v>
      </c>
      <c r="I353">
        <f t="shared" si="695"/>
        <v>0</v>
      </c>
      <c r="J353">
        <f t="shared" si="695"/>
        <v>12</v>
      </c>
      <c r="L353">
        <f t="shared" ref="L353:M353" si="696">L59</f>
        <v>20</v>
      </c>
      <c r="M353">
        <f t="shared" si="696"/>
        <v>-13</v>
      </c>
      <c r="N353">
        <f t="shared" si="497"/>
        <v>2457897.7083333335</v>
      </c>
      <c r="O353">
        <f t="shared" si="498"/>
        <v>8.1270152549154447E-4</v>
      </c>
      <c r="P353">
        <f t="shared" si="499"/>
        <v>2457897.7091460349</v>
      </c>
      <c r="Q353">
        <f t="shared" si="500"/>
        <v>0.1739276973589296</v>
      </c>
      <c r="R353">
        <f t="shared" si="501"/>
        <v>249.44414268418609</v>
      </c>
      <c r="S353">
        <f t="shared" si="502"/>
        <v>333.05098890153749</v>
      </c>
      <c r="T353">
        <f t="shared" si="503"/>
        <v>4.3536215896535735</v>
      </c>
      <c r="U353">
        <f t="shared" si="504"/>
        <v>5.8128363333549222</v>
      </c>
      <c r="V353">
        <f t="shared" si="505"/>
        <v>148.64013557480519</v>
      </c>
      <c r="W353">
        <f t="shared" si="506"/>
        <v>2.5942597663911049</v>
      </c>
      <c r="X353">
        <f t="shared" si="507"/>
        <v>61.996855320735449</v>
      </c>
      <c r="Y353">
        <f t="shared" si="508"/>
        <v>1.0820492512293987</v>
      </c>
      <c r="Z353">
        <f t="shared" si="509"/>
        <v>138.75787360897539</v>
      </c>
      <c r="AA353">
        <f t="shared" si="510"/>
        <v>2.4217817575427674</v>
      </c>
      <c r="AB353">
        <f t="shared" si="511"/>
        <v>-10100.975561431038</v>
      </c>
      <c r="AC353">
        <f t="shared" si="512"/>
        <v>111.09116969788394</v>
      </c>
      <c r="AD353">
        <f t="shared" si="513"/>
        <v>-1931.1812286309294</v>
      </c>
      <c r="AE353">
        <f t="shared" si="514"/>
        <v>-336.42565718728014</v>
      </c>
      <c r="AF353">
        <f t="shared" si="515"/>
        <v>349.36363420535122</v>
      </c>
      <c r="AG353">
        <f t="shared" si="516"/>
        <v>2539.0417417135377</v>
      </c>
      <c r="AH353">
        <f t="shared" si="517"/>
        <v>-9369.0859016324739</v>
      </c>
      <c r="AI353">
        <f t="shared" si="518"/>
        <v>-2.6025238615645763</v>
      </c>
      <c r="AJ353">
        <f t="shared" si="519"/>
        <v>246.84161882262151</v>
      </c>
      <c r="AK353">
        <f t="shared" si="520"/>
        <v>4.3081989794075541</v>
      </c>
      <c r="AL353">
        <f t="shared" si="521"/>
        <v>246</v>
      </c>
      <c r="AM353">
        <f t="shared" si="522"/>
        <v>50</v>
      </c>
      <c r="AN353">
        <f t="shared" si="523"/>
        <v>29</v>
      </c>
      <c r="AP353">
        <f t="shared" si="524"/>
        <v>4.9592904800285122</v>
      </c>
      <c r="AQ353">
        <f t="shared" si="525"/>
        <v>8.6555947439307626E-2</v>
      </c>
      <c r="AR353" t="str">
        <f t="shared" si="526"/>
        <v>POSITIF</v>
      </c>
      <c r="AS353">
        <f t="shared" si="527"/>
        <v>4</v>
      </c>
      <c r="AT353">
        <f t="shared" si="528"/>
        <v>57</v>
      </c>
      <c r="AU353">
        <f t="shared" si="529"/>
        <v>33</v>
      </c>
      <c r="AV353">
        <f t="shared" si="530"/>
        <v>1.0141410960150026</v>
      </c>
      <c r="AW353" s="4">
        <f t="shared" si="531"/>
        <v>4.2255879000625107E-2</v>
      </c>
      <c r="AX353">
        <f t="shared" si="532"/>
        <v>1.770010120524574E-2</v>
      </c>
      <c r="AY353">
        <f t="shared" si="533"/>
        <v>0.27633299158834823</v>
      </c>
      <c r="AZ353" s="4">
        <f t="shared" si="534"/>
        <v>1.151387464951451E-2</v>
      </c>
      <c r="BA353">
        <f t="shared" si="535"/>
        <v>360355.73860792647</v>
      </c>
      <c r="BB353" t="s">
        <v>191</v>
      </c>
      <c r="BC353">
        <f t="shared" si="536"/>
        <v>1.6701295036710924E-2</v>
      </c>
      <c r="BD353">
        <f t="shared" si="537"/>
        <v>148.64465391978806</v>
      </c>
      <c r="BE353">
        <f t="shared" si="538"/>
        <v>23.437029324655835</v>
      </c>
      <c r="BF353">
        <f t="shared" si="539"/>
        <v>-2.2707531049552315E-3</v>
      </c>
      <c r="BG353">
        <f t="shared" si="540"/>
        <v>23.43475857155088</v>
      </c>
      <c r="BH353" s="19">
        <f t="shared" si="541"/>
        <v>0.1739276973589296</v>
      </c>
      <c r="BI353">
        <f t="shared" si="542"/>
        <v>21.13255383182938</v>
      </c>
      <c r="BJ353">
        <f t="shared" si="543"/>
        <v>4.5535538318293796</v>
      </c>
      <c r="BK353">
        <f t="shared" si="544"/>
        <v>179.46398683008087</v>
      </c>
      <c r="BL353">
        <f t="shared" si="545"/>
        <v>3.1322374589406525</v>
      </c>
      <c r="BM353">
        <f t="shared" si="546"/>
        <v>248.83932064735984</v>
      </c>
      <c r="BN353">
        <f t="shared" si="547"/>
        <v>16.589288043157321</v>
      </c>
      <c r="BO353">
        <f t="shared" si="548"/>
        <v>16</v>
      </c>
      <c r="BP353">
        <f t="shared" si="549"/>
        <v>35</v>
      </c>
      <c r="BQ353">
        <f t="shared" si="550"/>
        <v>21</v>
      </c>
      <c r="BR353">
        <f t="shared" si="551"/>
        <v>-16.557176311208107</v>
      </c>
      <c r="BS353" t="str">
        <f t="shared" si="552"/>
        <v>NEGATIF</v>
      </c>
      <c r="BT353">
        <f t="shared" si="553"/>
        <v>-0.28897724146379078</v>
      </c>
      <c r="BU353">
        <f t="shared" si="554"/>
        <v>16</v>
      </c>
      <c r="BV353">
        <f t="shared" si="555"/>
        <v>-1954</v>
      </c>
      <c r="BW353">
        <f t="shared" si="556"/>
        <v>34</v>
      </c>
      <c r="BX353" t="str">
        <f t="shared" si="557"/>
        <v>NEGATIF</v>
      </c>
      <c r="BY353">
        <f t="shared" si="558"/>
        <v>3.0922604451600786</v>
      </c>
      <c r="BZ353">
        <f t="shared" si="559"/>
        <v>183.09226044516006</v>
      </c>
      <c r="CA353">
        <f t="shared" si="560"/>
        <v>-80.43124120645102</v>
      </c>
      <c r="CB353" t="str">
        <f t="shared" si="567"/>
        <v>NEGATIF</v>
      </c>
      <c r="CC353">
        <f t="shared" si="568"/>
        <v>80</v>
      </c>
      <c r="CD353">
        <f t="shared" si="569"/>
        <v>25</v>
      </c>
      <c r="CE353">
        <f t="shared" si="570"/>
        <v>52</v>
      </c>
      <c r="CG353">
        <f t="shared" si="561"/>
        <v>4.3430654537223363</v>
      </c>
      <c r="CH353">
        <f t="shared" si="562"/>
        <v>0.40901369648352598</v>
      </c>
      <c r="CI353">
        <f t="shared" si="563"/>
        <v>0.40905332860170734</v>
      </c>
    </row>
    <row r="354" spans="1:87">
      <c r="A354">
        <f t="shared" ref="A354:F354" si="697">A60</f>
        <v>7.0027777777777782</v>
      </c>
      <c r="B354">
        <f t="shared" si="697"/>
        <v>111.315</v>
      </c>
      <c r="C354">
        <f t="shared" si="697"/>
        <v>7</v>
      </c>
      <c r="D354">
        <f t="shared" si="697"/>
        <v>2017</v>
      </c>
      <c r="E354">
        <f t="shared" si="697"/>
        <v>5</v>
      </c>
      <c r="F354">
        <f t="shared" si="697"/>
        <v>24</v>
      </c>
      <c r="G354">
        <f t="shared" si="494"/>
        <v>0.12222152900771403</v>
      </c>
      <c r="H354">
        <f t="shared" ref="H354:J354" si="698">H60</f>
        <v>12</v>
      </c>
      <c r="I354">
        <f t="shared" si="698"/>
        <v>15</v>
      </c>
      <c r="J354">
        <f t="shared" si="698"/>
        <v>12.25</v>
      </c>
      <c r="L354">
        <f t="shared" ref="L354:M354" si="699">L60</f>
        <v>20</v>
      </c>
      <c r="M354">
        <f t="shared" si="699"/>
        <v>-13</v>
      </c>
      <c r="N354">
        <f t="shared" si="497"/>
        <v>2457897.71875</v>
      </c>
      <c r="O354">
        <f t="shared" si="498"/>
        <v>8.1270152549154447E-4</v>
      </c>
      <c r="P354">
        <f t="shared" si="499"/>
        <v>2457897.7195627014</v>
      </c>
      <c r="Q354">
        <f t="shared" si="500"/>
        <v>0.17392798255171568</v>
      </c>
      <c r="R354">
        <f t="shared" si="501"/>
        <v>249.44414268418609</v>
      </c>
      <c r="S354">
        <f t="shared" si="502"/>
        <v>333.18708257080289</v>
      </c>
      <c r="T354">
        <f t="shared" si="503"/>
        <v>4.3536215896535735</v>
      </c>
      <c r="U354">
        <f t="shared" si="504"/>
        <v>5.8152116159747234</v>
      </c>
      <c r="V354">
        <f t="shared" si="505"/>
        <v>148.6395839714595</v>
      </c>
      <c r="W354">
        <f t="shared" si="506"/>
        <v>2.5942501390965576</v>
      </c>
      <c r="X354">
        <f t="shared" si="507"/>
        <v>62.007122480346879</v>
      </c>
      <c r="Y354">
        <f t="shared" si="508"/>
        <v>1.0822284469694459</v>
      </c>
      <c r="Z354">
        <f t="shared" si="509"/>
        <v>138.76814027834098</v>
      </c>
      <c r="AA354">
        <f t="shared" si="510"/>
        <v>2.4219609447264108</v>
      </c>
      <c r="AB354">
        <f t="shared" si="511"/>
        <v>-10053.009832598314</v>
      </c>
      <c r="AC354">
        <f t="shared" si="512"/>
        <v>111.67365373566089</v>
      </c>
      <c r="AD354">
        <f t="shared" si="513"/>
        <v>-1902.565186767438</v>
      </c>
      <c r="AE354">
        <f t="shared" si="514"/>
        <v>-342.33269434163225</v>
      </c>
      <c r="AF354">
        <f t="shared" si="515"/>
        <v>348.97662629639876</v>
      </c>
      <c r="AG354">
        <f t="shared" si="516"/>
        <v>2529.9821115728937</v>
      </c>
      <c r="AH354">
        <f t="shared" si="517"/>
        <v>-9307.2753221024323</v>
      </c>
      <c r="AI354">
        <f t="shared" si="518"/>
        <v>-2.5853542561395644</v>
      </c>
      <c r="AJ354">
        <f t="shared" si="519"/>
        <v>246.85878842804652</v>
      </c>
      <c r="AK354">
        <f t="shared" si="520"/>
        <v>4.308498645553489</v>
      </c>
      <c r="AL354">
        <f t="shared" si="521"/>
        <v>246</v>
      </c>
      <c r="AM354">
        <f t="shared" si="522"/>
        <v>51</v>
      </c>
      <c r="AN354">
        <f t="shared" si="523"/>
        <v>31</v>
      </c>
      <c r="AP354">
        <f t="shared" si="524"/>
        <v>4.9470181470086656</v>
      </c>
      <c r="AQ354">
        <f t="shared" si="525"/>
        <v>8.6341754821210079E-2</v>
      </c>
      <c r="AR354" t="str">
        <f t="shared" si="526"/>
        <v>POSITIF</v>
      </c>
      <c r="AS354">
        <f t="shared" si="527"/>
        <v>4</v>
      </c>
      <c r="AT354">
        <f t="shared" si="528"/>
        <v>56</v>
      </c>
      <c r="AU354">
        <f t="shared" si="529"/>
        <v>49</v>
      </c>
      <c r="AV354">
        <f t="shared" si="530"/>
        <v>1.0142257877935967</v>
      </c>
      <c r="AW354" s="4">
        <f t="shared" si="531"/>
        <v>4.2259407824733197E-2</v>
      </c>
      <c r="AX354">
        <f t="shared" si="532"/>
        <v>1.7701579355631578E-2</v>
      </c>
      <c r="AY354">
        <f t="shared" si="533"/>
        <v>0.27635606615826913</v>
      </c>
      <c r="AZ354" s="4">
        <f t="shared" si="534"/>
        <v>1.151483608992788E-2</v>
      </c>
      <c r="BA354">
        <f t="shared" si="535"/>
        <v>360325.65065173001</v>
      </c>
      <c r="BB354" t="s">
        <v>191</v>
      </c>
      <c r="BC354">
        <f t="shared" si="536"/>
        <v>1.6701295024732828E-2</v>
      </c>
      <c r="BD354">
        <f t="shared" si="537"/>
        <v>148.6441023180794</v>
      </c>
      <c r="BE354">
        <f t="shared" si="538"/>
        <v>23.43702932094714</v>
      </c>
      <c r="BF354">
        <f t="shared" si="539"/>
        <v>-2.2707873429199492E-3</v>
      </c>
      <c r="BG354">
        <f t="shared" si="540"/>
        <v>23.434758533604221</v>
      </c>
      <c r="BH354" s="19">
        <f t="shared" si="541"/>
        <v>0.17392798255171568</v>
      </c>
      <c r="BI354">
        <f t="shared" si="542"/>
        <v>21.383238307541856</v>
      </c>
      <c r="BJ354">
        <f t="shared" si="543"/>
        <v>4.8042383075418549</v>
      </c>
      <c r="BK354">
        <f t="shared" si="544"/>
        <v>183.20868806397431</v>
      </c>
      <c r="BL354">
        <f t="shared" si="545"/>
        <v>3.1975948249755874</v>
      </c>
      <c r="BM354">
        <f t="shared" si="546"/>
        <v>248.85488654915355</v>
      </c>
      <c r="BN354">
        <f t="shared" si="547"/>
        <v>16.590325769943568</v>
      </c>
      <c r="BO354">
        <f t="shared" si="548"/>
        <v>16</v>
      </c>
      <c r="BP354">
        <f t="shared" si="549"/>
        <v>35</v>
      </c>
      <c r="BQ354">
        <f t="shared" si="550"/>
        <v>25</v>
      </c>
      <c r="BR354">
        <f t="shared" si="551"/>
        <v>-16.572074512653597</v>
      </c>
      <c r="BS354" t="str">
        <f t="shared" si="552"/>
        <v>NEGATIF</v>
      </c>
      <c r="BT354">
        <f t="shared" si="553"/>
        <v>-0.28923726413163997</v>
      </c>
      <c r="BU354">
        <f t="shared" si="554"/>
        <v>16</v>
      </c>
      <c r="BV354">
        <f t="shared" si="555"/>
        <v>-1955</v>
      </c>
      <c r="BW354">
        <f t="shared" si="556"/>
        <v>40</v>
      </c>
      <c r="BX354" t="str">
        <f t="shared" si="557"/>
        <v>NEGATIF</v>
      </c>
      <c r="BY354">
        <f t="shared" si="558"/>
        <v>-17.867117406563676</v>
      </c>
      <c r="BZ354">
        <f t="shared" si="559"/>
        <v>162.13288259343634</v>
      </c>
      <c r="CA354">
        <f t="shared" si="560"/>
        <v>-79.929676515824013</v>
      </c>
      <c r="CB354" t="str">
        <f t="shared" si="567"/>
        <v>NEGATIF</v>
      </c>
      <c r="CC354">
        <f t="shared" si="568"/>
        <v>79</v>
      </c>
      <c r="CD354">
        <f t="shared" si="569"/>
        <v>55</v>
      </c>
      <c r="CE354">
        <f t="shared" si="570"/>
        <v>46</v>
      </c>
      <c r="CG354">
        <f t="shared" si="561"/>
        <v>4.3433371299596795</v>
      </c>
      <c r="CH354">
        <f t="shared" si="562"/>
        <v>0.40901369582123187</v>
      </c>
      <c r="CI354">
        <f t="shared" si="563"/>
        <v>0.4090533285369784</v>
      </c>
    </row>
    <row r="355" spans="1:87">
      <c r="A355">
        <f t="shared" ref="A355:F355" si="700">A61</f>
        <v>7.0027777777777782</v>
      </c>
      <c r="B355">
        <f t="shared" si="700"/>
        <v>111.315</v>
      </c>
      <c r="C355">
        <f t="shared" si="700"/>
        <v>7</v>
      </c>
      <c r="D355">
        <f t="shared" si="700"/>
        <v>2017</v>
      </c>
      <c r="E355">
        <f t="shared" si="700"/>
        <v>5</v>
      </c>
      <c r="F355">
        <f t="shared" si="700"/>
        <v>24</v>
      </c>
      <c r="G355">
        <f t="shared" si="494"/>
        <v>0.12222152900771403</v>
      </c>
      <c r="H355">
        <f t="shared" ref="H355:J355" si="701">H61</f>
        <v>12</v>
      </c>
      <c r="I355">
        <f t="shared" si="701"/>
        <v>30</v>
      </c>
      <c r="J355">
        <f t="shared" si="701"/>
        <v>12.5</v>
      </c>
      <c r="L355">
        <f t="shared" ref="L355:M355" si="702">L61</f>
        <v>20</v>
      </c>
      <c r="M355">
        <f t="shared" si="702"/>
        <v>-13</v>
      </c>
      <c r="N355">
        <f t="shared" si="497"/>
        <v>2457897.729166667</v>
      </c>
      <c r="O355">
        <f t="shared" si="498"/>
        <v>8.1270152549154447E-4</v>
      </c>
      <c r="P355">
        <f t="shared" si="499"/>
        <v>2457897.7299793684</v>
      </c>
      <c r="Q355">
        <f t="shared" si="500"/>
        <v>0.1739282677445145</v>
      </c>
      <c r="R355">
        <f t="shared" si="501"/>
        <v>249.44414268418609</v>
      </c>
      <c r="S355">
        <f t="shared" si="502"/>
        <v>333.32317624613643</v>
      </c>
      <c r="T355">
        <f t="shared" si="503"/>
        <v>4.3536215896535735</v>
      </c>
      <c r="U355">
        <f t="shared" si="504"/>
        <v>5.8175868987004336</v>
      </c>
      <c r="V355">
        <f t="shared" si="505"/>
        <v>148.6390323680892</v>
      </c>
      <c r="W355">
        <f t="shared" si="506"/>
        <v>2.5942405118015808</v>
      </c>
      <c r="X355">
        <f t="shared" si="507"/>
        <v>62.017389640417605</v>
      </c>
      <c r="Y355">
        <f t="shared" si="508"/>
        <v>1.0824076427175093</v>
      </c>
      <c r="Z355">
        <f t="shared" si="509"/>
        <v>138.77840694816496</v>
      </c>
      <c r="AA355">
        <f t="shared" si="510"/>
        <v>2.422140131918054</v>
      </c>
      <c r="AB355">
        <f t="shared" si="511"/>
        <v>-10004.986483489978</v>
      </c>
      <c r="AC355">
        <f t="shared" si="512"/>
        <v>112.24436587231914</v>
      </c>
      <c r="AD355">
        <f t="shared" si="513"/>
        <v>-1873.1469394212734</v>
      </c>
      <c r="AE355">
        <f t="shared" si="514"/>
        <v>-348.2036486678067</v>
      </c>
      <c r="AF355">
        <f t="shared" si="515"/>
        <v>348.58446985892317</v>
      </c>
      <c r="AG355">
        <f t="shared" si="516"/>
        <v>2520.9024678614028</v>
      </c>
      <c r="AH355">
        <f t="shared" si="517"/>
        <v>-9244.6057679864134</v>
      </c>
      <c r="AI355">
        <f t="shared" si="518"/>
        <v>-2.5679460466628927</v>
      </c>
      <c r="AJ355">
        <f t="shared" si="519"/>
        <v>246.87619663752321</v>
      </c>
      <c r="AK355">
        <f t="shared" si="520"/>
        <v>4.3088024761257335</v>
      </c>
      <c r="AL355">
        <f t="shared" si="521"/>
        <v>246</v>
      </c>
      <c r="AM355">
        <f t="shared" si="522"/>
        <v>52</v>
      </c>
      <c r="AN355">
        <f t="shared" si="523"/>
        <v>34</v>
      </c>
      <c r="AP355">
        <f t="shared" si="524"/>
        <v>4.9627653745843583</v>
      </c>
      <c r="AQ355">
        <f t="shared" si="525"/>
        <v>8.6616595790466766E-2</v>
      </c>
      <c r="AR355" t="str">
        <f t="shared" si="526"/>
        <v>POSITIF</v>
      </c>
      <c r="AS355">
        <f t="shared" si="527"/>
        <v>4</v>
      </c>
      <c r="AT355">
        <f t="shared" si="528"/>
        <v>57</v>
      </c>
      <c r="AU355">
        <f t="shared" si="529"/>
        <v>45</v>
      </c>
      <c r="AV355">
        <f t="shared" si="530"/>
        <v>1.0143101238499839</v>
      </c>
      <c r="AW355" s="4">
        <f t="shared" si="531"/>
        <v>4.2262921827082661E-2</v>
      </c>
      <c r="AX355">
        <f t="shared" si="532"/>
        <v>1.770305129749368E-2</v>
      </c>
      <c r="AY355">
        <f t="shared" si="533"/>
        <v>0.27637904380988088</v>
      </c>
      <c r="AZ355" s="4">
        <f t="shared" si="534"/>
        <v>1.1515793492078369E-2</v>
      </c>
      <c r="BA355">
        <f t="shared" si="535"/>
        <v>360295.69406404876</v>
      </c>
      <c r="BB355" t="s">
        <v>191</v>
      </c>
      <c r="BC355">
        <f t="shared" si="536"/>
        <v>1.6701295012754729E-2</v>
      </c>
      <c r="BD355">
        <f t="shared" si="537"/>
        <v>148.64355071634608</v>
      </c>
      <c r="BE355">
        <f t="shared" si="538"/>
        <v>23.437029317238444</v>
      </c>
      <c r="BF355">
        <f t="shared" si="539"/>
        <v>-2.2708215693074225E-3</v>
      </c>
      <c r="BG355">
        <f t="shared" si="540"/>
        <v>23.434758495669136</v>
      </c>
      <c r="BH355" s="19">
        <f t="shared" si="541"/>
        <v>0.1739282677445145</v>
      </c>
      <c r="BI355">
        <f t="shared" si="542"/>
        <v>21.633922794461249</v>
      </c>
      <c r="BJ355">
        <f t="shared" si="543"/>
        <v>5.0549227944612483</v>
      </c>
      <c r="BK355">
        <f t="shared" si="544"/>
        <v>186.95317288871163</v>
      </c>
      <c r="BL355">
        <f t="shared" si="545"/>
        <v>3.2629484139582163</v>
      </c>
      <c r="BM355">
        <f t="shared" si="546"/>
        <v>248.87066902820712</v>
      </c>
      <c r="BN355">
        <f t="shared" si="547"/>
        <v>16.591377935213806</v>
      </c>
      <c r="BO355">
        <f t="shared" si="548"/>
        <v>16</v>
      </c>
      <c r="BP355">
        <f t="shared" si="549"/>
        <v>35</v>
      </c>
      <c r="BQ355">
        <f t="shared" si="550"/>
        <v>28</v>
      </c>
      <c r="BR355">
        <f t="shared" si="551"/>
        <v>-16.559364940620998</v>
      </c>
      <c r="BS355" t="str">
        <f t="shared" si="552"/>
        <v>NEGATIF</v>
      </c>
      <c r="BT355">
        <f t="shared" si="553"/>
        <v>-0.28901544025315173</v>
      </c>
      <c r="BU355">
        <f t="shared" si="554"/>
        <v>16</v>
      </c>
      <c r="BV355">
        <f t="shared" si="555"/>
        <v>-1954</v>
      </c>
      <c r="BW355">
        <f t="shared" si="556"/>
        <v>26</v>
      </c>
      <c r="BX355" t="str">
        <f t="shared" si="557"/>
        <v>NEGATIF</v>
      </c>
      <c r="BY355">
        <f t="shared" si="558"/>
        <v>-34.812001123877764</v>
      </c>
      <c r="BZ355">
        <f t="shared" si="559"/>
        <v>145.18799887612224</v>
      </c>
      <c r="CA355">
        <f t="shared" si="560"/>
        <v>-78.272440542657392</v>
      </c>
      <c r="CB355" t="str">
        <f t="shared" si="567"/>
        <v>NEGATIF</v>
      </c>
      <c r="CC355">
        <f t="shared" si="568"/>
        <v>78</v>
      </c>
      <c r="CD355">
        <f t="shared" si="569"/>
        <v>16</v>
      </c>
      <c r="CE355">
        <f t="shared" si="570"/>
        <v>20</v>
      </c>
      <c r="CG355">
        <f t="shared" si="561"/>
        <v>4.3436125861832906</v>
      </c>
      <c r="CH355">
        <f t="shared" si="562"/>
        <v>0.40901369515913971</v>
      </c>
      <c r="CI355">
        <f t="shared" si="563"/>
        <v>0.40905332847224946</v>
      </c>
    </row>
    <row r="356" spans="1:87">
      <c r="A356">
        <f t="shared" ref="A356:F356" si="703">A62</f>
        <v>7.0027777777777782</v>
      </c>
      <c r="B356">
        <f t="shared" si="703"/>
        <v>111.315</v>
      </c>
      <c r="C356">
        <f t="shared" si="703"/>
        <v>7</v>
      </c>
      <c r="D356">
        <f t="shared" si="703"/>
        <v>2017</v>
      </c>
      <c r="E356">
        <f t="shared" si="703"/>
        <v>5</v>
      </c>
      <c r="F356">
        <f t="shared" si="703"/>
        <v>24</v>
      </c>
      <c r="G356">
        <f t="shared" si="494"/>
        <v>0.12222152900771403</v>
      </c>
      <c r="H356">
        <f t="shared" ref="H356:J356" si="704">H62</f>
        <v>12</v>
      </c>
      <c r="I356">
        <f t="shared" si="704"/>
        <v>45</v>
      </c>
      <c r="J356">
        <f t="shared" si="704"/>
        <v>12.75</v>
      </c>
      <c r="L356">
        <f t="shared" ref="L356:M356" si="705">L62</f>
        <v>20</v>
      </c>
      <c r="M356">
        <f t="shared" si="705"/>
        <v>-13</v>
      </c>
      <c r="N356">
        <f t="shared" si="497"/>
        <v>2457897.7395833335</v>
      </c>
      <c r="O356">
        <f t="shared" si="498"/>
        <v>8.1270152549154447E-4</v>
      </c>
      <c r="P356">
        <f t="shared" si="499"/>
        <v>2457897.7403960349</v>
      </c>
      <c r="Q356">
        <f t="shared" si="500"/>
        <v>0.17392855293730058</v>
      </c>
      <c r="R356">
        <f t="shared" si="501"/>
        <v>249.44414268418609</v>
      </c>
      <c r="S356">
        <f t="shared" si="502"/>
        <v>333.45926991540182</v>
      </c>
      <c r="T356">
        <f t="shared" si="503"/>
        <v>4.3536215896535735</v>
      </c>
      <c r="U356">
        <f t="shared" si="504"/>
        <v>5.8199621813202347</v>
      </c>
      <c r="V356">
        <f t="shared" si="505"/>
        <v>148.63848076474358</v>
      </c>
      <c r="W356">
        <f t="shared" si="506"/>
        <v>2.5942308845070343</v>
      </c>
      <c r="X356">
        <f t="shared" si="507"/>
        <v>62.027656800029945</v>
      </c>
      <c r="Y356">
        <f t="shared" si="508"/>
        <v>1.0825868384575725</v>
      </c>
      <c r="Z356">
        <f t="shared" si="509"/>
        <v>138.78867361753055</v>
      </c>
      <c r="AA356">
        <f t="shared" si="510"/>
        <v>2.4223193191016974</v>
      </c>
      <c r="AB356">
        <f t="shared" si="511"/>
        <v>-9956.9057893346071</v>
      </c>
      <c r="AC356">
        <f t="shared" si="512"/>
        <v>112.80324589600325</v>
      </c>
      <c r="AD356">
        <f t="shared" si="513"/>
        <v>-1842.9388932329457</v>
      </c>
      <c r="AE356">
        <f t="shared" si="514"/>
        <v>-354.03790082198776</v>
      </c>
      <c r="AF356">
        <f t="shared" si="515"/>
        <v>348.18717535622818</v>
      </c>
      <c r="AG356">
        <f t="shared" si="516"/>
        <v>2511.8028800769207</v>
      </c>
      <c r="AH356">
        <f t="shared" si="517"/>
        <v>-9181.0892820603895</v>
      </c>
      <c r="AI356">
        <f t="shared" si="518"/>
        <v>-2.5503025783501081</v>
      </c>
      <c r="AJ356">
        <f t="shared" si="519"/>
        <v>246.89384010583598</v>
      </c>
      <c r="AK356">
        <f t="shared" si="520"/>
        <v>4.3091104127392628</v>
      </c>
      <c r="AL356">
        <f t="shared" si="521"/>
        <v>246</v>
      </c>
      <c r="AM356">
        <f t="shared" si="522"/>
        <v>53</v>
      </c>
      <c r="AN356">
        <f t="shared" si="523"/>
        <v>37</v>
      </c>
      <c r="AP356">
        <f t="shared" si="524"/>
        <v>4.9611881905858555</v>
      </c>
      <c r="AQ356">
        <f t="shared" si="525"/>
        <v>8.6589068736783126E-2</v>
      </c>
      <c r="AR356" t="str">
        <f t="shared" si="526"/>
        <v>POSITIF</v>
      </c>
      <c r="AS356">
        <f t="shared" si="527"/>
        <v>4</v>
      </c>
      <c r="AT356">
        <f t="shared" si="528"/>
        <v>57</v>
      </c>
      <c r="AU356">
        <f t="shared" si="529"/>
        <v>40</v>
      </c>
      <c r="AV356">
        <f t="shared" si="530"/>
        <v>1.014394103494396</v>
      </c>
      <c r="AW356" s="4">
        <f t="shared" si="531"/>
        <v>4.2266420978933163E-2</v>
      </c>
      <c r="AX356">
        <f t="shared" si="532"/>
        <v>1.7704517018793327E-2</v>
      </c>
      <c r="AY356">
        <f t="shared" si="533"/>
        <v>0.27640192435526079</v>
      </c>
      <c r="AZ356" s="4">
        <f t="shared" si="534"/>
        <v>1.1516746848135867E-2</v>
      </c>
      <c r="BA356">
        <f t="shared" si="535"/>
        <v>360265.86902554648</v>
      </c>
      <c r="BB356" t="s">
        <v>191</v>
      </c>
      <c r="BC356">
        <f t="shared" si="536"/>
        <v>1.6701295000776634E-2</v>
      </c>
      <c r="BD356">
        <f t="shared" si="537"/>
        <v>148.64299911463743</v>
      </c>
      <c r="BE356">
        <f t="shared" si="538"/>
        <v>23.437029313529749</v>
      </c>
      <c r="BF356">
        <f t="shared" si="539"/>
        <v>-2.2708557841085511E-3</v>
      </c>
      <c r="BG356">
        <f t="shared" si="540"/>
        <v>23.434758457745641</v>
      </c>
      <c r="BH356" s="19">
        <f t="shared" si="541"/>
        <v>0.17392855293730058</v>
      </c>
      <c r="BI356">
        <f t="shared" si="542"/>
        <v>21.884607270173728</v>
      </c>
      <c r="BJ356">
        <f t="shared" si="543"/>
        <v>5.3056072701737271</v>
      </c>
      <c r="BK356">
        <f t="shared" si="544"/>
        <v>190.69744399035017</v>
      </c>
      <c r="BL356">
        <f t="shared" si="545"/>
        <v>3.328298272769084</v>
      </c>
      <c r="BM356">
        <f t="shared" si="546"/>
        <v>248.88666506225576</v>
      </c>
      <c r="BN356">
        <f t="shared" si="547"/>
        <v>16.592444337483716</v>
      </c>
      <c r="BO356">
        <f t="shared" si="548"/>
        <v>16</v>
      </c>
      <c r="BP356">
        <f t="shared" si="549"/>
        <v>35</v>
      </c>
      <c r="BQ356">
        <f t="shared" si="550"/>
        <v>32</v>
      </c>
      <c r="BR356">
        <f t="shared" si="551"/>
        <v>-16.563784155603233</v>
      </c>
      <c r="BS356" t="str">
        <f t="shared" si="552"/>
        <v>NEGATIF</v>
      </c>
      <c r="BT356">
        <f t="shared" si="553"/>
        <v>-0.28909257010494521</v>
      </c>
      <c r="BU356">
        <f t="shared" si="554"/>
        <v>16</v>
      </c>
      <c r="BV356">
        <f t="shared" si="555"/>
        <v>-1954</v>
      </c>
      <c r="BW356">
        <f t="shared" si="556"/>
        <v>10</v>
      </c>
      <c r="BX356" t="str">
        <f t="shared" si="557"/>
        <v>NEGATIF</v>
      </c>
      <c r="BY356">
        <f t="shared" si="558"/>
        <v>-46.620751561609758</v>
      </c>
      <c r="BZ356">
        <f t="shared" si="559"/>
        <v>133.37924843839025</v>
      </c>
      <c r="CA356">
        <f t="shared" si="560"/>
        <v>-75.830505846969203</v>
      </c>
      <c r="CB356" t="str">
        <f t="shared" si="567"/>
        <v>NEGATIF</v>
      </c>
      <c r="CC356">
        <f t="shared" si="568"/>
        <v>75</v>
      </c>
      <c r="CD356">
        <f t="shared" si="569"/>
        <v>49</v>
      </c>
      <c r="CE356">
        <f t="shared" si="570"/>
        <v>49</v>
      </c>
      <c r="CG356">
        <f t="shared" si="561"/>
        <v>4.343891769644701</v>
      </c>
      <c r="CH356">
        <f t="shared" si="562"/>
        <v>0.40901369449724989</v>
      </c>
      <c r="CI356">
        <f t="shared" si="563"/>
        <v>0.40905332840752051</v>
      </c>
    </row>
    <row r="357" spans="1:87">
      <c r="A357">
        <f t="shared" ref="A357:F357" si="706">A63</f>
        <v>7.0027777777777782</v>
      </c>
      <c r="B357">
        <f t="shared" si="706"/>
        <v>111.315</v>
      </c>
      <c r="C357">
        <f t="shared" si="706"/>
        <v>7</v>
      </c>
      <c r="D357">
        <f t="shared" si="706"/>
        <v>2017</v>
      </c>
      <c r="E357">
        <f t="shared" si="706"/>
        <v>5</v>
      </c>
      <c r="F357">
        <f t="shared" si="706"/>
        <v>24</v>
      </c>
      <c r="G357">
        <f t="shared" si="494"/>
        <v>0.12222152900771403</v>
      </c>
      <c r="H357">
        <f t="shared" ref="H357:J357" si="707">H63</f>
        <v>13</v>
      </c>
      <c r="I357">
        <f t="shared" si="707"/>
        <v>0</v>
      </c>
      <c r="J357">
        <f t="shared" si="707"/>
        <v>13</v>
      </c>
      <c r="L357">
        <f t="shared" ref="L357:M357" si="708">L63</f>
        <v>20</v>
      </c>
      <c r="M357">
        <f t="shared" si="708"/>
        <v>-13</v>
      </c>
      <c r="N357">
        <f t="shared" si="497"/>
        <v>2457897.75</v>
      </c>
      <c r="O357">
        <f t="shared" si="498"/>
        <v>8.1270152549154447E-4</v>
      </c>
      <c r="P357">
        <f t="shared" si="499"/>
        <v>2457897.7508127014</v>
      </c>
      <c r="Q357">
        <f t="shared" si="500"/>
        <v>0.17392883813008667</v>
      </c>
      <c r="R357">
        <f t="shared" si="501"/>
        <v>249.44414268418609</v>
      </c>
      <c r="S357">
        <f t="shared" si="502"/>
        <v>333.59536358466721</v>
      </c>
      <c r="T357">
        <f t="shared" si="503"/>
        <v>4.3536215896535735</v>
      </c>
      <c r="U357">
        <f t="shared" si="504"/>
        <v>5.8223374639400358</v>
      </c>
      <c r="V357">
        <f t="shared" si="505"/>
        <v>148.63792916139789</v>
      </c>
      <c r="W357">
        <f t="shared" si="506"/>
        <v>2.5942212572124874</v>
      </c>
      <c r="X357">
        <f t="shared" si="507"/>
        <v>62.037923959642285</v>
      </c>
      <c r="Y357">
        <f t="shared" si="508"/>
        <v>1.0827660341976357</v>
      </c>
      <c r="Z357">
        <f t="shared" si="509"/>
        <v>138.79894028689705</v>
      </c>
      <c r="AA357">
        <f t="shared" si="510"/>
        <v>2.4224985062853563</v>
      </c>
      <c r="AB357">
        <f t="shared" si="511"/>
        <v>-9908.7680192618081</v>
      </c>
      <c r="AC357">
        <f t="shared" si="512"/>
        <v>113.35023491887846</v>
      </c>
      <c r="AD357">
        <f t="shared" si="513"/>
        <v>-1811.9537839316804</v>
      </c>
      <c r="AE357">
        <f t="shared" si="514"/>
        <v>-359.83483611659437</v>
      </c>
      <c r="AF357">
        <f t="shared" si="515"/>
        <v>347.78475333338008</v>
      </c>
      <c r="AG357">
        <f t="shared" si="516"/>
        <v>2502.6834166521376</v>
      </c>
      <c r="AH357">
        <f t="shared" si="517"/>
        <v>-9116.7382344056859</v>
      </c>
      <c r="AI357">
        <f t="shared" si="518"/>
        <v>-2.532427287334913</v>
      </c>
      <c r="AJ357">
        <f t="shared" si="519"/>
        <v>246.91171539685118</v>
      </c>
      <c r="AK357">
        <f t="shared" si="520"/>
        <v>4.3094223954222306</v>
      </c>
      <c r="AL357">
        <f t="shared" si="521"/>
        <v>246</v>
      </c>
      <c r="AM357">
        <f t="shared" si="522"/>
        <v>54</v>
      </c>
      <c r="AN357">
        <f t="shared" si="523"/>
        <v>42</v>
      </c>
      <c r="AP357">
        <f t="shared" si="524"/>
        <v>4.9592771514366421</v>
      </c>
      <c r="AQ357">
        <f t="shared" si="525"/>
        <v>8.6555714811494835E-2</v>
      </c>
      <c r="AR357" t="str">
        <f t="shared" si="526"/>
        <v>POSITIF</v>
      </c>
      <c r="AS357">
        <f t="shared" si="527"/>
        <v>4</v>
      </c>
      <c r="AT357">
        <f t="shared" si="528"/>
        <v>57</v>
      </c>
      <c r="AU357">
        <f t="shared" si="529"/>
        <v>33</v>
      </c>
      <c r="AV357">
        <f t="shared" si="530"/>
        <v>1.0144777260510864</v>
      </c>
      <c r="AW357" s="4">
        <f t="shared" si="531"/>
        <v>4.2269905252128599E-2</v>
      </c>
      <c r="AX357">
        <f t="shared" si="532"/>
        <v>1.7705976507736511E-2</v>
      </c>
      <c r="AY357">
        <f t="shared" si="533"/>
        <v>0.27642470761030613</v>
      </c>
      <c r="AZ357" s="4">
        <f t="shared" si="534"/>
        <v>1.1517696150429422E-2</v>
      </c>
      <c r="BA357">
        <f t="shared" si="535"/>
        <v>360236.17571204528</v>
      </c>
      <c r="BB357" t="s">
        <v>191</v>
      </c>
      <c r="BC357">
        <f t="shared" si="536"/>
        <v>1.6701294988798538E-2</v>
      </c>
      <c r="BD357">
        <f t="shared" si="537"/>
        <v>148.64244751292878</v>
      </c>
      <c r="BE357">
        <f t="shared" si="538"/>
        <v>23.437029309821053</v>
      </c>
      <c r="BF357">
        <f t="shared" si="539"/>
        <v>-2.2708899873188251E-3</v>
      </c>
      <c r="BG357">
        <f t="shared" si="540"/>
        <v>23.434758419833734</v>
      </c>
      <c r="BH357" s="19">
        <f t="shared" si="541"/>
        <v>0.17392883813008667</v>
      </c>
      <c r="BI357">
        <f t="shared" si="542"/>
        <v>22.135291745855163</v>
      </c>
      <c r="BJ357">
        <f t="shared" si="543"/>
        <v>5.5562917458551624</v>
      </c>
      <c r="BK357">
        <f t="shared" si="544"/>
        <v>194.44150464129322</v>
      </c>
      <c r="BL357">
        <f t="shared" si="545"/>
        <v>3.3936444585224024</v>
      </c>
      <c r="BM357">
        <f t="shared" si="546"/>
        <v>248.90287154653421</v>
      </c>
      <c r="BN357">
        <f t="shared" si="547"/>
        <v>16.593524769768948</v>
      </c>
      <c r="BO357">
        <f t="shared" si="548"/>
        <v>16</v>
      </c>
      <c r="BP357">
        <f t="shared" si="549"/>
        <v>35</v>
      </c>
      <c r="BQ357">
        <f t="shared" si="550"/>
        <v>36</v>
      </c>
      <c r="BR357">
        <f t="shared" si="551"/>
        <v>-16.568568392907352</v>
      </c>
      <c r="BS357" t="str">
        <f t="shared" si="552"/>
        <v>NEGATIF</v>
      </c>
      <c r="BT357">
        <f t="shared" si="553"/>
        <v>-0.28917607079809882</v>
      </c>
      <c r="BU357">
        <f t="shared" si="554"/>
        <v>16</v>
      </c>
      <c r="BV357">
        <f t="shared" si="555"/>
        <v>-1955</v>
      </c>
      <c r="BW357">
        <f t="shared" si="556"/>
        <v>53</v>
      </c>
      <c r="BX357" t="str">
        <f t="shared" si="557"/>
        <v>NEGATIF</v>
      </c>
      <c r="BY357">
        <f t="shared" si="558"/>
        <v>-54.600332626043908</v>
      </c>
      <c r="BZ357">
        <f t="shared" si="559"/>
        <v>125.39966737395609</v>
      </c>
      <c r="CA357">
        <f t="shared" si="560"/>
        <v>-72.94742212819385</v>
      </c>
      <c r="CB357" t="str">
        <f t="shared" si="567"/>
        <v>NEGATIF</v>
      </c>
      <c r="CC357">
        <f t="shared" si="568"/>
        <v>72</v>
      </c>
      <c r="CD357">
        <f t="shared" si="569"/>
        <v>56</v>
      </c>
      <c r="CE357">
        <f t="shared" si="570"/>
        <v>50</v>
      </c>
      <c r="CG357">
        <f t="shared" si="561"/>
        <v>4.3441746261555325</v>
      </c>
      <c r="CH357">
        <f t="shared" si="562"/>
        <v>0.4090136938355623</v>
      </c>
      <c r="CI357">
        <f t="shared" si="563"/>
        <v>0.40905332834279157</v>
      </c>
    </row>
    <row r="358" spans="1:87">
      <c r="A358">
        <f t="shared" ref="A358:F358" si="709">A64</f>
        <v>7.0027777777777782</v>
      </c>
      <c r="B358">
        <f t="shared" si="709"/>
        <v>111.315</v>
      </c>
      <c r="C358">
        <f t="shared" si="709"/>
        <v>7</v>
      </c>
      <c r="D358">
        <f t="shared" si="709"/>
        <v>2017</v>
      </c>
      <c r="E358">
        <f t="shared" si="709"/>
        <v>5</v>
      </c>
      <c r="F358">
        <f t="shared" si="709"/>
        <v>24</v>
      </c>
      <c r="G358">
        <f t="shared" si="494"/>
        <v>0.12222152900771403</v>
      </c>
      <c r="H358">
        <f t="shared" ref="H358:J358" si="710">H64</f>
        <v>13</v>
      </c>
      <c r="I358">
        <f t="shared" si="710"/>
        <v>15</v>
      </c>
      <c r="J358">
        <f t="shared" si="710"/>
        <v>13.25</v>
      </c>
      <c r="L358">
        <f t="shared" ref="L358:M358" si="711">L64</f>
        <v>20</v>
      </c>
      <c r="M358">
        <f t="shared" si="711"/>
        <v>-13</v>
      </c>
      <c r="N358">
        <f t="shared" si="497"/>
        <v>2457897.760416667</v>
      </c>
      <c r="O358">
        <f t="shared" si="498"/>
        <v>8.1270152549154447E-4</v>
      </c>
      <c r="P358">
        <f t="shared" si="499"/>
        <v>2457897.7612293684</v>
      </c>
      <c r="Q358">
        <f t="shared" si="500"/>
        <v>0.17392912332288549</v>
      </c>
      <c r="R358">
        <f t="shared" si="501"/>
        <v>249.44414268418609</v>
      </c>
      <c r="S358">
        <f t="shared" si="502"/>
        <v>333.73145726000075</v>
      </c>
      <c r="T358">
        <f t="shared" si="503"/>
        <v>4.3536215896535735</v>
      </c>
      <c r="U358">
        <f t="shared" si="504"/>
        <v>5.8247127466657469</v>
      </c>
      <c r="V358">
        <f t="shared" si="505"/>
        <v>148.63737755802759</v>
      </c>
      <c r="W358">
        <f t="shared" si="506"/>
        <v>2.5942116299175106</v>
      </c>
      <c r="X358">
        <f t="shared" si="507"/>
        <v>62.04819111971301</v>
      </c>
      <c r="Y358">
        <f t="shared" si="508"/>
        <v>1.0829452299456992</v>
      </c>
      <c r="Z358">
        <f t="shared" si="509"/>
        <v>138.80920695672103</v>
      </c>
      <c r="AA358">
        <f t="shared" si="510"/>
        <v>2.422677693477</v>
      </c>
      <c r="AB358">
        <f t="shared" si="511"/>
        <v>-9860.5734427130064</v>
      </c>
      <c r="AC358">
        <f t="shared" si="512"/>
        <v>113.88527530446027</v>
      </c>
      <c r="AD358">
        <f t="shared" si="513"/>
        <v>-1780.2046747515396</v>
      </c>
      <c r="AE358">
        <f t="shared" si="514"/>
        <v>-365.59384378917287</v>
      </c>
      <c r="AF358">
        <f t="shared" si="515"/>
        <v>347.37721446836326</v>
      </c>
      <c r="AG358">
        <f t="shared" si="516"/>
        <v>2493.544146164877</v>
      </c>
      <c r="AH358">
        <f t="shared" si="517"/>
        <v>-9051.5653253160181</v>
      </c>
      <c r="AI358">
        <f t="shared" si="518"/>
        <v>-2.5143237014766715</v>
      </c>
      <c r="AJ358">
        <f t="shared" si="519"/>
        <v>246.92981898270941</v>
      </c>
      <c r="AK358">
        <f t="shared" si="520"/>
        <v>4.3097383626018742</v>
      </c>
      <c r="AL358">
        <f t="shared" si="521"/>
        <v>246</v>
      </c>
      <c r="AM358">
        <f t="shared" si="522"/>
        <v>55</v>
      </c>
      <c r="AN358">
        <f t="shared" si="523"/>
        <v>47</v>
      </c>
      <c r="AP358">
        <f t="shared" si="524"/>
        <v>4.9630725524448431</v>
      </c>
      <c r="AQ358">
        <f t="shared" si="525"/>
        <v>8.6621957055521462E-2</v>
      </c>
      <c r="AR358" t="str">
        <f t="shared" si="526"/>
        <v>POSITIF</v>
      </c>
      <c r="AS358">
        <f t="shared" si="527"/>
        <v>4</v>
      </c>
      <c r="AT358">
        <f t="shared" si="528"/>
        <v>57</v>
      </c>
      <c r="AU358">
        <f t="shared" si="529"/>
        <v>47</v>
      </c>
      <c r="AV358">
        <f t="shared" si="530"/>
        <v>1.0145609908469837</v>
      </c>
      <c r="AW358" s="4">
        <f t="shared" si="531"/>
        <v>4.2273374618624321E-2</v>
      </c>
      <c r="AX358">
        <f t="shared" si="532"/>
        <v>1.7707429752575918E-2</v>
      </c>
      <c r="AY358">
        <f t="shared" si="533"/>
        <v>0.27644739339164343</v>
      </c>
      <c r="AZ358" s="4">
        <f t="shared" si="534"/>
        <v>1.1518641391318475E-2</v>
      </c>
      <c r="BA358">
        <f t="shared" si="535"/>
        <v>360206.61429855786</v>
      </c>
      <c r="BB358" t="s">
        <v>191</v>
      </c>
      <c r="BC358">
        <f t="shared" si="536"/>
        <v>1.6701294976820439E-2</v>
      </c>
      <c r="BD358">
        <f t="shared" si="537"/>
        <v>148.64189591119552</v>
      </c>
      <c r="BE358">
        <f t="shared" si="538"/>
        <v>23.437029306112358</v>
      </c>
      <c r="BF358">
        <f t="shared" si="539"/>
        <v>-2.2709241789337334E-3</v>
      </c>
      <c r="BG358">
        <f t="shared" si="540"/>
        <v>23.434758381933424</v>
      </c>
      <c r="BH358" s="19">
        <f t="shared" si="541"/>
        <v>0.17392912332288549</v>
      </c>
      <c r="BI358">
        <f t="shared" si="542"/>
        <v>22.385976232774556</v>
      </c>
      <c r="BJ358">
        <f t="shared" si="543"/>
        <v>5.8069762327745558</v>
      </c>
      <c r="BK358">
        <f t="shared" si="544"/>
        <v>198.18535819858798</v>
      </c>
      <c r="BL358">
        <f t="shared" si="545"/>
        <v>3.4589870298096983</v>
      </c>
      <c r="BM358">
        <f t="shared" si="546"/>
        <v>248.91928529303038</v>
      </c>
      <c r="BN358">
        <f t="shared" si="547"/>
        <v>16.594619019535358</v>
      </c>
      <c r="BO358">
        <f t="shared" si="548"/>
        <v>16</v>
      </c>
      <c r="BP358">
        <f t="shared" si="549"/>
        <v>35</v>
      </c>
      <c r="BQ358">
        <f t="shared" si="550"/>
        <v>40</v>
      </c>
      <c r="BR358">
        <f t="shared" si="551"/>
        <v>-16.567757105561149</v>
      </c>
      <c r="BS358" t="str">
        <f t="shared" si="552"/>
        <v>NEGATIF</v>
      </c>
      <c r="BT358">
        <f t="shared" si="553"/>
        <v>-0.28916191116272777</v>
      </c>
      <c r="BU358">
        <f t="shared" si="554"/>
        <v>16</v>
      </c>
      <c r="BV358">
        <f t="shared" si="555"/>
        <v>-1955</v>
      </c>
      <c r="BW358">
        <f t="shared" si="556"/>
        <v>56</v>
      </c>
      <c r="BX358" t="str">
        <f t="shared" si="557"/>
        <v>NEGATIF</v>
      </c>
      <c r="BY358">
        <f t="shared" si="558"/>
        <v>-60.101081581104097</v>
      </c>
      <c r="BZ358">
        <f t="shared" si="559"/>
        <v>119.8989184188959</v>
      </c>
      <c r="CA358">
        <f t="shared" si="560"/>
        <v>-69.81451083326516</v>
      </c>
      <c r="CB358" t="str">
        <f t="shared" si="567"/>
        <v>NEGATIF</v>
      </c>
      <c r="CC358">
        <f t="shared" si="568"/>
        <v>69</v>
      </c>
      <c r="CD358">
        <f t="shared" si="569"/>
        <v>48</v>
      </c>
      <c r="CE358">
        <f t="shared" si="570"/>
        <v>52</v>
      </c>
      <c r="CG358">
        <f t="shared" si="561"/>
        <v>4.3444611000744784</v>
      </c>
      <c r="CH358">
        <f t="shared" si="562"/>
        <v>0.4090136931740771</v>
      </c>
      <c r="CI358">
        <f t="shared" si="563"/>
        <v>0.40905332827806262</v>
      </c>
    </row>
    <row r="359" spans="1:87">
      <c r="A359">
        <f t="shared" ref="A359:F359" si="712">A65</f>
        <v>7.0027777777777782</v>
      </c>
      <c r="B359">
        <f t="shared" si="712"/>
        <v>111.315</v>
      </c>
      <c r="C359">
        <f t="shared" si="712"/>
        <v>7</v>
      </c>
      <c r="D359">
        <f t="shared" si="712"/>
        <v>2017</v>
      </c>
      <c r="E359">
        <f t="shared" si="712"/>
        <v>5</v>
      </c>
      <c r="F359">
        <f t="shared" si="712"/>
        <v>24</v>
      </c>
      <c r="G359">
        <f t="shared" si="494"/>
        <v>0.12222152900771403</v>
      </c>
      <c r="H359">
        <f t="shared" ref="H359:J359" si="713">H65</f>
        <v>13</v>
      </c>
      <c r="I359">
        <f t="shared" si="713"/>
        <v>30</v>
      </c>
      <c r="J359">
        <f t="shared" si="713"/>
        <v>13.5</v>
      </c>
      <c r="L359">
        <f t="shared" ref="L359:M359" si="714">L65</f>
        <v>20</v>
      </c>
      <c r="M359">
        <f t="shared" si="714"/>
        <v>-13</v>
      </c>
      <c r="N359">
        <f t="shared" si="497"/>
        <v>2457897.7708333335</v>
      </c>
      <c r="O359">
        <f t="shared" si="498"/>
        <v>8.1270152549154447E-4</v>
      </c>
      <c r="P359">
        <f t="shared" si="499"/>
        <v>2457897.7716460349</v>
      </c>
      <c r="Q359">
        <f t="shared" si="500"/>
        <v>0.17392940851567157</v>
      </c>
      <c r="R359">
        <f t="shared" si="501"/>
        <v>249.44414268418609</v>
      </c>
      <c r="S359">
        <f t="shared" si="502"/>
        <v>333.86755092926614</v>
      </c>
      <c r="T359">
        <f t="shared" si="503"/>
        <v>4.3536215896535735</v>
      </c>
      <c r="U359">
        <f t="shared" si="504"/>
        <v>5.827088029285548</v>
      </c>
      <c r="V359">
        <f t="shared" si="505"/>
        <v>148.63682595468197</v>
      </c>
      <c r="W359">
        <f t="shared" si="506"/>
        <v>2.5942020026229642</v>
      </c>
      <c r="X359">
        <f t="shared" si="507"/>
        <v>62.05845827932535</v>
      </c>
      <c r="Y359">
        <f t="shared" si="508"/>
        <v>1.0831244256857622</v>
      </c>
      <c r="Z359">
        <f t="shared" si="509"/>
        <v>138.81947362608662</v>
      </c>
      <c r="AA359">
        <f t="shared" si="510"/>
        <v>2.422856880660643</v>
      </c>
      <c r="AB359">
        <f t="shared" si="511"/>
        <v>-9812.3223358981468</v>
      </c>
      <c r="AC359">
        <f t="shared" si="512"/>
        <v>114.40831060441967</v>
      </c>
      <c r="AD359">
        <f t="shared" si="513"/>
        <v>-1747.7049553312775</v>
      </c>
      <c r="AE359">
        <f t="shared" si="514"/>
        <v>-371.31431630599627</v>
      </c>
      <c r="AF359">
        <f t="shared" si="515"/>
        <v>346.96456962734953</v>
      </c>
      <c r="AG359">
        <f t="shared" si="516"/>
        <v>2484.3851385643516</v>
      </c>
      <c r="AH359">
        <f t="shared" si="517"/>
        <v>-8985.5835887392986</v>
      </c>
      <c r="AI359">
        <f t="shared" si="518"/>
        <v>-2.495995441316472</v>
      </c>
      <c r="AJ359">
        <f t="shared" si="519"/>
        <v>246.94814724286962</v>
      </c>
      <c r="AK359">
        <f t="shared" si="520"/>
        <v>4.310058251087832</v>
      </c>
      <c r="AL359">
        <f t="shared" si="521"/>
        <v>246</v>
      </c>
      <c r="AM359">
        <f t="shared" si="522"/>
        <v>56</v>
      </c>
      <c r="AN359">
        <f t="shared" si="523"/>
        <v>53</v>
      </c>
      <c r="AP359">
        <f t="shared" si="524"/>
        <v>4.9531691600126875</v>
      </c>
      <c r="AQ359">
        <f t="shared" si="525"/>
        <v>8.6449110250463257E-2</v>
      </c>
      <c r="AR359" t="str">
        <f t="shared" si="526"/>
        <v>POSITIF</v>
      </c>
      <c r="AS359">
        <f t="shared" si="527"/>
        <v>4</v>
      </c>
      <c r="AT359">
        <f t="shared" si="528"/>
        <v>57</v>
      </c>
      <c r="AU359">
        <f t="shared" si="529"/>
        <v>11</v>
      </c>
      <c r="AV359">
        <f t="shared" si="530"/>
        <v>1.0146438972006318</v>
      </c>
      <c r="AW359" s="4">
        <f t="shared" si="531"/>
        <v>4.2276829050026325E-2</v>
      </c>
      <c r="AX359">
        <f t="shared" si="532"/>
        <v>1.7708876741417901E-2</v>
      </c>
      <c r="AY359">
        <f t="shared" si="533"/>
        <v>0.2764699815136144</v>
      </c>
      <c r="AZ359" s="4">
        <f t="shared" si="534"/>
        <v>1.1519582563067267E-2</v>
      </c>
      <c r="BA359">
        <f t="shared" si="535"/>
        <v>360177.18496321596</v>
      </c>
      <c r="BB359" t="s">
        <v>191</v>
      </c>
      <c r="BC359">
        <f t="shared" si="536"/>
        <v>1.6701294964842343E-2</v>
      </c>
      <c r="BD359">
        <f t="shared" si="537"/>
        <v>148.64134430948687</v>
      </c>
      <c r="BE359">
        <f t="shared" si="538"/>
        <v>23.437029302403662</v>
      </c>
      <c r="BF359">
        <f t="shared" si="539"/>
        <v>-2.2709583589441882E-3</v>
      </c>
      <c r="BG359">
        <f t="shared" si="540"/>
        <v>23.434758344044717</v>
      </c>
      <c r="BH359" s="19">
        <f t="shared" si="541"/>
        <v>0.17392940851567157</v>
      </c>
      <c r="BI359">
        <f t="shared" si="542"/>
        <v>22.636660708487035</v>
      </c>
      <c r="BJ359">
        <f t="shared" si="543"/>
        <v>6.0576607084870346</v>
      </c>
      <c r="BK359">
        <f t="shared" si="544"/>
        <v>201.92900759770072</v>
      </c>
      <c r="BL359">
        <f t="shared" si="545"/>
        <v>3.5243260378645229</v>
      </c>
      <c r="BM359">
        <f t="shared" si="546"/>
        <v>248.93590302960479</v>
      </c>
      <c r="BN359">
        <f t="shared" si="547"/>
        <v>16.59572686864032</v>
      </c>
      <c r="BO359">
        <f t="shared" si="548"/>
        <v>16</v>
      </c>
      <c r="BP359">
        <f t="shared" si="549"/>
        <v>35</v>
      </c>
      <c r="BQ359">
        <f t="shared" si="550"/>
        <v>44</v>
      </c>
      <c r="BR359">
        <f t="shared" si="551"/>
        <v>-16.580496671919867</v>
      </c>
      <c r="BS359" t="str">
        <f t="shared" si="552"/>
        <v>NEGATIF</v>
      </c>
      <c r="BT359">
        <f t="shared" si="553"/>
        <v>-0.28938425854096372</v>
      </c>
      <c r="BU359">
        <f t="shared" si="554"/>
        <v>16</v>
      </c>
      <c r="BV359">
        <f t="shared" si="555"/>
        <v>-1955</v>
      </c>
      <c r="BW359">
        <f t="shared" si="556"/>
        <v>10</v>
      </c>
      <c r="BX359" t="str">
        <f t="shared" si="557"/>
        <v>NEGATIF</v>
      </c>
      <c r="BY359">
        <f t="shared" si="558"/>
        <v>-63.965622116551444</v>
      </c>
      <c r="BZ359">
        <f t="shared" si="559"/>
        <v>116.03437788344856</v>
      </c>
      <c r="CA359">
        <f t="shared" si="560"/>
        <v>-66.524981899297075</v>
      </c>
      <c r="CB359" t="str">
        <f t="shared" si="567"/>
        <v>NEGATIF</v>
      </c>
      <c r="CC359">
        <f t="shared" si="568"/>
        <v>66</v>
      </c>
      <c r="CD359">
        <f t="shared" si="569"/>
        <v>31</v>
      </c>
      <c r="CE359">
        <f t="shared" si="570"/>
        <v>29</v>
      </c>
      <c r="CG359">
        <f t="shared" si="561"/>
        <v>4.3447511342919309</v>
      </c>
      <c r="CH359">
        <f t="shared" si="562"/>
        <v>0.4090136925127944</v>
      </c>
      <c r="CI359">
        <f t="shared" si="563"/>
        <v>0.40905332821333368</v>
      </c>
    </row>
    <row r="360" spans="1:87">
      <c r="A360">
        <f t="shared" ref="A360:F360" si="715">A66</f>
        <v>7.0027777777777782</v>
      </c>
      <c r="B360">
        <f t="shared" si="715"/>
        <v>111.315</v>
      </c>
      <c r="C360">
        <f t="shared" si="715"/>
        <v>7</v>
      </c>
      <c r="D360">
        <f t="shared" si="715"/>
        <v>2017</v>
      </c>
      <c r="E360">
        <f t="shared" si="715"/>
        <v>5</v>
      </c>
      <c r="F360">
        <f t="shared" si="715"/>
        <v>24</v>
      </c>
      <c r="G360">
        <f t="shared" si="494"/>
        <v>0.12222152900771403</v>
      </c>
      <c r="H360">
        <f t="shared" ref="H360:J360" si="716">H66</f>
        <v>13</v>
      </c>
      <c r="I360">
        <f t="shared" si="716"/>
        <v>45</v>
      </c>
      <c r="J360">
        <f t="shared" si="716"/>
        <v>13.75</v>
      </c>
      <c r="L360">
        <f t="shared" ref="L360:M360" si="717">L66</f>
        <v>20</v>
      </c>
      <c r="M360">
        <f t="shared" si="717"/>
        <v>-13</v>
      </c>
      <c r="N360">
        <f t="shared" si="497"/>
        <v>2457897.78125</v>
      </c>
      <c r="O360">
        <f t="shared" si="498"/>
        <v>8.1270152549154447E-4</v>
      </c>
      <c r="P360">
        <f t="shared" si="499"/>
        <v>2457897.7820627014</v>
      </c>
      <c r="Q360">
        <f t="shared" si="500"/>
        <v>0.17392969370845765</v>
      </c>
      <c r="R360">
        <f t="shared" si="501"/>
        <v>249.44414268418609</v>
      </c>
      <c r="S360">
        <f t="shared" si="502"/>
        <v>334.00364459853154</v>
      </c>
      <c r="T360">
        <f t="shared" si="503"/>
        <v>4.3536215896535735</v>
      </c>
      <c r="U360">
        <f t="shared" si="504"/>
        <v>5.8294633119053492</v>
      </c>
      <c r="V360">
        <f t="shared" si="505"/>
        <v>148.63627435133628</v>
      </c>
      <c r="W360">
        <f t="shared" si="506"/>
        <v>2.5941923753284168</v>
      </c>
      <c r="X360">
        <f t="shared" si="507"/>
        <v>62.06872543893769</v>
      </c>
      <c r="Y360">
        <f t="shared" si="508"/>
        <v>1.0833036214258254</v>
      </c>
      <c r="Z360">
        <f t="shared" si="509"/>
        <v>138.82974029545312</v>
      </c>
      <c r="AA360">
        <f t="shared" si="510"/>
        <v>2.4230360678443024</v>
      </c>
      <c r="AB360">
        <f t="shared" si="511"/>
        <v>-9764.0149689006194</v>
      </c>
      <c r="AC360">
        <f t="shared" si="512"/>
        <v>114.91928570785603</v>
      </c>
      <c r="AD360">
        <f t="shared" si="513"/>
        <v>-1714.4683275642046</v>
      </c>
      <c r="AE360">
        <f t="shared" si="514"/>
        <v>-376.99565096729646</v>
      </c>
      <c r="AF360">
        <f t="shared" si="515"/>
        <v>346.54682975537889</v>
      </c>
      <c r="AG360">
        <f t="shared" si="516"/>
        <v>2475.2064627251416</v>
      </c>
      <c r="AH360">
        <f t="shared" si="517"/>
        <v>-8918.8063692437427</v>
      </c>
      <c r="AI360">
        <f t="shared" si="518"/>
        <v>-2.4774462136788173</v>
      </c>
      <c r="AJ360">
        <f t="shared" si="519"/>
        <v>246.96669647050726</v>
      </c>
      <c r="AK360">
        <f t="shared" si="520"/>
        <v>4.3103819961838106</v>
      </c>
      <c r="AL360">
        <f t="shared" si="521"/>
        <v>246</v>
      </c>
      <c r="AM360">
        <f t="shared" si="522"/>
        <v>58</v>
      </c>
      <c r="AN360">
        <f t="shared" si="523"/>
        <v>0</v>
      </c>
      <c r="AP360">
        <f t="shared" si="524"/>
        <v>4.957603214024414</v>
      </c>
      <c r="AQ360">
        <f t="shared" si="525"/>
        <v>8.6526499092179146E-2</v>
      </c>
      <c r="AR360" t="str">
        <f t="shared" si="526"/>
        <v>POSITIF</v>
      </c>
      <c r="AS360">
        <f t="shared" si="527"/>
        <v>4</v>
      </c>
      <c r="AT360">
        <f t="shared" si="528"/>
        <v>57</v>
      </c>
      <c r="AU360">
        <f t="shared" si="529"/>
        <v>27</v>
      </c>
      <c r="AV360">
        <f t="shared" si="530"/>
        <v>1.0147264444444752</v>
      </c>
      <c r="AW360" s="4">
        <f t="shared" si="531"/>
        <v>4.2280268518519799E-2</v>
      </c>
      <c r="AX360">
        <f t="shared" si="532"/>
        <v>1.7710317462611414E-2</v>
      </c>
      <c r="AY360">
        <f t="shared" si="533"/>
        <v>0.2764924717943481</v>
      </c>
      <c r="AZ360" s="4">
        <f t="shared" si="534"/>
        <v>1.1520519658097838E-2</v>
      </c>
      <c r="BA360">
        <f t="shared" si="535"/>
        <v>360147.88787936076</v>
      </c>
      <c r="BB360" t="s">
        <v>191</v>
      </c>
      <c r="BC360">
        <f t="shared" si="536"/>
        <v>1.6701294952864244E-2</v>
      </c>
      <c r="BD360">
        <f t="shared" si="537"/>
        <v>148.64079270777822</v>
      </c>
      <c r="BE360">
        <f t="shared" si="538"/>
        <v>23.437029298694966</v>
      </c>
      <c r="BF360">
        <f t="shared" si="539"/>
        <v>-2.2709925273456813E-3</v>
      </c>
      <c r="BG360">
        <f t="shared" si="540"/>
        <v>23.43475830616762</v>
      </c>
      <c r="BH360" s="19">
        <f t="shared" si="541"/>
        <v>0.17392969370845765</v>
      </c>
      <c r="BI360">
        <f t="shared" si="542"/>
        <v>22.887345184199511</v>
      </c>
      <c r="BJ360">
        <f t="shared" si="543"/>
        <v>6.30834518419951</v>
      </c>
      <c r="BK360">
        <f t="shared" si="544"/>
        <v>205.67245635721559</v>
      </c>
      <c r="BL360">
        <f t="shared" si="545"/>
        <v>3.5896615440977548</v>
      </c>
      <c r="BM360">
        <f t="shared" si="546"/>
        <v>248.95272140577708</v>
      </c>
      <c r="BN360">
        <f t="shared" si="547"/>
        <v>16.596848093718471</v>
      </c>
      <c r="BO360">
        <f t="shared" si="548"/>
        <v>16</v>
      </c>
      <c r="BP360">
        <f t="shared" si="549"/>
        <v>35</v>
      </c>
      <c r="BQ360">
        <f t="shared" si="550"/>
        <v>48</v>
      </c>
      <c r="BR360">
        <f t="shared" si="551"/>
        <v>-16.579122973974695</v>
      </c>
      <c r="BS360" t="str">
        <f t="shared" si="552"/>
        <v>NEGATIF</v>
      </c>
      <c r="BT360">
        <f t="shared" si="553"/>
        <v>-0.2893602829888926</v>
      </c>
      <c r="BU360">
        <f t="shared" si="554"/>
        <v>16</v>
      </c>
      <c r="BV360">
        <f t="shared" si="555"/>
        <v>-1955</v>
      </c>
      <c r="BW360">
        <f t="shared" si="556"/>
        <v>15</v>
      </c>
      <c r="BX360" t="str">
        <f t="shared" si="557"/>
        <v>NEGATIF</v>
      </c>
      <c r="BY360">
        <f t="shared" si="558"/>
        <v>-66.807589705639003</v>
      </c>
      <c r="BZ360">
        <f t="shared" si="559"/>
        <v>113.192410294361</v>
      </c>
      <c r="CA360">
        <f t="shared" si="560"/>
        <v>-63.145922292611566</v>
      </c>
      <c r="CB360" t="str">
        <f t="shared" si="567"/>
        <v>NEGATIF</v>
      </c>
      <c r="CC360">
        <f t="shared" si="568"/>
        <v>63</v>
      </c>
      <c r="CD360">
        <f t="shared" si="569"/>
        <v>8</v>
      </c>
      <c r="CE360">
        <f t="shared" si="570"/>
        <v>45</v>
      </c>
      <c r="CG360">
        <f t="shared" si="561"/>
        <v>4.3450446703309762</v>
      </c>
      <c r="CH360">
        <f t="shared" si="562"/>
        <v>0.40901369185171432</v>
      </c>
      <c r="CI360">
        <f t="shared" si="563"/>
        <v>0.40905332814860473</v>
      </c>
    </row>
    <row r="361" spans="1:87">
      <c r="A361">
        <f t="shared" ref="A361:F361" si="718">A67</f>
        <v>7.0027777777777782</v>
      </c>
      <c r="B361">
        <f t="shared" si="718"/>
        <v>111.315</v>
      </c>
      <c r="C361">
        <f t="shared" si="718"/>
        <v>7</v>
      </c>
      <c r="D361">
        <f t="shared" si="718"/>
        <v>2017</v>
      </c>
      <c r="E361">
        <f t="shared" si="718"/>
        <v>5</v>
      </c>
      <c r="F361">
        <f t="shared" si="718"/>
        <v>24</v>
      </c>
      <c r="G361">
        <f t="shared" si="494"/>
        <v>0.12222152900771403</v>
      </c>
      <c r="H361">
        <f t="shared" ref="H361:J361" si="719">H67</f>
        <v>14</v>
      </c>
      <c r="I361">
        <f t="shared" si="719"/>
        <v>0</v>
      </c>
      <c r="J361">
        <f t="shared" si="719"/>
        <v>14</v>
      </c>
      <c r="L361">
        <f t="shared" ref="L361:M361" si="720">L67</f>
        <v>20</v>
      </c>
      <c r="M361">
        <f t="shared" si="720"/>
        <v>-13</v>
      </c>
      <c r="N361">
        <f t="shared" si="497"/>
        <v>2457897.791666667</v>
      </c>
      <c r="O361">
        <f t="shared" si="498"/>
        <v>8.1270152549154447E-4</v>
      </c>
      <c r="P361">
        <f t="shared" si="499"/>
        <v>2457897.7924793684</v>
      </c>
      <c r="Q361">
        <f t="shared" si="500"/>
        <v>0.17392997890125647</v>
      </c>
      <c r="R361">
        <f t="shared" si="501"/>
        <v>249.44414268418609</v>
      </c>
      <c r="S361">
        <f t="shared" si="502"/>
        <v>334.13973827386508</v>
      </c>
      <c r="T361">
        <f t="shared" si="503"/>
        <v>4.3536215896535735</v>
      </c>
      <c r="U361">
        <f t="shared" si="504"/>
        <v>5.8318385946310602</v>
      </c>
      <c r="V361">
        <f t="shared" si="505"/>
        <v>148.63572274796599</v>
      </c>
      <c r="W361">
        <f t="shared" si="506"/>
        <v>2.5941827480334401</v>
      </c>
      <c r="X361">
        <f t="shared" si="507"/>
        <v>62.078992599008416</v>
      </c>
      <c r="Y361">
        <f t="shared" si="508"/>
        <v>1.0834828171738888</v>
      </c>
      <c r="Z361">
        <f t="shared" si="509"/>
        <v>138.8400069652771</v>
      </c>
      <c r="AA361">
        <f t="shared" si="510"/>
        <v>2.423215255035946</v>
      </c>
      <c r="AB361">
        <f t="shared" si="511"/>
        <v>-9715.6516121112109</v>
      </c>
      <c r="AC361">
        <f t="shared" si="512"/>
        <v>115.41814677302432</v>
      </c>
      <c r="AD361">
        <f t="shared" si="513"/>
        <v>-1680.5088039246418</v>
      </c>
      <c r="AE361">
        <f t="shared" si="514"/>
        <v>-382.63724919007814</v>
      </c>
      <c r="AF361">
        <f t="shared" si="515"/>
        <v>346.1240059295672</v>
      </c>
      <c r="AG361">
        <f t="shared" si="516"/>
        <v>2466.0081876654813</v>
      </c>
      <c r="AH361">
        <f t="shared" si="517"/>
        <v>-8851.2473248578572</v>
      </c>
      <c r="AI361">
        <f t="shared" si="518"/>
        <v>-2.4586798124605158</v>
      </c>
      <c r="AJ361">
        <f t="shared" si="519"/>
        <v>246.98546287172559</v>
      </c>
      <c r="AK361">
        <f t="shared" si="520"/>
        <v>4.3107095316738206</v>
      </c>
      <c r="AL361">
        <f t="shared" si="521"/>
        <v>246</v>
      </c>
      <c r="AM361">
        <f t="shared" si="522"/>
        <v>59</v>
      </c>
      <c r="AN361">
        <f t="shared" si="523"/>
        <v>7</v>
      </c>
      <c r="AP361">
        <f t="shared" si="524"/>
        <v>4.9475326974554896</v>
      </c>
      <c r="AQ361">
        <f t="shared" si="525"/>
        <v>8.6350735420674771E-2</v>
      </c>
      <c r="AR361" t="str">
        <f t="shared" si="526"/>
        <v>POSITIF</v>
      </c>
      <c r="AS361">
        <f t="shared" si="527"/>
        <v>4</v>
      </c>
      <c r="AT361">
        <f t="shared" si="528"/>
        <v>56</v>
      </c>
      <c r="AU361">
        <f t="shared" si="529"/>
        <v>51</v>
      </c>
      <c r="AV361">
        <f t="shared" si="530"/>
        <v>1.0148086319136584</v>
      </c>
      <c r="AW361" s="4">
        <f t="shared" si="531"/>
        <v>4.2283692996402437E-2</v>
      </c>
      <c r="AX361">
        <f t="shared" si="532"/>
        <v>1.7711751904552545E-2</v>
      </c>
      <c r="AY361">
        <f t="shared" si="533"/>
        <v>0.27651486405270953</v>
      </c>
      <c r="AZ361" s="4">
        <f t="shared" si="534"/>
        <v>1.1521452668862897E-2</v>
      </c>
      <c r="BA361">
        <f t="shared" si="535"/>
        <v>360118.72321952216</v>
      </c>
      <c r="BB361" t="s">
        <v>191</v>
      </c>
      <c r="BC361">
        <f t="shared" si="536"/>
        <v>1.6701294940886149E-2</v>
      </c>
      <c r="BD361">
        <f t="shared" si="537"/>
        <v>148.6402411060449</v>
      </c>
      <c r="BE361">
        <f t="shared" si="538"/>
        <v>23.437029294986271</v>
      </c>
      <c r="BF361">
        <f t="shared" si="539"/>
        <v>-2.2710266841337069E-3</v>
      </c>
      <c r="BG361">
        <f t="shared" si="540"/>
        <v>23.434758268302136</v>
      </c>
      <c r="BH361" s="19">
        <f t="shared" si="541"/>
        <v>0.17392997890125647</v>
      </c>
      <c r="BI361">
        <f t="shared" si="542"/>
        <v>23.138029671118904</v>
      </c>
      <c r="BJ361">
        <f t="shared" si="543"/>
        <v>6.5590296711189033</v>
      </c>
      <c r="BK361">
        <f t="shared" si="544"/>
        <v>209.41570807478641</v>
      </c>
      <c r="BL361">
        <f t="shared" si="545"/>
        <v>3.6549936113002985</v>
      </c>
      <c r="BM361">
        <f t="shared" si="546"/>
        <v>248.96973699199717</v>
      </c>
      <c r="BN361">
        <f t="shared" si="547"/>
        <v>16.597982466133143</v>
      </c>
      <c r="BO361">
        <f t="shared" si="548"/>
        <v>16</v>
      </c>
      <c r="BP361">
        <f t="shared" si="549"/>
        <v>35</v>
      </c>
      <c r="BQ361">
        <f t="shared" si="550"/>
        <v>52</v>
      </c>
      <c r="BR361">
        <f t="shared" si="551"/>
        <v>-16.59209436858449</v>
      </c>
      <c r="BS361" t="str">
        <f t="shared" si="552"/>
        <v>NEGATIF</v>
      </c>
      <c r="BT361">
        <f t="shared" si="553"/>
        <v>-0.28958667653340897</v>
      </c>
      <c r="BU361">
        <f t="shared" si="554"/>
        <v>16</v>
      </c>
      <c r="BV361">
        <f t="shared" si="555"/>
        <v>-1956</v>
      </c>
      <c r="BW361">
        <f t="shared" si="556"/>
        <v>28</v>
      </c>
      <c r="BX361" t="str">
        <f t="shared" si="557"/>
        <v>NEGATIF</v>
      </c>
      <c r="BY361">
        <f t="shared" si="558"/>
        <v>-68.897556407658456</v>
      </c>
      <c r="BZ361">
        <f t="shared" si="559"/>
        <v>111.10244359234154</v>
      </c>
      <c r="CA361">
        <f t="shared" si="560"/>
        <v>-59.700049859020851</v>
      </c>
      <c r="CB361" t="str">
        <f t="shared" si="567"/>
        <v>NEGATIF</v>
      </c>
      <c r="CC361">
        <f t="shared" si="568"/>
        <v>59</v>
      </c>
      <c r="CD361">
        <f t="shared" si="569"/>
        <v>42</v>
      </c>
      <c r="CE361">
        <f t="shared" si="570"/>
        <v>0</v>
      </c>
      <c r="CG361">
        <f t="shared" si="561"/>
        <v>4.3453416483346734</v>
      </c>
      <c r="CH361">
        <f t="shared" si="562"/>
        <v>0.40901369119083697</v>
      </c>
      <c r="CI361">
        <f t="shared" si="563"/>
        <v>0.40905332808387579</v>
      </c>
    </row>
    <row r="362" spans="1:87">
      <c r="A362">
        <f t="shared" ref="A362:F362" si="721">A68</f>
        <v>7.0027777777777782</v>
      </c>
      <c r="B362">
        <f t="shared" si="721"/>
        <v>111.315</v>
      </c>
      <c r="C362">
        <f t="shared" si="721"/>
        <v>7</v>
      </c>
      <c r="D362">
        <f t="shared" si="721"/>
        <v>2017</v>
      </c>
      <c r="E362">
        <f t="shared" si="721"/>
        <v>5</v>
      </c>
      <c r="F362">
        <f t="shared" si="721"/>
        <v>24</v>
      </c>
      <c r="G362">
        <f t="shared" si="494"/>
        <v>0.12222152900771403</v>
      </c>
      <c r="H362">
        <f t="shared" ref="H362:J362" si="722">H68</f>
        <v>14</v>
      </c>
      <c r="I362">
        <f t="shared" si="722"/>
        <v>15</v>
      </c>
      <c r="J362">
        <f t="shared" si="722"/>
        <v>14.25</v>
      </c>
      <c r="L362">
        <f t="shared" ref="L362:M362" si="723">L68</f>
        <v>20</v>
      </c>
      <c r="M362">
        <f t="shared" si="723"/>
        <v>-13</v>
      </c>
      <c r="N362">
        <f t="shared" si="497"/>
        <v>2457897.8020833335</v>
      </c>
      <c r="O362">
        <f t="shared" si="498"/>
        <v>8.1270152549154447E-4</v>
      </c>
      <c r="P362">
        <f t="shared" si="499"/>
        <v>2457897.8028960349</v>
      </c>
      <c r="Q362">
        <f t="shared" si="500"/>
        <v>0.17393026409404255</v>
      </c>
      <c r="R362">
        <f t="shared" si="501"/>
        <v>249.44414268418609</v>
      </c>
      <c r="S362">
        <f t="shared" si="502"/>
        <v>334.27583194313047</v>
      </c>
      <c r="T362">
        <f t="shared" si="503"/>
        <v>4.3536215896535735</v>
      </c>
      <c r="U362">
        <f t="shared" si="504"/>
        <v>5.8342138772508614</v>
      </c>
      <c r="V362">
        <f t="shared" si="505"/>
        <v>148.63517114462036</v>
      </c>
      <c r="W362">
        <f t="shared" si="506"/>
        <v>2.5941731207388941</v>
      </c>
      <c r="X362">
        <f t="shared" si="507"/>
        <v>62.089259758620756</v>
      </c>
      <c r="Y362">
        <f t="shared" si="508"/>
        <v>1.0836620129139518</v>
      </c>
      <c r="Z362">
        <f t="shared" si="509"/>
        <v>138.85027363464269</v>
      </c>
      <c r="AA362">
        <f t="shared" si="510"/>
        <v>2.423394442219589</v>
      </c>
      <c r="AB362">
        <f t="shared" si="511"/>
        <v>-9667.2325427071628</v>
      </c>
      <c r="AC362">
        <f t="shared" si="512"/>
        <v>115.90484116861991</v>
      </c>
      <c r="AD362">
        <f t="shared" si="513"/>
        <v>-1645.8407062554866</v>
      </c>
      <c r="AE362">
        <f t="shared" si="514"/>
        <v>-388.23851582646364</v>
      </c>
      <c r="AF362">
        <f t="shared" si="515"/>
        <v>345.69610941640315</v>
      </c>
      <c r="AG362">
        <f t="shared" si="516"/>
        <v>2456.7903837812923</v>
      </c>
      <c r="AH362">
        <f t="shared" si="517"/>
        <v>-8782.9204304227987</v>
      </c>
      <c r="AI362">
        <f t="shared" si="518"/>
        <v>-2.4397001195618886</v>
      </c>
      <c r="AJ362">
        <f t="shared" si="519"/>
        <v>247.00444256462421</v>
      </c>
      <c r="AK362">
        <f t="shared" si="520"/>
        <v>4.3110407898059195</v>
      </c>
      <c r="AL362">
        <f t="shared" si="521"/>
        <v>247</v>
      </c>
      <c r="AM362">
        <f t="shared" si="522"/>
        <v>0</v>
      </c>
      <c r="AN362">
        <f t="shared" si="523"/>
        <v>15</v>
      </c>
      <c r="AP362">
        <f t="shared" si="524"/>
        <v>4.949812324249395</v>
      </c>
      <c r="AQ362">
        <f t="shared" si="525"/>
        <v>8.6390522413945098E-2</v>
      </c>
      <c r="AR362" t="str">
        <f t="shared" si="526"/>
        <v>POSITIF</v>
      </c>
      <c r="AS362">
        <f t="shared" si="527"/>
        <v>4</v>
      </c>
      <c r="AT362">
        <f t="shared" si="528"/>
        <v>56</v>
      </c>
      <c r="AU362">
        <f t="shared" si="529"/>
        <v>59</v>
      </c>
      <c r="AV362">
        <f t="shared" si="530"/>
        <v>1.0148904589351089</v>
      </c>
      <c r="AW362" s="4">
        <f t="shared" si="531"/>
        <v>4.2287102455629534E-2</v>
      </c>
      <c r="AX362">
        <f t="shared" si="532"/>
        <v>1.7713180055493955E-2</v>
      </c>
      <c r="AY362">
        <f t="shared" si="533"/>
        <v>0.27653715810532431</v>
      </c>
      <c r="AZ362" s="4">
        <f t="shared" si="534"/>
        <v>1.1522381587721847E-2</v>
      </c>
      <c r="BA362">
        <f t="shared" si="535"/>
        <v>360089.69115929463</v>
      </c>
      <c r="BB362" t="s">
        <v>191</v>
      </c>
      <c r="BC362">
        <f t="shared" si="536"/>
        <v>1.670129492890805E-2</v>
      </c>
      <c r="BD362">
        <f t="shared" si="537"/>
        <v>148.63968950433625</v>
      </c>
      <c r="BE362">
        <f t="shared" si="538"/>
        <v>23.437029291277575</v>
      </c>
      <c r="BF362">
        <f t="shared" si="539"/>
        <v>-2.271060829299185E-3</v>
      </c>
      <c r="BG362">
        <f t="shared" si="540"/>
        <v>23.434758230448278</v>
      </c>
      <c r="BH362" s="19">
        <f t="shared" si="541"/>
        <v>0.17393026409404255</v>
      </c>
      <c r="BI362">
        <f t="shared" si="542"/>
        <v>23.388714146831383</v>
      </c>
      <c r="BJ362">
        <f t="shared" si="543"/>
        <v>6.8097141468313822</v>
      </c>
      <c r="BK362">
        <f t="shared" si="544"/>
        <v>213.15876592368429</v>
      </c>
      <c r="BL362">
        <f t="shared" si="545"/>
        <v>3.7203222948561829</v>
      </c>
      <c r="BM362">
        <f t="shared" si="546"/>
        <v>248.98694627878643</v>
      </c>
      <c r="BN362">
        <f t="shared" si="547"/>
        <v>16.599129751919097</v>
      </c>
      <c r="BO362">
        <f t="shared" si="548"/>
        <v>16</v>
      </c>
      <c r="BP362">
        <f t="shared" si="549"/>
        <v>35</v>
      </c>
      <c r="BQ362">
        <f t="shared" si="550"/>
        <v>56</v>
      </c>
      <c r="BR362">
        <f t="shared" si="551"/>
        <v>-16.592911559104088</v>
      </c>
      <c r="BS362" t="str">
        <f t="shared" si="552"/>
        <v>NEGATIF</v>
      </c>
      <c r="BT362">
        <f t="shared" si="553"/>
        <v>-0.28960093919859203</v>
      </c>
      <c r="BU362">
        <f t="shared" si="554"/>
        <v>16</v>
      </c>
      <c r="BV362">
        <f t="shared" si="555"/>
        <v>-1956</v>
      </c>
      <c r="BW362">
        <f t="shared" si="556"/>
        <v>25</v>
      </c>
      <c r="BX362" t="str">
        <f t="shared" si="557"/>
        <v>NEGATIF</v>
      </c>
      <c r="BY362">
        <f t="shared" si="558"/>
        <v>-70.499796390010843</v>
      </c>
      <c r="BZ362">
        <f t="shared" si="559"/>
        <v>109.50020360998916</v>
      </c>
      <c r="CA362">
        <f t="shared" si="560"/>
        <v>-56.214801407712187</v>
      </c>
      <c r="CB362" t="str">
        <f t="shared" si="567"/>
        <v>NEGATIF</v>
      </c>
      <c r="CC362">
        <f t="shared" si="568"/>
        <v>56</v>
      </c>
      <c r="CD362">
        <f t="shared" si="569"/>
        <v>12</v>
      </c>
      <c r="CE362">
        <f t="shared" si="570"/>
        <v>53</v>
      </c>
      <c r="CG362">
        <f t="shared" si="561"/>
        <v>4.3456420070510662</v>
      </c>
      <c r="CH362">
        <f t="shared" si="562"/>
        <v>0.40901369053016251</v>
      </c>
      <c r="CI362">
        <f t="shared" si="563"/>
        <v>0.40905332801914684</v>
      </c>
    </row>
    <row r="363" spans="1:87">
      <c r="A363">
        <f t="shared" ref="A363:F363" si="724">A69</f>
        <v>7.0027777777777782</v>
      </c>
      <c r="B363">
        <f t="shared" si="724"/>
        <v>111.315</v>
      </c>
      <c r="C363">
        <f t="shared" si="724"/>
        <v>7</v>
      </c>
      <c r="D363">
        <f t="shared" si="724"/>
        <v>2017</v>
      </c>
      <c r="E363">
        <f t="shared" si="724"/>
        <v>5</v>
      </c>
      <c r="F363">
        <f t="shared" si="724"/>
        <v>24</v>
      </c>
      <c r="G363">
        <f t="shared" si="494"/>
        <v>0.12222152900771403</v>
      </c>
      <c r="H363">
        <f t="shared" ref="H363:J363" si="725">H69</f>
        <v>14</v>
      </c>
      <c r="I363">
        <f t="shared" si="725"/>
        <v>30</v>
      </c>
      <c r="J363">
        <f t="shared" si="725"/>
        <v>14.5</v>
      </c>
      <c r="L363">
        <f t="shared" ref="L363:M363" si="726">L69</f>
        <v>20</v>
      </c>
      <c r="M363">
        <f t="shared" si="726"/>
        <v>-13</v>
      </c>
      <c r="N363">
        <f t="shared" si="497"/>
        <v>2457897.8125</v>
      </c>
      <c r="O363">
        <f t="shared" si="498"/>
        <v>8.1270152549154447E-4</v>
      </c>
      <c r="P363">
        <f t="shared" si="499"/>
        <v>2457897.8133127014</v>
      </c>
      <c r="Q363">
        <f t="shared" si="500"/>
        <v>0.17393054928682861</v>
      </c>
      <c r="R363">
        <f t="shared" si="501"/>
        <v>249.44414268418609</v>
      </c>
      <c r="S363">
        <f t="shared" si="502"/>
        <v>334.41192561238131</v>
      </c>
      <c r="T363">
        <f t="shared" si="503"/>
        <v>4.3536215896535735</v>
      </c>
      <c r="U363">
        <f t="shared" si="504"/>
        <v>5.8365891598704085</v>
      </c>
      <c r="V363">
        <f t="shared" si="505"/>
        <v>148.63461954127473</v>
      </c>
      <c r="W363">
        <f t="shared" si="506"/>
        <v>2.594163493444348</v>
      </c>
      <c r="X363">
        <f t="shared" si="507"/>
        <v>62.099526918232186</v>
      </c>
      <c r="Y363">
        <f t="shared" si="508"/>
        <v>1.0838412086539992</v>
      </c>
      <c r="Z363">
        <f t="shared" si="509"/>
        <v>138.86054030400737</v>
      </c>
      <c r="AA363">
        <f t="shared" si="510"/>
        <v>2.4235736294032164</v>
      </c>
      <c r="AB363">
        <f t="shared" si="511"/>
        <v>-9618.7580317171523</v>
      </c>
      <c r="AC363">
        <f t="shared" si="512"/>
        <v>116.37931761291605</v>
      </c>
      <c r="AD363">
        <f t="shared" si="513"/>
        <v>-1610.4786506360867</v>
      </c>
      <c r="AE363">
        <f t="shared" si="514"/>
        <v>-393.79886073521681</v>
      </c>
      <c r="AF363">
        <f t="shared" si="515"/>
        <v>345.26315155837671</v>
      </c>
      <c r="AG363">
        <f t="shared" si="516"/>
        <v>2447.5531203854021</v>
      </c>
      <c r="AH363">
        <f t="shared" si="517"/>
        <v>-8713.8399535317603</v>
      </c>
      <c r="AI363">
        <f t="shared" si="518"/>
        <v>-2.4205110982032667</v>
      </c>
      <c r="AJ363">
        <f t="shared" si="519"/>
        <v>247.02363158598283</v>
      </c>
      <c r="AK363">
        <f t="shared" si="520"/>
        <v>4.3113757014088625</v>
      </c>
      <c r="AL363">
        <f t="shared" si="521"/>
        <v>247</v>
      </c>
      <c r="AM363">
        <f t="shared" si="522"/>
        <v>1</v>
      </c>
      <c r="AN363">
        <f t="shared" si="523"/>
        <v>25</v>
      </c>
      <c r="AP363">
        <f t="shared" si="524"/>
        <v>4.9606646361831936</v>
      </c>
      <c r="AQ363">
        <f t="shared" si="525"/>
        <v>8.6579930988643361E-2</v>
      </c>
      <c r="AR363" t="str">
        <f t="shared" si="526"/>
        <v>POSITIF</v>
      </c>
      <c r="AS363">
        <f t="shared" si="527"/>
        <v>4</v>
      </c>
      <c r="AT363">
        <f t="shared" si="528"/>
        <v>57</v>
      </c>
      <c r="AU363">
        <f t="shared" si="529"/>
        <v>38</v>
      </c>
      <c r="AV363">
        <f t="shared" si="530"/>
        <v>1.0149719248495268</v>
      </c>
      <c r="AW363" s="4">
        <f t="shared" si="531"/>
        <v>4.2290496868730286E-2</v>
      </c>
      <c r="AX363">
        <f t="shared" si="532"/>
        <v>1.7714601903928696E-2</v>
      </c>
      <c r="AY363">
        <f t="shared" si="533"/>
        <v>0.27655935377257107</v>
      </c>
      <c r="AZ363" s="4">
        <f t="shared" si="534"/>
        <v>1.1523306407190461E-2</v>
      </c>
      <c r="BA363">
        <f t="shared" si="535"/>
        <v>360060.79186953552</v>
      </c>
      <c r="BB363" t="s">
        <v>191</v>
      </c>
      <c r="BC363">
        <f t="shared" si="536"/>
        <v>1.6701294916929954E-2</v>
      </c>
      <c r="BD363">
        <f t="shared" si="537"/>
        <v>148.63913790262765</v>
      </c>
      <c r="BE363">
        <f t="shared" si="538"/>
        <v>23.43702928756888</v>
      </c>
      <c r="BF363">
        <f t="shared" si="539"/>
        <v>-2.2710949628376061E-3</v>
      </c>
      <c r="BG363">
        <f t="shared" si="540"/>
        <v>23.434758192606044</v>
      </c>
      <c r="BH363" s="19">
        <f t="shared" si="541"/>
        <v>0.17393054928682861</v>
      </c>
      <c r="BI363">
        <f t="shared" si="542"/>
        <v>23.639398622543862</v>
      </c>
      <c r="BJ363">
        <f t="shared" si="543"/>
        <v>7.0603986225438611</v>
      </c>
      <c r="BK363">
        <f t="shared" si="544"/>
        <v>216.90163365537418</v>
      </c>
      <c r="BL363">
        <f t="shared" si="545"/>
        <v>3.7856476602408233</v>
      </c>
      <c r="BM363">
        <f t="shared" si="546"/>
        <v>249.00434568278371</v>
      </c>
      <c r="BN363">
        <f t="shared" si="547"/>
        <v>16.600289712185582</v>
      </c>
      <c r="BO363">
        <f t="shared" si="548"/>
        <v>16</v>
      </c>
      <c r="BP363">
        <f t="shared" si="549"/>
        <v>36</v>
      </c>
      <c r="BQ363">
        <f t="shared" si="550"/>
        <v>1</v>
      </c>
      <c r="BR363">
        <f t="shared" si="551"/>
        <v>-16.585300630674396</v>
      </c>
      <c r="BS363" t="str">
        <f t="shared" si="552"/>
        <v>NEGATIF</v>
      </c>
      <c r="BT363">
        <f t="shared" si="553"/>
        <v>-0.28946810343836027</v>
      </c>
      <c r="BU363">
        <f t="shared" si="554"/>
        <v>16</v>
      </c>
      <c r="BV363">
        <f t="shared" si="555"/>
        <v>-1956</v>
      </c>
      <c r="BW363">
        <f t="shared" si="556"/>
        <v>52</v>
      </c>
      <c r="BX363" t="str">
        <f t="shared" si="557"/>
        <v>NEGATIF</v>
      </c>
      <c r="BY363">
        <f t="shared" si="558"/>
        <v>-71.739501177356246</v>
      </c>
      <c r="BZ363">
        <f t="shared" si="559"/>
        <v>108.26049882264375</v>
      </c>
      <c r="CA363">
        <f t="shared" si="560"/>
        <v>-52.7007413197354</v>
      </c>
      <c r="CB363" t="str">
        <f t="shared" si="567"/>
        <v>NEGATIF</v>
      </c>
      <c r="CC363">
        <f t="shared" si="568"/>
        <v>52</v>
      </c>
      <c r="CD363">
        <f t="shared" si="569"/>
        <v>42</v>
      </c>
      <c r="CE363">
        <f t="shared" si="570"/>
        <v>2</v>
      </c>
      <c r="CG363">
        <f t="shared" si="561"/>
        <v>4.3459456839387034</v>
      </c>
      <c r="CH363">
        <f t="shared" si="562"/>
        <v>0.40901368986969094</v>
      </c>
      <c r="CI363">
        <f t="shared" si="563"/>
        <v>0.40905332795441784</v>
      </c>
    </row>
    <row r="364" spans="1:87">
      <c r="A364">
        <f t="shared" ref="A364:F364" si="727">A70</f>
        <v>7.0027777777777782</v>
      </c>
      <c r="B364">
        <f t="shared" si="727"/>
        <v>111.315</v>
      </c>
      <c r="C364">
        <f t="shared" si="727"/>
        <v>7</v>
      </c>
      <c r="D364">
        <f t="shared" si="727"/>
        <v>2017</v>
      </c>
      <c r="E364">
        <f t="shared" si="727"/>
        <v>5</v>
      </c>
      <c r="F364">
        <f t="shared" si="727"/>
        <v>24</v>
      </c>
      <c r="G364">
        <f t="shared" si="494"/>
        <v>0.12222152900771403</v>
      </c>
      <c r="H364">
        <f t="shared" ref="H364:J364" si="728">H70</f>
        <v>14</v>
      </c>
      <c r="I364">
        <f t="shared" si="728"/>
        <v>45</v>
      </c>
      <c r="J364">
        <f t="shared" si="728"/>
        <v>14.75</v>
      </c>
      <c r="L364">
        <f t="shared" ref="L364:M364" si="729">L70</f>
        <v>20</v>
      </c>
      <c r="M364">
        <f t="shared" si="729"/>
        <v>-13</v>
      </c>
      <c r="N364">
        <f t="shared" si="497"/>
        <v>2457897.822916667</v>
      </c>
      <c r="O364">
        <f t="shared" si="498"/>
        <v>8.1270152549154447E-4</v>
      </c>
      <c r="P364">
        <f t="shared" si="499"/>
        <v>2457897.8237293684</v>
      </c>
      <c r="Q364">
        <f t="shared" si="500"/>
        <v>0.17393083447962746</v>
      </c>
      <c r="R364">
        <f t="shared" si="501"/>
        <v>249.44414268418609</v>
      </c>
      <c r="S364">
        <f t="shared" si="502"/>
        <v>334.5480192877294</v>
      </c>
      <c r="T364">
        <f t="shared" si="503"/>
        <v>4.3536215896535735</v>
      </c>
      <c r="U364">
        <f t="shared" si="504"/>
        <v>5.8389644425963727</v>
      </c>
      <c r="V364">
        <f t="shared" si="505"/>
        <v>148.63406793790438</v>
      </c>
      <c r="W364">
        <f t="shared" si="506"/>
        <v>2.5941538661493699</v>
      </c>
      <c r="X364">
        <f t="shared" si="507"/>
        <v>62.109794078303821</v>
      </c>
      <c r="Y364">
        <f t="shared" si="508"/>
        <v>1.0840204044020785</v>
      </c>
      <c r="Z364">
        <f t="shared" si="509"/>
        <v>138.87080697383317</v>
      </c>
      <c r="AA364">
        <f t="shared" si="510"/>
        <v>2.4237528165948916</v>
      </c>
      <c r="AB364">
        <f t="shared" si="511"/>
        <v>-9570.2283504520437</v>
      </c>
      <c r="AC364">
        <f t="shared" si="512"/>
        <v>116.84152611010903</v>
      </c>
      <c r="AD364">
        <f t="shared" si="513"/>
        <v>-1574.4375456120677</v>
      </c>
      <c r="AE364">
        <f t="shared" si="514"/>
        <v>-399.31769808353994</v>
      </c>
      <c r="AF364">
        <f t="shared" si="515"/>
        <v>344.82514382899569</v>
      </c>
      <c r="AG364">
        <f t="shared" si="516"/>
        <v>2438.296466928894</v>
      </c>
      <c r="AH364">
        <f t="shared" si="517"/>
        <v>-8644.020457279652</v>
      </c>
      <c r="AI364">
        <f t="shared" si="518"/>
        <v>-2.4011167936887921</v>
      </c>
      <c r="AJ364">
        <f t="shared" si="519"/>
        <v>247.04302589049729</v>
      </c>
      <c r="AK364">
        <f t="shared" si="520"/>
        <v>4.3117141958787739</v>
      </c>
      <c r="AL364">
        <f t="shared" si="521"/>
        <v>247</v>
      </c>
      <c r="AM364">
        <f t="shared" si="522"/>
        <v>2</v>
      </c>
      <c r="AN364">
        <f t="shared" si="523"/>
        <v>34</v>
      </c>
      <c r="AP364">
        <f t="shared" si="524"/>
        <v>4.9601796650504246</v>
      </c>
      <c r="AQ364">
        <f t="shared" si="525"/>
        <v>8.6571466645599421E-2</v>
      </c>
      <c r="AR364" t="str">
        <f t="shared" si="526"/>
        <v>POSITIF</v>
      </c>
      <c r="AS364">
        <f t="shared" si="527"/>
        <v>4</v>
      </c>
      <c r="AT364">
        <f t="shared" si="528"/>
        <v>57</v>
      </c>
      <c r="AU364">
        <f t="shared" si="529"/>
        <v>36</v>
      </c>
      <c r="AV364">
        <f t="shared" si="530"/>
        <v>1.0150530290003685</v>
      </c>
      <c r="AW364" s="4">
        <f t="shared" si="531"/>
        <v>4.2293876208348687E-2</v>
      </c>
      <c r="AX364">
        <f t="shared" si="532"/>
        <v>1.7716017438397916E-2</v>
      </c>
      <c r="AY364">
        <f t="shared" si="533"/>
        <v>0.27658145087557889</v>
      </c>
      <c r="AZ364" s="4">
        <f t="shared" si="534"/>
        <v>1.1524227119815787E-2</v>
      </c>
      <c r="BA364">
        <f t="shared" si="535"/>
        <v>360032.02552027808</v>
      </c>
      <c r="BB364" t="s">
        <v>191</v>
      </c>
      <c r="BC364">
        <f t="shared" si="536"/>
        <v>1.6701294904951855E-2</v>
      </c>
      <c r="BD364">
        <f t="shared" si="537"/>
        <v>148.63858630089433</v>
      </c>
      <c r="BE364">
        <f t="shared" si="538"/>
        <v>23.437029283860184</v>
      </c>
      <c r="BF364">
        <f t="shared" si="539"/>
        <v>-2.2711290847444751E-3</v>
      </c>
      <c r="BG364">
        <f t="shared" si="540"/>
        <v>23.434758154775441</v>
      </c>
      <c r="BH364" s="19">
        <f t="shared" si="541"/>
        <v>0.17393083447962746</v>
      </c>
      <c r="BI364">
        <f t="shared" si="542"/>
        <v>23.890083109463255</v>
      </c>
      <c r="BJ364">
        <f t="shared" si="543"/>
        <v>7.3110831094632545</v>
      </c>
      <c r="BK364">
        <f t="shared" si="544"/>
        <v>220.64431509590955</v>
      </c>
      <c r="BL364">
        <f t="shared" si="545"/>
        <v>3.8509697742314497</v>
      </c>
      <c r="BM364">
        <f t="shared" si="546"/>
        <v>249.02193154603924</v>
      </c>
      <c r="BN364">
        <f t="shared" si="547"/>
        <v>16.601462103069284</v>
      </c>
      <c r="BO364">
        <f t="shared" si="548"/>
        <v>16</v>
      </c>
      <c r="BP364">
        <f t="shared" si="549"/>
        <v>36</v>
      </c>
      <c r="BQ364">
        <f t="shared" si="550"/>
        <v>5</v>
      </c>
      <c r="BR364">
        <f t="shared" si="551"/>
        <v>-16.588907743277243</v>
      </c>
      <c r="BS364" t="str">
        <f t="shared" si="552"/>
        <v>NEGATIF</v>
      </c>
      <c r="BT364">
        <f t="shared" si="553"/>
        <v>-0.28953105942977014</v>
      </c>
      <c r="BU364">
        <f t="shared" si="554"/>
        <v>16</v>
      </c>
      <c r="BV364">
        <f t="shared" si="555"/>
        <v>-1956</v>
      </c>
      <c r="BW364">
        <f t="shared" si="556"/>
        <v>39</v>
      </c>
      <c r="BX364" t="str">
        <f t="shared" si="557"/>
        <v>NEGATIF</v>
      </c>
      <c r="BY364">
        <f t="shared" si="558"/>
        <v>-72.676236739906656</v>
      </c>
      <c r="BZ364">
        <f t="shared" si="559"/>
        <v>107.32376326009334</v>
      </c>
      <c r="CA364">
        <f t="shared" si="560"/>
        <v>-49.162686323500267</v>
      </c>
      <c r="CB364" t="str">
        <f t="shared" si="567"/>
        <v>NEGATIF</v>
      </c>
      <c r="CC364">
        <f t="shared" si="568"/>
        <v>49</v>
      </c>
      <c r="CD364">
        <f t="shared" si="569"/>
        <v>9</v>
      </c>
      <c r="CE364">
        <f t="shared" si="570"/>
        <v>45</v>
      </c>
      <c r="CG364">
        <f t="shared" si="561"/>
        <v>4.3462526151543184</v>
      </c>
      <c r="CH364">
        <f t="shared" si="562"/>
        <v>0.40901368920942233</v>
      </c>
      <c r="CI364">
        <f t="shared" si="563"/>
        <v>0.4090533278896889</v>
      </c>
    </row>
    <row r="365" spans="1:87">
      <c r="A365">
        <f t="shared" ref="A365:F365" si="730">A71</f>
        <v>7.0027777777777782</v>
      </c>
      <c r="B365">
        <f t="shared" si="730"/>
        <v>111.315</v>
      </c>
      <c r="C365">
        <f t="shared" si="730"/>
        <v>7</v>
      </c>
      <c r="D365">
        <f t="shared" si="730"/>
        <v>2017</v>
      </c>
      <c r="E365">
        <f t="shared" si="730"/>
        <v>5</v>
      </c>
      <c r="F365">
        <f t="shared" si="730"/>
        <v>24</v>
      </c>
      <c r="G365">
        <f t="shared" si="494"/>
        <v>0.12222152900771403</v>
      </c>
      <c r="H365">
        <f t="shared" ref="H365:J365" si="731">H71</f>
        <v>15</v>
      </c>
      <c r="I365">
        <f t="shared" si="731"/>
        <v>0</v>
      </c>
      <c r="J365">
        <f t="shared" si="731"/>
        <v>15</v>
      </c>
      <c r="L365">
        <f t="shared" ref="L365:M365" si="732">L71</f>
        <v>20</v>
      </c>
      <c r="M365">
        <f t="shared" si="732"/>
        <v>-13</v>
      </c>
      <c r="N365">
        <f t="shared" si="497"/>
        <v>2457897.8333333335</v>
      </c>
      <c r="O365">
        <f t="shared" si="498"/>
        <v>8.1270152549154447E-4</v>
      </c>
      <c r="P365">
        <f t="shared" si="499"/>
        <v>2457897.8341460349</v>
      </c>
      <c r="Q365">
        <f t="shared" si="500"/>
        <v>0.17393111967241351</v>
      </c>
      <c r="R365">
        <f t="shared" si="501"/>
        <v>249.44414268418609</v>
      </c>
      <c r="S365">
        <f t="shared" si="502"/>
        <v>334.68411295698024</v>
      </c>
      <c r="T365">
        <f t="shared" si="503"/>
        <v>4.3536215896535735</v>
      </c>
      <c r="U365">
        <f t="shared" si="504"/>
        <v>5.8413397252159198</v>
      </c>
      <c r="V365">
        <f t="shared" si="505"/>
        <v>148.63351633455881</v>
      </c>
      <c r="W365">
        <f t="shared" si="506"/>
        <v>2.5941442388548248</v>
      </c>
      <c r="X365">
        <f t="shared" si="507"/>
        <v>62.120061237914342</v>
      </c>
      <c r="Y365">
        <f t="shared" si="508"/>
        <v>1.0841996001421099</v>
      </c>
      <c r="Z365">
        <f t="shared" si="509"/>
        <v>138.88107364319785</v>
      </c>
      <c r="AA365">
        <f t="shared" si="510"/>
        <v>2.423932003778519</v>
      </c>
      <c r="AB365">
        <f t="shared" si="511"/>
        <v>-9521.6437770630291</v>
      </c>
      <c r="AC365">
        <f t="shared" si="512"/>
        <v>117.29141789564443</v>
      </c>
      <c r="AD365">
        <f t="shared" si="513"/>
        <v>-1537.7325909133908</v>
      </c>
      <c r="AE365">
        <f t="shared" si="514"/>
        <v>-404.79444567051405</v>
      </c>
      <c r="AF365">
        <f t="shared" si="515"/>
        <v>344.38209789260657</v>
      </c>
      <c r="AG365">
        <f t="shared" si="516"/>
        <v>2429.020494253637</v>
      </c>
      <c r="AH365">
        <f t="shared" si="517"/>
        <v>-8573.4768036050446</v>
      </c>
      <c r="AI365">
        <f t="shared" si="518"/>
        <v>-2.3815213343347348</v>
      </c>
      <c r="AJ365">
        <f t="shared" si="519"/>
        <v>247.06262134985136</v>
      </c>
      <c r="AK365">
        <f t="shared" si="520"/>
        <v>4.3120562011629433</v>
      </c>
      <c r="AL365">
        <f t="shared" si="521"/>
        <v>247</v>
      </c>
      <c r="AM365">
        <f t="shared" si="522"/>
        <v>3</v>
      </c>
      <c r="AN365">
        <f t="shared" si="523"/>
        <v>45</v>
      </c>
      <c r="AP365">
        <f t="shared" si="524"/>
        <v>4.9609015893582784</v>
      </c>
      <c r="AQ365">
        <f t="shared" si="525"/>
        <v>8.6584066601721646E-2</v>
      </c>
      <c r="AR365" t="str">
        <f t="shared" si="526"/>
        <v>POSITIF</v>
      </c>
      <c r="AS365">
        <f t="shared" si="527"/>
        <v>4</v>
      </c>
      <c r="AT365">
        <f t="shared" si="528"/>
        <v>57</v>
      </c>
      <c r="AU365">
        <f t="shared" si="529"/>
        <v>39</v>
      </c>
      <c r="AV365">
        <f t="shared" si="530"/>
        <v>1.0151337707229835</v>
      </c>
      <c r="AW365" s="4">
        <f t="shared" si="531"/>
        <v>4.2297240446790979E-2</v>
      </c>
      <c r="AX365">
        <f t="shared" si="532"/>
        <v>1.771742664730128E-2</v>
      </c>
      <c r="AY365">
        <f t="shared" si="533"/>
        <v>0.27660344923326835</v>
      </c>
      <c r="AZ365" s="4">
        <f t="shared" si="534"/>
        <v>1.1525143718052848E-2</v>
      </c>
      <c r="BA365">
        <f t="shared" si="535"/>
        <v>360003.39228458545</v>
      </c>
      <c r="BB365" t="s">
        <v>191</v>
      </c>
      <c r="BC365">
        <f t="shared" si="536"/>
        <v>1.6701294892973759E-2</v>
      </c>
      <c r="BD365">
        <f t="shared" si="537"/>
        <v>148.63803469918574</v>
      </c>
      <c r="BE365">
        <f t="shared" si="538"/>
        <v>23.437029280151489</v>
      </c>
      <c r="BF365">
        <f t="shared" si="539"/>
        <v>-2.2711631950107043E-3</v>
      </c>
      <c r="BG365">
        <f t="shared" si="540"/>
        <v>23.434758116956477</v>
      </c>
      <c r="BH365" s="19">
        <f t="shared" si="541"/>
        <v>0.17393111967241351</v>
      </c>
      <c r="BI365">
        <f t="shared" si="542"/>
        <v>0.14076758517573276</v>
      </c>
      <c r="BJ365">
        <f t="shared" si="543"/>
        <v>7.5617675851757333</v>
      </c>
      <c r="BK365">
        <f t="shared" si="544"/>
        <v>224.38681364247748</v>
      </c>
      <c r="BL365">
        <f t="shared" si="545"/>
        <v>3.9162886961201622</v>
      </c>
      <c r="BM365">
        <f t="shared" si="546"/>
        <v>249.03970013515851</v>
      </c>
      <c r="BN365">
        <f t="shared" si="547"/>
        <v>16.602646675677235</v>
      </c>
      <c r="BO365">
        <f t="shared" si="548"/>
        <v>16</v>
      </c>
      <c r="BP365">
        <f t="shared" si="549"/>
        <v>36</v>
      </c>
      <c r="BQ365">
        <f t="shared" si="550"/>
        <v>9</v>
      </c>
      <c r="BR365">
        <f t="shared" si="551"/>
        <v>-16.591353831957697</v>
      </c>
      <c r="BS365" t="str">
        <f t="shared" si="552"/>
        <v>NEGATIF</v>
      </c>
      <c r="BT365">
        <f t="shared" si="553"/>
        <v>-0.28957375173103983</v>
      </c>
      <c r="BU365">
        <f t="shared" si="554"/>
        <v>16</v>
      </c>
      <c r="BV365">
        <f t="shared" si="555"/>
        <v>-1956</v>
      </c>
      <c r="BW365">
        <f t="shared" si="556"/>
        <v>31</v>
      </c>
      <c r="BX365" t="str">
        <f t="shared" si="557"/>
        <v>NEGATIF</v>
      </c>
      <c r="BY365">
        <f t="shared" si="558"/>
        <v>-73.394733431109302</v>
      </c>
      <c r="BZ365">
        <f t="shared" si="559"/>
        <v>106.6052665688907</v>
      </c>
      <c r="CA365">
        <f t="shared" si="560"/>
        <v>-45.609126778940492</v>
      </c>
      <c r="CB365" t="str">
        <f t="shared" si="567"/>
        <v>NEGATIF</v>
      </c>
      <c r="CC365">
        <f t="shared" si="568"/>
        <v>45</v>
      </c>
      <c r="CD365">
        <f t="shared" si="569"/>
        <v>36</v>
      </c>
      <c r="CE365">
        <f t="shared" si="570"/>
        <v>32</v>
      </c>
      <c r="CG365">
        <f t="shared" si="561"/>
        <v>4.3465627355378835</v>
      </c>
      <c r="CH365">
        <f t="shared" si="562"/>
        <v>0.40901368854935688</v>
      </c>
      <c r="CI365">
        <f t="shared" si="563"/>
        <v>0.40905332782495996</v>
      </c>
    </row>
    <row r="366" spans="1:87">
      <c r="A366">
        <f t="shared" ref="A366:F366" si="733">A72</f>
        <v>7.0027777777777782</v>
      </c>
      <c r="B366">
        <f t="shared" si="733"/>
        <v>111.315</v>
      </c>
      <c r="C366">
        <f t="shared" si="733"/>
        <v>7</v>
      </c>
      <c r="D366">
        <f t="shared" si="733"/>
        <v>2017</v>
      </c>
      <c r="E366">
        <f t="shared" si="733"/>
        <v>5</v>
      </c>
      <c r="F366">
        <f t="shared" si="733"/>
        <v>24</v>
      </c>
      <c r="G366">
        <f t="shared" si="494"/>
        <v>0.12222152900771403</v>
      </c>
      <c r="H366">
        <f t="shared" ref="H366:J366" si="734">H72</f>
        <v>15</v>
      </c>
      <c r="I366">
        <f t="shared" si="734"/>
        <v>15</v>
      </c>
      <c r="J366">
        <f t="shared" si="734"/>
        <v>15.25</v>
      </c>
      <c r="L366">
        <f t="shared" ref="L366:M366" si="735">L72</f>
        <v>20</v>
      </c>
      <c r="M366">
        <f t="shared" si="735"/>
        <v>-13</v>
      </c>
      <c r="N366">
        <f t="shared" si="497"/>
        <v>2457897.84375</v>
      </c>
      <c r="O366">
        <f t="shared" si="498"/>
        <v>8.1270152549154447E-4</v>
      </c>
      <c r="P366">
        <f t="shared" si="499"/>
        <v>2457897.8445627014</v>
      </c>
      <c r="Q366">
        <f t="shared" si="500"/>
        <v>0.17393140486519959</v>
      </c>
      <c r="R366">
        <f t="shared" si="501"/>
        <v>249.44414268418609</v>
      </c>
      <c r="S366">
        <f t="shared" si="502"/>
        <v>334.82020662624564</v>
      </c>
      <c r="T366">
        <f t="shared" si="503"/>
        <v>4.3536215896535735</v>
      </c>
      <c r="U366">
        <f t="shared" si="504"/>
        <v>5.8437150078357218</v>
      </c>
      <c r="V366">
        <f t="shared" si="505"/>
        <v>148.63296473121312</v>
      </c>
      <c r="W366">
        <f t="shared" si="506"/>
        <v>2.5941346115602775</v>
      </c>
      <c r="X366">
        <f t="shared" si="507"/>
        <v>62.130328397526682</v>
      </c>
      <c r="Y366">
        <f t="shared" si="508"/>
        <v>1.0843787958821729</v>
      </c>
      <c r="Z366">
        <f t="shared" si="509"/>
        <v>138.89134031256344</v>
      </c>
      <c r="AA366">
        <f t="shared" si="510"/>
        <v>2.4241111909621624</v>
      </c>
      <c r="AB366">
        <f t="shared" si="511"/>
        <v>-9473.0045834843586</v>
      </c>
      <c r="AC366">
        <f t="shared" si="512"/>
        <v>117.72894556590211</v>
      </c>
      <c r="AD366">
        <f t="shared" si="513"/>
        <v>-1500.3792613335802</v>
      </c>
      <c r="AE366">
        <f t="shared" si="514"/>
        <v>-410.22852647665678</v>
      </c>
      <c r="AF366">
        <f t="shared" si="515"/>
        <v>343.93402548624704</v>
      </c>
      <c r="AG366">
        <f t="shared" si="516"/>
        <v>2419.72527210096</v>
      </c>
      <c r="AH366">
        <f t="shared" si="517"/>
        <v>-8502.2241281414863</v>
      </c>
      <c r="AI366">
        <f t="shared" si="518"/>
        <v>-2.3617289244837463</v>
      </c>
      <c r="AJ366">
        <f t="shared" si="519"/>
        <v>247.08241375970235</v>
      </c>
      <c r="AK366">
        <f t="shared" si="520"/>
        <v>4.3124016438817474</v>
      </c>
      <c r="AL366">
        <f t="shared" si="521"/>
        <v>247</v>
      </c>
      <c r="AM366">
        <f t="shared" si="522"/>
        <v>4</v>
      </c>
      <c r="AN366">
        <f t="shared" si="523"/>
        <v>56</v>
      </c>
      <c r="AP366">
        <f t="shared" si="524"/>
        <v>4.9612310361167911</v>
      </c>
      <c r="AQ366">
        <f t="shared" si="525"/>
        <v>8.6589816532367719E-2</v>
      </c>
      <c r="AR366" t="str">
        <f t="shared" si="526"/>
        <v>POSITIF</v>
      </c>
      <c r="AS366">
        <f t="shared" si="527"/>
        <v>4</v>
      </c>
      <c r="AT366">
        <f t="shared" si="528"/>
        <v>57</v>
      </c>
      <c r="AU366">
        <f t="shared" si="529"/>
        <v>40</v>
      </c>
      <c r="AV366">
        <f t="shared" si="530"/>
        <v>1.0152141493664413</v>
      </c>
      <c r="AW366" s="4">
        <f t="shared" si="531"/>
        <v>4.2300589556935053E-2</v>
      </c>
      <c r="AX366">
        <f t="shared" si="532"/>
        <v>1.7718829519277904E-2</v>
      </c>
      <c r="AY366">
        <f t="shared" si="533"/>
        <v>0.27662534866829819</v>
      </c>
      <c r="AZ366" s="4">
        <f t="shared" si="534"/>
        <v>1.1526056194512425E-2</v>
      </c>
      <c r="BA366">
        <f t="shared" si="535"/>
        <v>359974.89233081113</v>
      </c>
      <c r="BB366" t="s">
        <v>191</v>
      </c>
      <c r="BC366">
        <f t="shared" si="536"/>
        <v>1.6701294880995664E-2</v>
      </c>
      <c r="BD366">
        <f t="shared" si="537"/>
        <v>148.63748309747709</v>
      </c>
      <c r="BE366">
        <f t="shared" si="538"/>
        <v>23.437029276442793</v>
      </c>
      <c r="BF366">
        <f t="shared" si="539"/>
        <v>-2.2711972936318063E-3</v>
      </c>
      <c r="BG366">
        <f t="shared" si="540"/>
        <v>23.434758079149162</v>
      </c>
      <c r="BH366" s="19">
        <f t="shared" si="541"/>
        <v>0.17393140486519959</v>
      </c>
      <c r="BI366">
        <f t="shared" si="542"/>
        <v>0.39145206088821094</v>
      </c>
      <c r="BJ366">
        <f t="shared" si="543"/>
        <v>7.8124520608882113</v>
      </c>
      <c r="BK366">
        <f t="shared" si="544"/>
        <v>228.12913326570003</v>
      </c>
      <c r="BL366">
        <f t="shared" si="545"/>
        <v>3.9816044952073897</v>
      </c>
      <c r="BM366">
        <f t="shared" si="546"/>
        <v>249.05764764762313</v>
      </c>
      <c r="BN366">
        <f t="shared" si="547"/>
        <v>16.60384317650821</v>
      </c>
      <c r="BO366">
        <f t="shared" si="548"/>
        <v>16</v>
      </c>
      <c r="BP366">
        <f t="shared" si="549"/>
        <v>36</v>
      </c>
      <c r="BQ366">
        <f t="shared" si="550"/>
        <v>13</v>
      </c>
      <c r="BR366">
        <f t="shared" si="551"/>
        <v>-16.594216417355508</v>
      </c>
      <c r="BS366" t="str">
        <f t="shared" si="552"/>
        <v>NEGATIF</v>
      </c>
      <c r="BT366">
        <f t="shared" si="553"/>
        <v>-0.28962371327135111</v>
      </c>
      <c r="BU366">
        <f t="shared" si="554"/>
        <v>16</v>
      </c>
      <c r="BV366">
        <f t="shared" si="555"/>
        <v>-1956</v>
      </c>
      <c r="BW366">
        <f t="shared" si="556"/>
        <v>20</v>
      </c>
      <c r="BX366" t="str">
        <f t="shared" si="557"/>
        <v>NEGATIF</v>
      </c>
      <c r="BY366">
        <f t="shared" si="558"/>
        <v>-73.937421133129902</v>
      </c>
      <c r="BZ366">
        <f t="shared" si="559"/>
        <v>106.0625788668701</v>
      </c>
      <c r="CA366">
        <f t="shared" si="560"/>
        <v>-42.044101603459517</v>
      </c>
      <c r="CB366" t="str">
        <f t="shared" si="567"/>
        <v>NEGATIF</v>
      </c>
      <c r="CC366">
        <f t="shared" si="568"/>
        <v>42</v>
      </c>
      <c r="CD366">
        <f t="shared" si="569"/>
        <v>2</v>
      </c>
      <c r="CE366">
        <f t="shared" si="570"/>
        <v>38</v>
      </c>
      <c r="CG366">
        <f t="shared" si="561"/>
        <v>4.3468759787229336</v>
      </c>
      <c r="CH366">
        <f t="shared" si="562"/>
        <v>0.40901368788949477</v>
      </c>
      <c r="CI366">
        <f t="shared" si="563"/>
        <v>0.40905332776023101</v>
      </c>
    </row>
    <row r="367" spans="1:87">
      <c r="A367">
        <f t="shared" ref="A367:F367" si="736">A73</f>
        <v>7.0027777777777782</v>
      </c>
      <c r="B367">
        <f t="shared" si="736"/>
        <v>111.315</v>
      </c>
      <c r="C367">
        <f t="shared" si="736"/>
        <v>7</v>
      </c>
      <c r="D367">
        <f t="shared" si="736"/>
        <v>2017</v>
      </c>
      <c r="E367">
        <f t="shared" si="736"/>
        <v>5</v>
      </c>
      <c r="F367">
        <f t="shared" si="736"/>
        <v>24</v>
      </c>
      <c r="G367">
        <f t="shared" si="494"/>
        <v>0.12222152900771403</v>
      </c>
      <c r="H367">
        <f t="shared" ref="H367:J367" si="737">H73</f>
        <v>15</v>
      </c>
      <c r="I367">
        <f t="shared" si="737"/>
        <v>30</v>
      </c>
      <c r="J367">
        <f t="shared" si="737"/>
        <v>15.5</v>
      </c>
      <c r="L367">
        <f t="shared" ref="L367:M367" si="738">L73</f>
        <v>20</v>
      </c>
      <c r="M367">
        <f t="shared" si="738"/>
        <v>-13</v>
      </c>
      <c r="N367">
        <f t="shared" si="497"/>
        <v>2457897.854166667</v>
      </c>
      <c r="O367">
        <f t="shared" si="498"/>
        <v>8.1270152549154447E-4</v>
      </c>
      <c r="P367">
        <f t="shared" si="499"/>
        <v>2457897.8549793684</v>
      </c>
      <c r="Q367">
        <f t="shared" si="500"/>
        <v>0.17393169005799841</v>
      </c>
      <c r="R367">
        <f t="shared" si="501"/>
        <v>249.44414268418609</v>
      </c>
      <c r="S367">
        <f t="shared" si="502"/>
        <v>334.95630030157918</v>
      </c>
      <c r="T367">
        <f t="shared" si="503"/>
        <v>4.3536215896535735</v>
      </c>
      <c r="U367">
        <f t="shared" si="504"/>
        <v>5.846090290561432</v>
      </c>
      <c r="V367">
        <f t="shared" si="505"/>
        <v>148.63241312784282</v>
      </c>
      <c r="W367">
        <f t="shared" si="506"/>
        <v>2.5941249842653007</v>
      </c>
      <c r="X367">
        <f t="shared" si="507"/>
        <v>62.140595557597408</v>
      </c>
      <c r="Y367">
        <f t="shared" si="508"/>
        <v>1.0845579916302364</v>
      </c>
      <c r="Z367">
        <f t="shared" si="509"/>
        <v>138.90160698238833</v>
      </c>
      <c r="AA367">
        <f t="shared" si="510"/>
        <v>2.4242903781538216</v>
      </c>
      <c r="AB367">
        <f t="shared" si="511"/>
        <v>-9424.3110419695277</v>
      </c>
      <c r="AC367">
        <f t="shared" si="512"/>
        <v>118.15406301811871</v>
      </c>
      <c r="AD367">
        <f t="shared" si="513"/>
        <v>-1462.3933049560328</v>
      </c>
      <c r="AE367">
        <f t="shared" si="514"/>
        <v>-415.61936797013419</v>
      </c>
      <c r="AF367">
        <f t="shared" si="515"/>
        <v>343.4809384774461</v>
      </c>
      <c r="AG367">
        <f t="shared" si="516"/>
        <v>2410.4108703569805</v>
      </c>
      <c r="AH367">
        <f t="shared" si="517"/>
        <v>-8430.2778430431499</v>
      </c>
      <c r="AI367">
        <f t="shared" si="518"/>
        <v>-2.3417438452897636</v>
      </c>
      <c r="AJ367">
        <f t="shared" si="519"/>
        <v>247.10239883889633</v>
      </c>
      <c r="AK367">
        <f t="shared" si="520"/>
        <v>4.3127504493149544</v>
      </c>
      <c r="AL367">
        <f t="shared" si="521"/>
        <v>247</v>
      </c>
      <c r="AM367">
        <f t="shared" si="522"/>
        <v>6</v>
      </c>
      <c r="AN367">
        <f t="shared" si="523"/>
        <v>8</v>
      </c>
      <c r="AP367">
        <f t="shared" si="524"/>
        <v>4.9585393682596104</v>
      </c>
      <c r="AQ367">
        <f t="shared" si="525"/>
        <v>8.6542838065889818E-2</v>
      </c>
      <c r="AR367" t="str">
        <f t="shared" si="526"/>
        <v>POSITIF</v>
      </c>
      <c r="AS367">
        <f t="shared" si="527"/>
        <v>4</v>
      </c>
      <c r="AT367">
        <f t="shared" si="528"/>
        <v>57</v>
      </c>
      <c r="AU367">
        <f t="shared" si="529"/>
        <v>30</v>
      </c>
      <c r="AV367">
        <f t="shared" si="530"/>
        <v>1.0152941642825215</v>
      </c>
      <c r="AW367" s="4">
        <f t="shared" si="531"/>
        <v>4.2303923511771729E-2</v>
      </c>
      <c r="AX367">
        <f t="shared" si="532"/>
        <v>1.7720226043014212E-2</v>
      </c>
      <c r="AY367">
        <f t="shared" si="533"/>
        <v>0.27664714900406528</v>
      </c>
      <c r="AZ367" s="4">
        <f t="shared" si="534"/>
        <v>1.1526964541836054E-2</v>
      </c>
      <c r="BA367">
        <f t="shared" si="535"/>
        <v>359946.52582650719</v>
      </c>
      <c r="BB367" t="s">
        <v>191</v>
      </c>
      <c r="BC367">
        <f t="shared" si="536"/>
        <v>1.6701294869017565E-2</v>
      </c>
      <c r="BD367">
        <f t="shared" si="537"/>
        <v>148.63693149574377</v>
      </c>
      <c r="BE367">
        <f t="shared" si="538"/>
        <v>23.437029272734097</v>
      </c>
      <c r="BF367">
        <f t="shared" si="539"/>
        <v>-2.2712313806032753E-3</v>
      </c>
      <c r="BG367">
        <f t="shared" si="540"/>
        <v>23.434758041353493</v>
      </c>
      <c r="BH367" s="19">
        <f t="shared" si="541"/>
        <v>0.17393169005799841</v>
      </c>
      <c r="BI367">
        <f t="shared" si="542"/>
        <v>0.64213654786969221</v>
      </c>
      <c r="BJ367">
        <f t="shared" si="543"/>
        <v>8.0631365478696928</v>
      </c>
      <c r="BK367">
        <f t="shared" si="544"/>
        <v>231.87127800698005</v>
      </c>
      <c r="BL367">
        <f t="shared" si="545"/>
        <v>4.0469172420289174</v>
      </c>
      <c r="BM367">
        <f t="shared" si="546"/>
        <v>249.07577021106533</v>
      </c>
      <c r="BN367">
        <f t="shared" si="547"/>
        <v>16.605051347404356</v>
      </c>
      <c r="BO367">
        <f t="shared" si="548"/>
        <v>16</v>
      </c>
      <c r="BP367">
        <f t="shared" si="549"/>
        <v>36</v>
      </c>
      <c r="BQ367">
        <f t="shared" si="550"/>
        <v>18</v>
      </c>
      <c r="BR367">
        <f t="shared" si="551"/>
        <v>-16.6000889021816</v>
      </c>
      <c r="BS367" t="str">
        <f t="shared" si="552"/>
        <v>NEGATIF</v>
      </c>
      <c r="BT367">
        <f t="shared" si="553"/>
        <v>-0.28972620746683986</v>
      </c>
      <c r="BU367">
        <f t="shared" si="554"/>
        <v>16</v>
      </c>
      <c r="BV367">
        <f t="shared" si="555"/>
        <v>-1957</v>
      </c>
      <c r="BW367">
        <f t="shared" si="556"/>
        <v>59</v>
      </c>
      <c r="BX367" t="str">
        <f t="shared" si="557"/>
        <v>NEGATIF</v>
      </c>
      <c r="BY367">
        <f t="shared" si="558"/>
        <v>-74.333436526060055</v>
      </c>
      <c r="BZ367">
        <f t="shared" si="559"/>
        <v>105.66656347393995</v>
      </c>
      <c r="CA367">
        <f t="shared" si="560"/>
        <v>-38.470657976595085</v>
      </c>
      <c r="CB367" t="str">
        <f t="shared" si="567"/>
        <v>NEGATIF</v>
      </c>
      <c r="CC367">
        <f t="shared" si="568"/>
        <v>38</v>
      </c>
      <c r="CD367">
        <f t="shared" si="569"/>
        <v>28</v>
      </c>
      <c r="CE367">
        <f t="shared" si="570"/>
        <v>14</v>
      </c>
      <c r="CG367">
        <f t="shared" si="561"/>
        <v>4.3471922771239013</v>
      </c>
      <c r="CH367">
        <f t="shared" si="562"/>
        <v>0.40901368722983594</v>
      </c>
      <c r="CI367">
        <f t="shared" si="563"/>
        <v>0.40905332769550207</v>
      </c>
    </row>
    <row r="368" spans="1:87">
      <c r="A368">
        <f t="shared" ref="A368:F368" si="739">A74</f>
        <v>7.0027777777777782</v>
      </c>
      <c r="B368">
        <f t="shared" si="739"/>
        <v>111.315</v>
      </c>
      <c r="C368">
        <f t="shared" si="739"/>
        <v>7</v>
      </c>
      <c r="D368">
        <f t="shared" si="739"/>
        <v>2017</v>
      </c>
      <c r="E368">
        <f t="shared" si="739"/>
        <v>5</v>
      </c>
      <c r="F368">
        <f t="shared" si="739"/>
        <v>24</v>
      </c>
      <c r="G368">
        <f t="shared" si="494"/>
        <v>0.12222152900771403</v>
      </c>
      <c r="H368">
        <f t="shared" ref="H368:J368" si="740">H74</f>
        <v>15</v>
      </c>
      <c r="I368">
        <f t="shared" si="740"/>
        <v>45</v>
      </c>
      <c r="J368">
        <f t="shared" si="740"/>
        <v>15.75</v>
      </c>
      <c r="L368">
        <f t="shared" ref="L368:M368" si="741">L74</f>
        <v>20</v>
      </c>
      <c r="M368">
        <f t="shared" si="741"/>
        <v>-13</v>
      </c>
      <c r="N368">
        <f t="shared" si="497"/>
        <v>2457897.8645833335</v>
      </c>
      <c r="O368">
        <f t="shared" si="498"/>
        <v>8.1270152549154447E-4</v>
      </c>
      <c r="P368">
        <f t="shared" si="499"/>
        <v>2457897.8653960349</v>
      </c>
      <c r="Q368">
        <f t="shared" si="500"/>
        <v>0.17393197525078449</v>
      </c>
      <c r="R368">
        <f t="shared" si="501"/>
        <v>249.44414268418609</v>
      </c>
      <c r="S368">
        <f t="shared" si="502"/>
        <v>335.09239397084457</v>
      </c>
      <c r="T368">
        <f t="shared" si="503"/>
        <v>4.3536215896535735</v>
      </c>
      <c r="U368">
        <f t="shared" si="504"/>
        <v>5.8484655731812332</v>
      </c>
      <c r="V368">
        <f t="shared" si="505"/>
        <v>148.63186152449714</v>
      </c>
      <c r="W368">
        <f t="shared" si="506"/>
        <v>2.5941153569707538</v>
      </c>
      <c r="X368">
        <f t="shared" si="507"/>
        <v>62.150862717209748</v>
      </c>
      <c r="Y368">
        <f t="shared" si="508"/>
        <v>1.0847371873702996</v>
      </c>
      <c r="Z368">
        <f t="shared" si="509"/>
        <v>138.91187365175392</v>
      </c>
      <c r="AA368">
        <f t="shared" si="510"/>
        <v>2.424469565337465</v>
      </c>
      <c r="AB368">
        <f t="shared" si="511"/>
        <v>-9375.5634315880579</v>
      </c>
      <c r="AC368">
        <f t="shared" si="512"/>
        <v>118.56672540115689</v>
      </c>
      <c r="AD368">
        <f t="shared" si="513"/>
        <v>-1423.7907417021504</v>
      </c>
      <c r="AE368">
        <f t="shared" si="514"/>
        <v>-420.96640145465551</v>
      </c>
      <c r="AF368">
        <f t="shared" si="515"/>
        <v>343.02284892529434</v>
      </c>
      <c r="AG368">
        <f t="shared" si="516"/>
        <v>2401.077360296797</v>
      </c>
      <c r="AH368">
        <f t="shared" si="517"/>
        <v>-8357.6536401216163</v>
      </c>
      <c r="AI368">
        <f t="shared" si="518"/>
        <v>-2.3215704555893377</v>
      </c>
      <c r="AJ368">
        <f t="shared" si="519"/>
        <v>247.12257222859677</v>
      </c>
      <c r="AK368">
        <f t="shared" si="520"/>
        <v>4.3131025413865149</v>
      </c>
      <c r="AL368">
        <f t="shared" si="521"/>
        <v>247</v>
      </c>
      <c r="AM368">
        <f t="shared" si="522"/>
        <v>7</v>
      </c>
      <c r="AN368">
        <f t="shared" si="523"/>
        <v>21</v>
      </c>
      <c r="AP368">
        <f t="shared" si="524"/>
        <v>4.9501777612227391</v>
      </c>
      <c r="AQ368">
        <f t="shared" si="525"/>
        <v>8.6396900492338474E-2</v>
      </c>
      <c r="AR368" t="str">
        <f t="shared" si="526"/>
        <v>POSITIF</v>
      </c>
      <c r="AS368">
        <f t="shared" si="527"/>
        <v>4</v>
      </c>
      <c r="AT368">
        <f t="shared" si="528"/>
        <v>57</v>
      </c>
      <c r="AU368">
        <f t="shared" si="529"/>
        <v>0</v>
      </c>
      <c r="AV368">
        <f t="shared" si="530"/>
        <v>1.0153738148151352</v>
      </c>
      <c r="AW368" s="4">
        <f t="shared" si="531"/>
        <v>4.2307242283963965E-2</v>
      </c>
      <c r="AX368">
        <f t="shared" si="532"/>
        <v>1.7721616207059289E-2</v>
      </c>
      <c r="AY368">
        <f t="shared" si="533"/>
        <v>0.27666885006182262</v>
      </c>
      <c r="AZ368" s="4">
        <f t="shared" si="534"/>
        <v>1.1527868752575943E-2</v>
      </c>
      <c r="BA368">
        <f t="shared" si="535"/>
        <v>359918.29294217617</v>
      </c>
      <c r="BB368" t="s">
        <v>191</v>
      </c>
      <c r="BC368">
        <f t="shared" si="536"/>
        <v>1.6701294857039469E-2</v>
      </c>
      <c r="BD368">
        <f t="shared" si="537"/>
        <v>148.63637989403512</v>
      </c>
      <c r="BE368">
        <f t="shared" si="538"/>
        <v>23.437029269025402</v>
      </c>
      <c r="BF368">
        <f t="shared" si="539"/>
        <v>-2.2712654559160442E-3</v>
      </c>
      <c r="BG368">
        <f t="shared" si="540"/>
        <v>23.434758003569485</v>
      </c>
      <c r="BH368" s="19">
        <f t="shared" si="541"/>
        <v>0.17393197525078449</v>
      </c>
      <c r="BI368">
        <f t="shared" si="542"/>
        <v>0.89282102358217041</v>
      </c>
      <c r="BJ368">
        <f t="shared" si="543"/>
        <v>8.3138210235821699</v>
      </c>
      <c r="BK368">
        <f t="shared" si="544"/>
        <v>235.61325147126794</v>
      </c>
      <c r="BL368">
        <f t="shared" si="545"/>
        <v>4.1122269995029992</v>
      </c>
      <c r="BM368">
        <f t="shared" si="546"/>
        <v>249.09406388246458</v>
      </c>
      <c r="BN368">
        <f t="shared" si="547"/>
        <v>16.60627092549764</v>
      </c>
      <c r="BO368">
        <f t="shared" si="548"/>
        <v>16</v>
      </c>
      <c r="BP368">
        <f t="shared" si="549"/>
        <v>36</v>
      </c>
      <c r="BQ368">
        <f t="shared" si="550"/>
        <v>22</v>
      </c>
      <c r="BR368">
        <f t="shared" si="551"/>
        <v>-16.611584822056006</v>
      </c>
      <c r="BS368" t="str">
        <f t="shared" si="552"/>
        <v>NEGATIF</v>
      </c>
      <c r="BT368">
        <f t="shared" si="553"/>
        <v>-0.2899268491191937</v>
      </c>
      <c r="BU368">
        <f t="shared" si="554"/>
        <v>16</v>
      </c>
      <c r="BV368">
        <f t="shared" si="555"/>
        <v>-1957</v>
      </c>
      <c r="BW368">
        <f t="shared" si="556"/>
        <v>18</v>
      </c>
      <c r="BX368" t="str">
        <f t="shared" si="557"/>
        <v>NEGATIF</v>
      </c>
      <c r="BY368">
        <f t="shared" si="558"/>
        <v>-74.603778700847201</v>
      </c>
      <c r="BZ368">
        <f t="shared" si="559"/>
        <v>105.3962212991528</v>
      </c>
      <c r="CA368">
        <f t="shared" si="560"/>
        <v>-34.891337460588531</v>
      </c>
      <c r="CB368" t="str">
        <f t="shared" si="567"/>
        <v>NEGATIF</v>
      </c>
      <c r="CC368">
        <f t="shared" si="568"/>
        <v>34</v>
      </c>
      <c r="CD368">
        <f t="shared" si="569"/>
        <v>53</v>
      </c>
      <c r="CE368">
        <f t="shared" si="570"/>
        <v>28</v>
      </c>
      <c r="CG368">
        <f t="shared" si="561"/>
        <v>4.3475115619220963</v>
      </c>
      <c r="CH368">
        <f t="shared" si="562"/>
        <v>0.40901368657038056</v>
      </c>
      <c r="CI368">
        <f t="shared" si="563"/>
        <v>0.40905332763077312</v>
      </c>
    </row>
    <row r="369" spans="1:87">
      <c r="A369">
        <f t="shared" ref="A369:F369" si="742">A75</f>
        <v>7.0027777777777782</v>
      </c>
      <c r="B369">
        <f t="shared" si="742"/>
        <v>111.315</v>
      </c>
      <c r="C369">
        <f t="shared" si="742"/>
        <v>7</v>
      </c>
      <c r="D369">
        <f t="shared" si="742"/>
        <v>2017</v>
      </c>
      <c r="E369">
        <f t="shared" si="742"/>
        <v>5</v>
      </c>
      <c r="F369">
        <f t="shared" si="742"/>
        <v>24</v>
      </c>
      <c r="G369">
        <f t="shared" si="494"/>
        <v>0.12222152900771403</v>
      </c>
      <c r="H369">
        <f t="shared" ref="H369:J369" si="743">H75</f>
        <v>16</v>
      </c>
      <c r="I369">
        <f t="shared" si="743"/>
        <v>0</v>
      </c>
      <c r="J369">
        <f t="shared" si="743"/>
        <v>16</v>
      </c>
      <c r="L369">
        <f t="shared" ref="L369:M369" si="744">L75</f>
        <v>20</v>
      </c>
      <c r="M369">
        <f t="shared" si="744"/>
        <v>-13</v>
      </c>
      <c r="N369">
        <f t="shared" si="497"/>
        <v>2457897.875</v>
      </c>
      <c r="O369">
        <f t="shared" si="498"/>
        <v>8.1270152549154447E-4</v>
      </c>
      <c r="P369">
        <f t="shared" si="499"/>
        <v>2457897.8758127014</v>
      </c>
      <c r="Q369">
        <f t="shared" si="500"/>
        <v>0.17393226044357057</v>
      </c>
      <c r="R369">
        <f t="shared" si="501"/>
        <v>249.44414268418609</v>
      </c>
      <c r="S369">
        <f t="shared" si="502"/>
        <v>335.22848764010996</v>
      </c>
      <c r="T369">
        <f t="shared" si="503"/>
        <v>4.3536215896535735</v>
      </c>
      <c r="U369">
        <f t="shared" si="504"/>
        <v>5.8508408558010343</v>
      </c>
      <c r="V369">
        <f t="shared" si="505"/>
        <v>148.63130992115151</v>
      </c>
      <c r="W369">
        <f t="shared" si="506"/>
        <v>2.5941057296762073</v>
      </c>
      <c r="X369">
        <f t="shared" si="507"/>
        <v>62.161129876822088</v>
      </c>
      <c r="Y369">
        <f t="shared" si="508"/>
        <v>1.0849163831103625</v>
      </c>
      <c r="Z369">
        <f t="shared" si="509"/>
        <v>138.92214032111951</v>
      </c>
      <c r="AA369">
        <f t="shared" si="510"/>
        <v>2.424648752521108</v>
      </c>
      <c r="AB369">
        <f t="shared" si="511"/>
        <v>-9326.7620252023225</v>
      </c>
      <c r="AC369">
        <f t="shared" si="512"/>
        <v>118.96688923402965</v>
      </c>
      <c r="AD369">
        <f t="shared" si="513"/>
        <v>-1384.5878464079706</v>
      </c>
      <c r="AE369">
        <f t="shared" si="514"/>
        <v>-426.2690635759198</v>
      </c>
      <c r="AF369">
        <f t="shared" si="515"/>
        <v>342.5597689589539</v>
      </c>
      <c r="AG369">
        <f t="shared" si="516"/>
        <v>2391.7248120927516</v>
      </c>
      <c r="AH369">
        <f t="shared" si="517"/>
        <v>-8284.3674649004752</v>
      </c>
      <c r="AI369">
        <f t="shared" si="518"/>
        <v>-2.3012131846945763</v>
      </c>
      <c r="AJ369">
        <f t="shared" si="519"/>
        <v>247.14292949949152</v>
      </c>
      <c r="AK369">
        <f t="shared" si="520"/>
        <v>4.3134578427903483</v>
      </c>
      <c r="AL369">
        <f t="shared" si="521"/>
        <v>247</v>
      </c>
      <c r="AM369">
        <f t="shared" si="522"/>
        <v>8</v>
      </c>
      <c r="AN369">
        <f t="shared" si="523"/>
        <v>34</v>
      </c>
      <c r="AP369">
        <f t="shared" si="524"/>
        <v>4.9604002851751741</v>
      </c>
      <c r="AQ369">
        <f t="shared" si="525"/>
        <v>8.6575317193172449E-2</v>
      </c>
      <c r="AR369" t="str">
        <f t="shared" si="526"/>
        <v>POSITIF</v>
      </c>
      <c r="AS369">
        <f t="shared" si="527"/>
        <v>4</v>
      </c>
      <c r="AT369">
        <f t="shared" si="528"/>
        <v>57</v>
      </c>
      <c r="AU369">
        <f t="shared" si="529"/>
        <v>37</v>
      </c>
      <c r="AV369">
        <f t="shared" si="530"/>
        <v>1.0154531003217302</v>
      </c>
      <c r="AW369" s="4">
        <f t="shared" si="531"/>
        <v>4.231054584673876E-2</v>
      </c>
      <c r="AX369">
        <f t="shared" si="532"/>
        <v>1.7723000000198483E-2</v>
      </c>
      <c r="AY369">
        <f t="shared" si="533"/>
        <v>0.27669045166651152</v>
      </c>
      <c r="AZ369" s="4">
        <f t="shared" si="534"/>
        <v>1.1528768819437979E-2</v>
      </c>
      <c r="BA369">
        <f t="shared" si="535"/>
        <v>359890.1938436841</v>
      </c>
      <c r="BB369" t="s">
        <v>191</v>
      </c>
      <c r="BC369">
        <f t="shared" si="536"/>
        <v>1.670129484506137E-2</v>
      </c>
      <c r="BD369">
        <f t="shared" si="537"/>
        <v>148.63582829232647</v>
      </c>
      <c r="BE369">
        <f t="shared" si="538"/>
        <v>23.437029265316706</v>
      </c>
      <c r="BF369">
        <f t="shared" si="539"/>
        <v>-2.271299519565615E-3</v>
      </c>
      <c r="BG369">
        <f t="shared" si="540"/>
        <v>23.434757965797139</v>
      </c>
      <c r="BH369" s="19">
        <f t="shared" si="541"/>
        <v>0.17393226044357057</v>
      </c>
      <c r="BI369">
        <f t="shared" si="542"/>
        <v>1.1435054993256926</v>
      </c>
      <c r="BJ369">
        <f t="shared" si="543"/>
        <v>8.5645054993256924</v>
      </c>
      <c r="BK369">
        <f t="shared" si="544"/>
        <v>239.35505783521597</v>
      </c>
      <c r="BL369">
        <f t="shared" si="545"/>
        <v>4.1775338405259701</v>
      </c>
      <c r="BM369">
        <f t="shared" si="546"/>
        <v>249.11252465466941</v>
      </c>
      <c r="BN369">
        <f t="shared" si="547"/>
        <v>16.607501643644628</v>
      </c>
      <c r="BO369">
        <f t="shared" si="548"/>
        <v>16</v>
      </c>
      <c r="BP369">
        <f t="shared" si="549"/>
        <v>36</v>
      </c>
      <c r="BQ369">
        <f t="shared" si="550"/>
        <v>27</v>
      </c>
      <c r="BR369">
        <f t="shared" si="551"/>
        <v>-16.604766930123642</v>
      </c>
      <c r="BS369" t="str">
        <f t="shared" si="552"/>
        <v>NEGATIF</v>
      </c>
      <c r="BT369">
        <f t="shared" si="553"/>
        <v>-0.28980785445692875</v>
      </c>
      <c r="BU369">
        <f t="shared" si="554"/>
        <v>16</v>
      </c>
      <c r="BV369">
        <f t="shared" si="555"/>
        <v>-1957</v>
      </c>
      <c r="BW369">
        <f t="shared" si="556"/>
        <v>42</v>
      </c>
      <c r="BX369" t="str">
        <f t="shared" si="557"/>
        <v>NEGATIF</v>
      </c>
      <c r="BY369">
        <f t="shared" si="558"/>
        <v>-74.794678543424126</v>
      </c>
      <c r="BZ369">
        <f t="shared" si="559"/>
        <v>105.20532145657587</v>
      </c>
      <c r="CA369">
        <f t="shared" si="560"/>
        <v>-31.309243456526197</v>
      </c>
      <c r="CB369" t="str">
        <f t="shared" si="567"/>
        <v>NEGATIF</v>
      </c>
      <c r="CC369">
        <f t="shared" si="568"/>
        <v>31</v>
      </c>
      <c r="CD369">
        <f t="shared" si="569"/>
        <v>18</v>
      </c>
      <c r="CE369">
        <f t="shared" si="570"/>
        <v>33</v>
      </c>
      <c r="CG369">
        <f t="shared" si="561"/>
        <v>4.3478337631795316</v>
      </c>
      <c r="CH369">
        <f t="shared" si="562"/>
        <v>0.4090136859111288</v>
      </c>
      <c r="CI369">
        <f t="shared" si="563"/>
        <v>0.40905332756604418</v>
      </c>
    </row>
    <row r="370" spans="1:87">
      <c r="A370">
        <f t="shared" ref="A370:F370" si="745">A76</f>
        <v>7.0027777777777782</v>
      </c>
      <c r="B370">
        <f t="shared" si="745"/>
        <v>111.315</v>
      </c>
      <c r="C370">
        <f t="shared" si="745"/>
        <v>7</v>
      </c>
      <c r="D370">
        <f t="shared" si="745"/>
        <v>2017</v>
      </c>
      <c r="E370">
        <f t="shared" si="745"/>
        <v>5</v>
      </c>
      <c r="F370">
        <f t="shared" si="745"/>
        <v>24</v>
      </c>
      <c r="G370">
        <f t="shared" si="494"/>
        <v>0.12222152900771403</v>
      </c>
      <c r="H370">
        <f t="shared" ref="H370:J370" si="746">H76</f>
        <v>16</v>
      </c>
      <c r="I370">
        <f t="shared" si="746"/>
        <v>15</v>
      </c>
      <c r="J370">
        <f t="shared" si="746"/>
        <v>16.25</v>
      </c>
      <c r="L370">
        <f t="shared" ref="L370:M370" si="747">L76</f>
        <v>20</v>
      </c>
      <c r="M370">
        <f t="shared" si="747"/>
        <v>-13</v>
      </c>
      <c r="N370">
        <f t="shared" si="497"/>
        <v>2457897.885416667</v>
      </c>
      <c r="O370">
        <f t="shared" si="498"/>
        <v>8.1270152549154447E-4</v>
      </c>
      <c r="P370">
        <f t="shared" si="499"/>
        <v>2457897.8862293684</v>
      </c>
      <c r="Q370">
        <f t="shared" si="500"/>
        <v>0.1739325456363694</v>
      </c>
      <c r="R370">
        <f t="shared" si="501"/>
        <v>249.44414268418609</v>
      </c>
      <c r="S370">
        <f t="shared" si="502"/>
        <v>335.3645813154435</v>
      </c>
      <c r="T370">
        <f t="shared" si="503"/>
        <v>4.3536215896535735</v>
      </c>
      <c r="U370">
        <f t="shared" si="504"/>
        <v>5.8532161385267454</v>
      </c>
      <c r="V370">
        <f t="shared" si="505"/>
        <v>148.63075831778121</v>
      </c>
      <c r="W370">
        <f t="shared" si="506"/>
        <v>2.5940961023812306</v>
      </c>
      <c r="X370">
        <f t="shared" si="507"/>
        <v>62.171397036892813</v>
      </c>
      <c r="Y370">
        <f t="shared" si="508"/>
        <v>1.085095578858426</v>
      </c>
      <c r="Z370">
        <f t="shared" si="509"/>
        <v>138.9324069909444</v>
      </c>
      <c r="AA370">
        <f t="shared" si="510"/>
        <v>2.4248279397127677</v>
      </c>
      <c r="AB370">
        <f t="shared" si="511"/>
        <v>-9277.9070959685851</v>
      </c>
      <c r="AC370">
        <f t="shared" si="512"/>
        <v>119.35451235103574</v>
      </c>
      <c r="AD370">
        <f t="shared" si="513"/>
        <v>-1344.8011469284199</v>
      </c>
      <c r="AE370">
        <f t="shared" si="514"/>
        <v>-431.52679564858681</v>
      </c>
      <c r="AF370">
        <f t="shared" si="515"/>
        <v>342.09171083695344</v>
      </c>
      <c r="AG370">
        <f t="shared" si="516"/>
        <v>2382.3532960562388</v>
      </c>
      <c r="AH370">
        <f t="shared" si="517"/>
        <v>-8210.4355193013635</v>
      </c>
      <c r="AI370">
        <f t="shared" si="518"/>
        <v>-2.2806765331392675</v>
      </c>
      <c r="AJ370">
        <f t="shared" si="519"/>
        <v>247.16346615104683</v>
      </c>
      <c r="AK370">
        <f t="shared" si="520"/>
        <v>4.3138162749773237</v>
      </c>
      <c r="AL370">
        <f t="shared" si="521"/>
        <v>247</v>
      </c>
      <c r="AM370">
        <f t="shared" si="522"/>
        <v>9</v>
      </c>
      <c r="AN370">
        <f t="shared" si="523"/>
        <v>48</v>
      </c>
      <c r="AP370">
        <f t="shared" si="524"/>
        <v>4.9516400701998071</v>
      </c>
      <c r="AQ370">
        <f t="shared" si="525"/>
        <v>8.6422422598669793E-2</v>
      </c>
      <c r="AR370" t="str">
        <f t="shared" si="526"/>
        <v>POSITIF</v>
      </c>
      <c r="AS370">
        <f t="shared" si="527"/>
        <v>4</v>
      </c>
      <c r="AT370">
        <f t="shared" si="528"/>
        <v>57</v>
      </c>
      <c r="AU370">
        <f t="shared" si="529"/>
        <v>5</v>
      </c>
      <c r="AV370">
        <f t="shared" si="530"/>
        <v>1.0155320201625226</v>
      </c>
      <c r="AW370" s="4">
        <f t="shared" si="531"/>
        <v>4.2313834173438446E-2</v>
      </c>
      <c r="AX370">
        <f t="shared" si="532"/>
        <v>1.7724377411265459E-2</v>
      </c>
      <c r="AY370">
        <f t="shared" si="533"/>
        <v>0.2767119536438275</v>
      </c>
      <c r="AZ370" s="4">
        <f t="shared" si="534"/>
        <v>1.1529664735159479E-2</v>
      </c>
      <c r="BA370">
        <f t="shared" si="535"/>
        <v>359862.22869608155</v>
      </c>
      <c r="BB370" t="s">
        <v>191</v>
      </c>
      <c r="BC370">
        <f t="shared" si="536"/>
        <v>1.6701294833083274E-2</v>
      </c>
      <c r="BD370">
        <f t="shared" si="537"/>
        <v>148.6352766905932</v>
      </c>
      <c r="BE370">
        <f t="shared" si="538"/>
        <v>23.437029261608011</v>
      </c>
      <c r="BF370">
        <f t="shared" si="539"/>
        <v>-2.2713335715474885E-3</v>
      </c>
      <c r="BG370">
        <f t="shared" si="540"/>
        <v>23.434757928036465</v>
      </c>
      <c r="BH370" s="19">
        <f t="shared" si="541"/>
        <v>0.1739325456363694</v>
      </c>
      <c r="BI370">
        <f t="shared" si="542"/>
        <v>1.3941899862761298</v>
      </c>
      <c r="BJ370">
        <f t="shared" si="543"/>
        <v>8.8151899862761294</v>
      </c>
      <c r="BK370">
        <f t="shared" si="544"/>
        <v>243.09670133843397</v>
      </c>
      <c r="BL370">
        <f t="shared" si="545"/>
        <v>4.2428378390929788</v>
      </c>
      <c r="BM370">
        <f t="shared" si="546"/>
        <v>249.131148455708</v>
      </c>
      <c r="BN370">
        <f t="shared" si="547"/>
        <v>16.608743230380533</v>
      </c>
      <c r="BO370">
        <f t="shared" si="548"/>
        <v>16</v>
      </c>
      <c r="BP370">
        <f t="shared" si="549"/>
        <v>36</v>
      </c>
      <c r="BQ370">
        <f t="shared" si="550"/>
        <v>31</v>
      </c>
      <c r="BR370">
        <f t="shared" si="551"/>
        <v>-16.616709545298992</v>
      </c>
      <c r="BS370" t="str">
        <f t="shared" si="552"/>
        <v>NEGATIF</v>
      </c>
      <c r="BT370">
        <f t="shared" si="553"/>
        <v>-0.29001629241303728</v>
      </c>
      <c r="BU370">
        <f t="shared" si="554"/>
        <v>16</v>
      </c>
      <c r="BV370">
        <f t="shared" si="555"/>
        <v>-1958</v>
      </c>
      <c r="BW370">
        <f t="shared" si="556"/>
        <v>59</v>
      </c>
      <c r="BX370" t="str">
        <f t="shared" si="557"/>
        <v>NEGATIF</v>
      </c>
      <c r="BY370">
        <f t="shared" si="558"/>
        <v>-74.874852674553239</v>
      </c>
      <c r="BZ370">
        <f t="shared" si="559"/>
        <v>105.12514732544676</v>
      </c>
      <c r="CA370">
        <f t="shared" si="560"/>
        <v>-27.724453057267205</v>
      </c>
      <c r="CB370" t="str">
        <f t="shared" si="567"/>
        <v>NEGATIF</v>
      </c>
      <c r="CC370">
        <f t="shared" si="568"/>
        <v>27</v>
      </c>
      <c r="CD370">
        <f t="shared" si="569"/>
        <v>43</v>
      </c>
      <c r="CE370">
        <f t="shared" si="570"/>
        <v>28</v>
      </c>
      <c r="CG370">
        <f t="shared" si="561"/>
        <v>4.3481588098268915</v>
      </c>
      <c r="CH370">
        <f t="shared" si="562"/>
        <v>0.40901368525208065</v>
      </c>
      <c r="CI370">
        <f t="shared" si="563"/>
        <v>0.40905332750131523</v>
      </c>
    </row>
    <row r="371" spans="1:87">
      <c r="A371">
        <f t="shared" ref="A371:F371" si="748">A77</f>
        <v>7.0027777777777782</v>
      </c>
      <c r="B371">
        <f t="shared" si="748"/>
        <v>111.315</v>
      </c>
      <c r="C371">
        <f t="shared" si="748"/>
        <v>7</v>
      </c>
      <c r="D371">
        <f t="shared" si="748"/>
        <v>2017</v>
      </c>
      <c r="E371">
        <f t="shared" si="748"/>
        <v>5</v>
      </c>
      <c r="F371">
        <f t="shared" si="748"/>
        <v>24</v>
      </c>
      <c r="G371">
        <f t="shared" si="494"/>
        <v>0.12222152900771403</v>
      </c>
      <c r="H371">
        <f t="shared" ref="H371:J371" si="749">H77</f>
        <v>16</v>
      </c>
      <c r="I371">
        <f t="shared" si="749"/>
        <v>30</v>
      </c>
      <c r="J371">
        <f t="shared" si="749"/>
        <v>16.5</v>
      </c>
      <c r="L371">
        <f t="shared" ref="L371:M371" si="750">L77</f>
        <v>20</v>
      </c>
      <c r="M371">
        <f t="shared" si="750"/>
        <v>-13</v>
      </c>
      <c r="N371">
        <f t="shared" si="497"/>
        <v>2457897.8958333335</v>
      </c>
      <c r="O371">
        <f t="shared" si="498"/>
        <v>8.1270152549154447E-4</v>
      </c>
      <c r="P371">
        <f t="shared" si="499"/>
        <v>2457897.8966460349</v>
      </c>
      <c r="Q371">
        <f t="shared" si="500"/>
        <v>0.17393283082915548</v>
      </c>
      <c r="R371">
        <f t="shared" si="501"/>
        <v>249.44414268418609</v>
      </c>
      <c r="S371">
        <f t="shared" si="502"/>
        <v>335.50067498470889</v>
      </c>
      <c r="T371">
        <f t="shared" si="503"/>
        <v>4.3536215896535735</v>
      </c>
      <c r="U371">
        <f t="shared" si="504"/>
        <v>5.8555914211465465</v>
      </c>
      <c r="V371">
        <f t="shared" si="505"/>
        <v>148.63020671443553</v>
      </c>
      <c r="W371">
        <f t="shared" si="506"/>
        <v>2.5940864750866832</v>
      </c>
      <c r="X371">
        <f t="shared" si="507"/>
        <v>62.181664196505153</v>
      </c>
      <c r="Y371">
        <f t="shared" si="508"/>
        <v>1.0852747745984892</v>
      </c>
      <c r="Z371">
        <f t="shared" si="509"/>
        <v>138.94267366030999</v>
      </c>
      <c r="AA371">
        <f t="shared" si="510"/>
        <v>2.4250071268964106</v>
      </c>
      <c r="AB371">
        <f t="shared" si="511"/>
        <v>-9228.9989238813669</v>
      </c>
      <c r="AC371">
        <f t="shared" si="512"/>
        <v>119.72955385680009</v>
      </c>
      <c r="AD371">
        <f t="shared" si="513"/>
        <v>-1304.4474226172201</v>
      </c>
      <c r="AE371">
        <f t="shared" si="514"/>
        <v>-436.73904301848398</v>
      </c>
      <c r="AF371">
        <f t="shared" si="515"/>
        <v>341.61868701048058</v>
      </c>
      <c r="AG371">
        <f t="shared" si="516"/>
        <v>2372.9628838947438</v>
      </c>
      <c r="AH371">
        <f t="shared" si="517"/>
        <v>-8135.8742647550471</v>
      </c>
      <c r="AI371">
        <f t="shared" si="518"/>
        <v>-2.2599650735430687</v>
      </c>
      <c r="AJ371">
        <f t="shared" si="519"/>
        <v>247.18417761064302</v>
      </c>
      <c r="AK371">
        <f t="shared" si="520"/>
        <v>4.314177758140171</v>
      </c>
      <c r="AL371">
        <f t="shared" si="521"/>
        <v>247</v>
      </c>
      <c r="AM371">
        <f t="shared" si="522"/>
        <v>11</v>
      </c>
      <c r="AN371">
        <f t="shared" si="523"/>
        <v>3</v>
      </c>
      <c r="AP371">
        <f t="shared" si="524"/>
        <v>4.9561482440356972</v>
      </c>
      <c r="AQ371">
        <f t="shared" si="525"/>
        <v>8.6501105075358339E-2</v>
      </c>
      <c r="AR371" t="str">
        <f t="shared" si="526"/>
        <v>POSITIF</v>
      </c>
      <c r="AS371">
        <f t="shared" si="527"/>
        <v>4</v>
      </c>
      <c r="AT371">
        <f t="shared" si="528"/>
        <v>57</v>
      </c>
      <c r="AU371">
        <f t="shared" si="529"/>
        <v>22</v>
      </c>
      <c r="AV371">
        <f t="shared" si="530"/>
        <v>1.0156105736900216</v>
      </c>
      <c r="AW371" s="4">
        <f t="shared" si="531"/>
        <v>4.2317107237084234E-2</v>
      </c>
      <c r="AX371">
        <f t="shared" si="532"/>
        <v>1.7725748428959374E-2</v>
      </c>
      <c r="AY371">
        <f t="shared" si="533"/>
        <v>0.27673335581736613</v>
      </c>
      <c r="AZ371" s="4">
        <f t="shared" si="534"/>
        <v>1.1530556492390256E-2</v>
      </c>
      <c r="BA371">
        <f t="shared" si="535"/>
        <v>359834.39766731678</v>
      </c>
      <c r="BB371" t="s">
        <v>191</v>
      </c>
      <c r="BC371">
        <f t="shared" si="536"/>
        <v>1.6701294821105175E-2</v>
      </c>
      <c r="BD371">
        <f t="shared" si="537"/>
        <v>148.63472508888455</v>
      </c>
      <c r="BE371">
        <f t="shared" si="538"/>
        <v>23.437029257899315</v>
      </c>
      <c r="BF371">
        <f t="shared" si="539"/>
        <v>-2.2713676118526053E-3</v>
      </c>
      <c r="BG371">
        <f t="shared" si="540"/>
        <v>23.434757890287461</v>
      </c>
      <c r="BH371" s="19">
        <f t="shared" si="541"/>
        <v>0.17393283082915548</v>
      </c>
      <c r="BI371">
        <f t="shared" si="542"/>
        <v>1.644874461988608</v>
      </c>
      <c r="BJ371">
        <f t="shared" si="543"/>
        <v>9.0658744619886082</v>
      </c>
      <c r="BK371">
        <f t="shared" si="544"/>
        <v>246.83818578183801</v>
      </c>
      <c r="BL371">
        <f t="shared" si="545"/>
        <v>4.3081390615425272</v>
      </c>
      <c r="BM371">
        <f t="shared" si="546"/>
        <v>249.14993114799117</v>
      </c>
      <c r="BN371">
        <f t="shared" si="547"/>
        <v>16.609995409866077</v>
      </c>
      <c r="BO371">
        <f t="shared" si="548"/>
        <v>16</v>
      </c>
      <c r="BP371">
        <f t="shared" si="549"/>
        <v>36</v>
      </c>
      <c r="BQ371">
        <f t="shared" si="550"/>
        <v>35</v>
      </c>
      <c r="BR371">
        <f t="shared" si="551"/>
        <v>-16.615582399129408</v>
      </c>
      <c r="BS371" t="str">
        <f t="shared" si="552"/>
        <v>NEGATIF</v>
      </c>
      <c r="BT371">
        <f t="shared" si="553"/>
        <v>-0.28999662000122678</v>
      </c>
      <c r="BU371">
        <f t="shared" si="554"/>
        <v>16</v>
      </c>
      <c r="BV371">
        <f t="shared" si="555"/>
        <v>-1957</v>
      </c>
      <c r="BW371">
        <f t="shared" si="556"/>
        <v>3</v>
      </c>
      <c r="BX371" t="str">
        <f t="shared" si="557"/>
        <v>NEGATIF</v>
      </c>
      <c r="BY371">
        <f t="shared" si="558"/>
        <v>-74.89089147814316</v>
      </c>
      <c r="BZ371">
        <f t="shared" si="559"/>
        <v>105.10910852185684</v>
      </c>
      <c r="CA371">
        <f t="shared" si="560"/>
        <v>-24.139286343885509</v>
      </c>
      <c r="CB371" t="str">
        <f t="shared" si="567"/>
        <v>NEGATIF</v>
      </c>
      <c r="CC371">
        <f t="shared" si="568"/>
        <v>24</v>
      </c>
      <c r="CD371">
        <f t="shared" si="569"/>
        <v>8</v>
      </c>
      <c r="CE371">
        <f t="shared" si="570"/>
        <v>21</v>
      </c>
      <c r="CG371">
        <f t="shared" si="561"/>
        <v>4.3484866296496216</v>
      </c>
      <c r="CH371">
        <f t="shared" si="562"/>
        <v>0.40901368459323628</v>
      </c>
      <c r="CI371">
        <f t="shared" si="563"/>
        <v>0.40905332743658629</v>
      </c>
    </row>
    <row r="372" spans="1:87">
      <c r="A372">
        <f t="shared" ref="A372:F372" si="751">A78</f>
        <v>7.0027777777777782</v>
      </c>
      <c r="B372">
        <f t="shared" si="751"/>
        <v>111.315</v>
      </c>
      <c r="C372">
        <f t="shared" si="751"/>
        <v>7</v>
      </c>
      <c r="D372">
        <f t="shared" si="751"/>
        <v>2017</v>
      </c>
      <c r="E372">
        <f t="shared" si="751"/>
        <v>5</v>
      </c>
      <c r="F372">
        <f t="shared" si="751"/>
        <v>24</v>
      </c>
      <c r="G372">
        <f t="shared" si="494"/>
        <v>0.12222152900771403</v>
      </c>
      <c r="H372">
        <f t="shared" ref="H372:J372" si="752">H78</f>
        <v>16</v>
      </c>
      <c r="I372">
        <f t="shared" si="752"/>
        <v>45</v>
      </c>
      <c r="J372">
        <f t="shared" si="752"/>
        <v>16.75</v>
      </c>
      <c r="L372">
        <f t="shared" ref="L372:M372" si="753">L78</f>
        <v>20</v>
      </c>
      <c r="M372">
        <f t="shared" si="753"/>
        <v>-13</v>
      </c>
      <c r="N372">
        <f t="shared" si="497"/>
        <v>2457897.90625</v>
      </c>
      <c r="O372">
        <f t="shared" si="498"/>
        <v>8.1270152549154447E-4</v>
      </c>
      <c r="P372">
        <f t="shared" si="499"/>
        <v>2457897.9070627014</v>
      </c>
      <c r="Q372">
        <f t="shared" si="500"/>
        <v>0.17393311602194156</v>
      </c>
      <c r="R372">
        <f t="shared" si="501"/>
        <v>249.44414268418609</v>
      </c>
      <c r="S372">
        <f t="shared" si="502"/>
        <v>335.63676865395973</v>
      </c>
      <c r="T372">
        <f t="shared" si="503"/>
        <v>4.3536215896535735</v>
      </c>
      <c r="U372">
        <f t="shared" si="504"/>
        <v>5.8579667037660936</v>
      </c>
      <c r="V372">
        <f t="shared" si="505"/>
        <v>148.6296551110899</v>
      </c>
      <c r="W372">
        <f t="shared" si="506"/>
        <v>2.5940768477921372</v>
      </c>
      <c r="X372">
        <f t="shared" si="507"/>
        <v>62.191931356117493</v>
      </c>
      <c r="Y372">
        <f t="shared" si="508"/>
        <v>1.0854539703385524</v>
      </c>
      <c r="Z372">
        <f t="shared" si="509"/>
        <v>138.95294032967558</v>
      </c>
      <c r="AA372">
        <f t="shared" si="510"/>
        <v>2.425186314080054</v>
      </c>
      <c r="AB372">
        <f t="shared" si="511"/>
        <v>-9180.0377827069224</v>
      </c>
      <c r="AC372">
        <f t="shared" si="512"/>
        <v>120.09197423441825</v>
      </c>
      <c r="AD372">
        <f t="shared" si="513"/>
        <v>-1263.5436865945067</v>
      </c>
      <c r="AE372">
        <f t="shared" si="514"/>
        <v>-441.90525653233158</v>
      </c>
      <c r="AF372">
        <f t="shared" si="515"/>
        <v>341.14070999787754</v>
      </c>
      <c r="AG372">
        <f t="shared" si="516"/>
        <v>2363.5536462046584</v>
      </c>
      <c r="AH372">
        <f t="shared" si="517"/>
        <v>-8060.7003953968069</v>
      </c>
      <c r="AI372">
        <f t="shared" si="518"/>
        <v>-2.2390834431657796</v>
      </c>
      <c r="AJ372">
        <f t="shared" si="519"/>
        <v>247.20505924102031</v>
      </c>
      <c r="AK372">
        <f t="shared" si="520"/>
        <v>4.3145422113434391</v>
      </c>
      <c r="AL372">
        <f t="shared" si="521"/>
        <v>247</v>
      </c>
      <c r="AM372">
        <f t="shared" si="522"/>
        <v>12</v>
      </c>
      <c r="AN372">
        <f t="shared" si="523"/>
        <v>18</v>
      </c>
      <c r="AP372">
        <f t="shared" si="524"/>
        <v>4.9549190169480362</v>
      </c>
      <c r="AQ372">
        <f t="shared" si="525"/>
        <v>8.6479651015423945E-2</v>
      </c>
      <c r="AR372" t="str">
        <f t="shared" si="526"/>
        <v>POSITIF</v>
      </c>
      <c r="AS372">
        <f t="shared" si="527"/>
        <v>4</v>
      </c>
      <c r="AT372">
        <f t="shared" si="528"/>
        <v>57</v>
      </c>
      <c r="AU372">
        <f t="shared" si="529"/>
        <v>17</v>
      </c>
      <c r="AV372">
        <f t="shared" si="530"/>
        <v>1.0156887602701403</v>
      </c>
      <c r="AW372" s="4">
        <f t="shared" si="531"/>
        <v>4.2320365011255849E-2</v>
      </c>
      <c r="AX372">
        <f t="shared" si="532"/>
        <v>1.7727113042213319E-2</v>
      </c>
      <c r="AY372">
        <f t="shared" si="533"/>
        <v>0.27675465801437504</v>
      </c>
      <c r="AZ372" s="4">
        <f t="shared" si="534"/>
        <v>1.1531444083932293E-2</v>
      </c>
      <c r="BA372">
        <f t="shared" si="535"/>
        <v>359806.70092075731</v>
      </c>
      <c r="BB372" t="s">
        <v>191</v>
      </c>
      <c r="BC372">
        <f t="shared" si="536"/>
        <v>1.670129480912708E-2</v>
      </c>
      <c r="BD372">
        <f t="shared" si="537"/>
        <v>148.6341734871759</v>
      </c>
      <c r="BE372">
        <f t="shared" si="538"/>
        <v>23.43702925419062</v>
      </c>
      <c r="BF372">
        <f t="shared" si="539"/>
        <v>-2.2714016404764732E-3</v>
      </c>
      <c r="BG372">
        <f t="shared" si="540"/>
        <v>23.434757852550142</v>
      </c>
      <c r="BH372" s="19">
        <f t="shared" si="541"/>
        <v>0.17393311602194156</v>
      </c>
      <c r="BI372">
        <f t="shared" si="542"/>
        <v>1.8955589377321302</v>
      </c>
      <c r="BJ372">
        <f t="shared" si="543"/>
        <v>9.3165589377321307</v>
      </c>
      <c r="BK372">
        <f t="shared" si="544"/>
        <v>250.57951553092983</v>
      </c>
      <c r="BL372">
        <f t="shared" si="545"/>
        <v>4.3734375840669921</v>
      </c>
      <c r="BM372">
        <f t="shared" si="546"/>
        <v>249.16886853505207</v>
      </c>
      <c r="BN372">
        <f t="shared" si="547"/>
        <v>16.611257902336806</v>
      </c>
      <c r="BO372">
        <f t="shared" si="548"/>
        <v>16</v>
      </c>
      <c r="BP372">
        <f t="shared" si="549"/>
        <v>36</v>
      </c>
      <c r="BQ372">
        <f t="shared" si="550"/>
        <v>40</v>
      </c>
      <c r="BR372">
        <f t="shared" si="551"/>
        <v>-16.620142255844527</v>
      </c>
      <c r="BS372" t="str">
        <f t="shared" si="552"/>
        <v>NEGATIF</v>
      </c>
      <c r="BT372">
        <f t="shared" si="553"/>
        <v>-0.29007620451432475</v>
      </c>
      <c r="BU372">
        <f t="shared" si="554"/>
        <v>16</v>
      </c>
      <c r="BV372">
        <f t="shared" si="555"/>
        <v>-1958</v>
      </c>
      <c r="BW372">
        <f t="shared" si="556"/>
        <v>47</v>
      </c>
      <c r="BX372" t="str">
        <f t="shared" si="557"/>
        <v>NEGATIF</v>
      </c>
      <c r="BY372">
        <f t="shared" si="558"/>
        <v>-74.828513853412176</v>
      </c>
      <c r="BZ372">
        <f t="shared" si="559"/>
        <v>105.17148614658782</v>
      </c>
      <c r="CA372">
        <f t="shared" si="560"/>
        <v>-20.554732220560012</v>
      </c>
      <c r="CB372" t="str">
        <f t="shared" si="567"/>
        <v>NEGATIF</v>
      </c>
      <c r="CC372">
        <f t="shared" si="568"/>
        <v>20</v>
      </c>
      <c r="CD372">
        <f t="shared" si="569"/>
        <v>33</v>
      </c>
      <c r="CE372">
        <f t="shared" si="570"/>
        <v>17</v>
      </c>
      <c r="CG372">
        <f t="shared" si="561"/>
        <v>4.3488171494055585</v>
      </c>
      <c r="CH372">
        <f t="shared" si="562"/>
        <v>0.40901368393459581</v>
      </c>
      <c r="CI372">
        <f t="shared" si="563"/>
        <v>0.40905332737185734</v>
      </c>
    </row>
    <row r="373" spans="1:87">
      <c r="A373">
        <f t="shared" ref="A373:F373" si="754">A79</f>
        <v>7.0027777777777782</v>
      </c>
      <c r="B373">
        <f t="shared" si="754"/>
        <v>111.315</v>
      </c>
      <c r="C373">
        <f t="shared" si="754"/>
        <v>7</v>
      </c>
      <c r="D373">
        <f t="shared" si="754"/>
        <v>2017</v>
      </c>
      <c r="E373">
        <f t="shared" si="754"/>
        <v>5</v>
      </c>
      <c r="F373">
        <f t="shared" si="754"/>
        <v>24</v>
      </c>
      <c r="G373">
        <f t="shared" si="494"/>
        <v>0.12222152900771403</v>
      </c>
      <c r="H373" s="6">
        <f t="shared" ref="H373:J373" si="755">H79</f>
        <v>17</v>
      </c>
      <c r="I373" s="6">
        <f t="shared" si="755"/>
        <v>0</v>
      </c>
      <c r="J373" s="6">
        <f t="shared" si="755"/>
        <v>17</v>
      </c>
      <c r="K373" s="6"/>
      <c r="L373" s="6">
        <f t="shared" ref="L373:M373" si="756">L79</f>
        <v>20</v>
      </c>
      <c r="M373" s="6">
        <f t="shared" si="756"/>
        <v>-13</v>
      </c>
      <c r="N373" s="6">
        <f t="shared" si="497"/>
        <v>2457897.916666667</v>
      </c>
      <c r="O373" s="6">
        <f t="shared" si="498"/>
        <v>8.1270152549154447E-4</v>
      </c>
      <c r="P373" s="6">
        <f t="shared" si="499"/>
        <v>2457897.9174793684</v>
      </c>
      <c r="Q373" s="6">
        <f t="shared" si="500"/>
        <v>0.17393340121474038</v>
      </c>
      <c r="R373" s="6">
        <f t="shared" si="501"/>
        <v>249.44414268418609</v>
      </c>
      <c r="S373" s="6">
        <f t="shared" si="502"/>
        <v>335.77286232930783</v>
      </c>
      <c r="T373" s="6">
        <f t="shared" si="503"/>
        <v>4.3536215896535735</v>
      </c>
      <c r="U373" s="6">
        <f t="shared" si="504"/>
        <v>5.8603419864920578</v>
      </c>
      <c r="V373" s="6">
        <f t="shared" si="505"/>
        <v>148.62910350771961</v>
      </c>
      <c r="W373" s="6">
        <f t="shared" si="506"/>
        <v>2.5940672204971604</v>
      </c>
      <c r="X373" s="6">
        <f t="shared" si="507"/>
        <v>62.202198516188218</v>
      </c>
      <c r="Y373" s="6">
        <f t="shared" si="508"/>
        <v>1.0856331660866159</v>
      </c>
      <c r="Z373" s="6">
        <f t="shared" si="509"/>
        <v>138.96320699949956</v>
      </c>
      <c r="AA373" s="6">
        <f t="shared" si="510"/>
        <v>2.4253655012716977</v>
      </c>
      <c r="AB373" s="6">
        <f t="shared" si="511"/>
        <v>-9131.0239464799743</v>
      </c>
      <c r="AC373" s="6">
        <f t="shared" si="512"/>
        <v>120.441735295171</v>
      </c>
      <c r="AD373" s="6">
        <f t="shared" si="513"/>
        <v>-1222.1071837910522</v>
      </c>
      <c r="AE373" s="6">
        <f t="shared" si="514"/>
        <v>-447.02489188029415</v>
      </c>
      <c r="AF373" s="6">
        <f t="shared" si="515"/>
        <v>340.65779244569563</v>
      </c>
      <c r="AG373" s="6">
        <f t="shared" si="516"/>
        <v>2354.125653716344</v>
      </c>
      <c r="AH373" s="6">
        <f t="shared" si="517"/>
        <v>-7984.9308406941091</v>
      </c>
      <c r="AI373" s="6">
        <f t="shared" si="518"/>
        <v>-2.2180363446372526</v>
      </c>
      <c r="AJ373" s="6">
        <f t="shared" si="519"/>
        <v>247.22610633954883</v>
      </c>
      <c r="AK373" s="6">
        <f t="shared" si="520"/>
        <v>4.3149095525107537</v>
      </c>
      <c r="AL373" s="6">
        <f t="shared" si="521"/>
        <v>247</v>
      </c>
      <c r="AM373" s="6">
        <f t="shared" si="522"/>
        <v>13</v>
      </c>
      <c r="AN373" s="6">
        <f t="shared" si="523"/>
        <v>33</v>
      </c>
      <c r="AO373" s="6"/>
      <c r="AP373" s="6">
        <f t="shared" si="524"/>
        <v>4.9495505464615031</v>
      </c>
      <c r="AQ373" s="6">
        <f t="shared" si="525"/>
        <v>8.6385953529637807E-2</v>
      </c>
      <c r="AR373" s="6" t="str">
        <f t="shared" si="526"/>
        <v>POSITIF</v>
      </c>
      <c r="AS373" s="6">
        <f t="shared" si="527"/>
        <v>4</v>
      </c>
      <c r="AT373" s="6">
        <f t="shared" si="528"/>
        <v>56</v>
      </c>
      <c r="AU373" s="6">
        <f t="shared" si="529"/>
        <v>58</v>
      </c>
      <c r="AV373" s="6">
        <f t="shared" si="530"/>
        <v>1.015766579271616</v>
      </c>
      <c r="AW373" s="22">
        <f t="shared" si="531"/>
        <v>4.2323607469650665E-2</v>
      </c>
      <c r="AX373" s="6">
        <f t="shared" si="532"/>
        <v>1.7728471240009685E-2</v>
      </c>
      <c r="AY373" s="6">
        <f t="shared" si="533"/>
        <v>0.27677586006287125</v>
      </c>
      <c r="AZ373" s="22">
        <f t="shared" si="534"/>
        <v>1.1532327502619635E-2</v>
      </c>
      <c r="BA373" s="6">
        <f t="shared" si="535"/>
        <v>359779.13861894159</v>
      </c>
      <c r="BB373" s="6" t="s">
        <v>191</v>
      </c>
      <c r="BC373" s="6">
        <f t="shared" si="536"/>
        <v>1.6701294797148981E-2</v>
      </c>
      <c r="BD373" s="6">
        <f t="shared" si="537"/>
        <v>148.63362188544258</v>
      </c>
      <c r="BE373" s="6">
        <f t="shared" si="538"/>
        <v>23.437029250481924</v>
      </c>
      <c r="BF373" s="6">
        <f t="shared" si="539"/>
        <v>-2.271435657414592E-3</v>
      </c>
      <c r="BG373" s="6">
        <f t="shared" si="540"/>
        <v>23.434757814824508</v>
      </c>
      <c r="BH373" s="19">
        <f t="shared" si="541"/>
        <v>0.17393340121474038</v>
      </c>
      <c r="BI373">
        <f t="shared" si="542"/>
        <v>2.1462434246825675</v>
      </c>
      <c r="BJ373">
        <f t="shared" si="543"/>
        <v>9.5672434246825677</v>
      </c>
      <c r="BK373">
        <f t="shared" si="544"/>
        <v>254.32069500936655</v>
      </c>
      <c r="BL373" s="6">
        <f t="shared" si="545"/>
        <v>4.4387334838737571</v>
      </c>
      <c r="BM373">
        <f t="shared" si="546"/>
        <v>249.18795636087191</v>
      </c>
      <c r="BN373" s="6">
        <f t="shared" si="547"/>
        <v>16.612530424058129</v>
      </c>
      <c r="BO373" s="6">
        <f t="shared" si="548"/>
        <v>16</v>
      </c>
      <c r="BP373" s="6">
        <f t="shared" si="549"/>
        <v>36</v>
      </c>
      <c r="BQ373" s="6">
        <f t="shared" si="550"/>
        <v>45</v>
      </c>
      <c r="BR373">
        <f t="shared" si="551"/>
        <v>-16.628811279068934</v>
      </c>
      <c r="BS373" s="6" t="str">
        <f t="shared" si="552"/>
        <v>NEGATIF</v>
      </c>
      <c r="BT373" s="6">
        <f t="shared" ref="BT373:BT436" si="757">RADIANS(BR373)</f>
        <v>-0.29022750751252252</v>
      </c>
      <c r="BU373" s="6">
        <f t="shared" ref="BU373:BU436" si="758">INT(ABS(BR373))</f>
        <v>16</v>
      </c>
      <c r="BV373" s="6">
        <f t="shared" ref="BV373:BV436" si="759">INT(60*(BR373-BU373))</f>
        <v>-1958</v>
      </c>
      <c r="BW373" s="6">
        <f t="shared" ref="BW373:BW436" si="760">INT(3600*(BR373-BU373)-60*BV373)</f>
        <v>16</v>
      </c>
      <c r="BX373" s="6" t="str">
        <f t="shared" ref="BX373:BX436" si="761">IF(BR373&lt;0, "NEGATIF", "POSITIF")</f>
        <v>NEGATIF</v>
      </c>
      <c r="BY373">
        <f t="shared" si="558"/>
        <v>-74.694755307637124</v>
      </c>
      <c r="BZ373" s="6">
        <f t="shared" si="559"/>
        <v>105.30524469236288</v>
      </c>
      <c r="CA373">
        <f t="shared" si="560"/>
        <v>-16.972211056549963</v>
      </c>
      <c r="CB373" s="6" t="str">
        <f t="shared" si="567"/>
        <v>NEGATIF</v>
      </c>
      <c r="CC373" s="6">
        <f t="shared" si="568"/>
        <v>16</v>
      </c>
      <c r="CD373" s="6">
        <f t="shared" si="569"/>
        <v>58</v>
      </c>
      <c r="CE373" s="6">
        <f t="shared" si="570"/>
        <v>19</v>
      </c>
      <c r="CF373" s="6"/>
      <c r="CG373">
        <f t="shared" si="561"/>
        <v>4.3491502948131622</v>
      </c>
      <c r="CH373">
        <f t="shared" si="562"/>
        <v>0.40901368327615928</v>
      </c>
      <c r="CI373">
        <f t="shared" si="563"/>
        <v>0.4090533273071284</v>
      </c>
    </row>
    <row r="374" spans="1:87">
      <c r="A374">
        <f t="shared" ref="A374:F374" si="762">A80</f>
        <v>7.0027777777777782</v>
      </c>
      <c r="B374">
        <f t="shared" si="762"/>
        <v>111.315</v>
      </c>
      <c r="C374">
        <f t="shared" si="762"/>
        <v>7</v>
      </c>
      <c r="D374">
        <f t="shared" si="762"/>
        <v>2017</v>
      </c>
      <c r="E374">
        <f t="shared" si="762"/>
        <v>5</v>
      </c>
      <c r="F374">
        <f t="shared" si="762"/>
        <v>24</v>
      </c>
      <c r="G374">
        <f t="shared" ref="G374:G437" si="763">RADIANS(A374)</f>
        <v>0.12222152900771403</v>
      </c>
      <c r="H374" s="6">
        <f t="shared" ref="H374:J374" si="764">H80</f>
        <v>17</v>
      </c>
      <c r="I374" s="6">
        <f t="shared" si="764"/>
        <v>15</v>
      </c>
      <c r="J374" s="6">
        <f t="shared" si="764"/>
        <v>17.25</v>
      </c>
      <c r="K374" s="6"/>
      <c r="L374" s="6">
        <f t="shared" ref="L374:M374" si="765">L80</f>
        <v>20</v>
      </c>
      <c r="M374" s="6">
        <f t="shared" si="765"/>
        <v>-13</v>
      </c>
      <c r="N374" s="6">
        <f t="shared" ref="N374:N437" si="766">1720994.5+INT(365.25*D374)+INT(30.60001*(E374+1))+M374+F374+(H374+I374/60)/24 -C374/24</f>
        <v>2457897.9270833335</v>
      </c>
      <c r="O374" s="6">
        <f t="shared" ref="O374:O437" si="767">O80</f>
        <v>8.1270152549154447E-4</v>
      </c>
      <c r="P374" s="6">
        <f t="shared" ref="P374:P437" si="768">N374+O374</f>
        <v>2457897.9278960349</v>
      </c>
      <c r="Q374" s="6">
        <f t="shared" ref="Q374:Q437" si="769">(P374-2451545)/36525</f>
        <v>0.17393368640752646</v>
      </c>
      <c r="R374" s="6">
        <f t="shared" ref="R374:R437" si="770" xml:space="preserve"> MOD(218.317 + 481267.883*O374, 360)</f>
        <v>249.44414268418609</v>
      </c>
      <c r="S374" s="6">
        <f t="shared" ref="S374:S437" si="771" xml:space="preserve"> MOD(134.954 + 477198.849*Q374, 360)</f>
        <v>335.90895599857322</v>
      </c>
      <c r="T374" s="6">
        <f t="shared" ref="T374:T437" si="772">RADIANS(R374)</f>
        <v>4.3536215896535735</v>
      </c>
      <c r="U374" s="6">
        <f t="shared" ref="U374:U437" si="773">RADIANS(S374)</f>
        <v>5.8627172691118599</v>
      </c>
      <c r="V374" s="6">
        <f t="shared" ref="V374:V437" si="774" xml:space="preserve"> MOD(125.041 - 1934.142*Q374, 360)</f>
        <v>148.62855190437392</v>
      </c>
      <c r="W374" s="6">
        <f t="shared" ref="W374:W437" si="775">RADIANS(V374)</f>
        <v>2.5940575932026131</v>
      </c>
      <c r="X374" s="6">
        <f t="shared" ref="X374:X437" si="776" xml:space="preserve"> MOD(280.466 + 36000.769*Q374, 360)</f>
        <v>62.212465675800559</v>
      </c>
      <c r="Y374" s="6">
        <f t="shared" ref="Y374:Y437" si="777">RADIANS(X374)</f>
        <v>1.0858123618266788</v>
      </c>
      <c r="Z374" s="6">
        <f t="shared" ref="Z374:Z437" si="778" xml:space="preserve"> MOD(357.526 + 35999.05*Q374, 360)</f>
        <v>138.97347366886606</v>
      </c>
      <c r="AA374" s="6">
        <f t="shared" ref="AA374:AA437" si="779">RADIANS(Z374)</f>
        <v>2.4255446884553566</v>
      </c>
      <c r="AB374" s="6">
        <f t="shared" ref="AB374:AB437" si="780" xml:space="preserve"> 22640*SIN(U374) + 769*SIN(2*D100) + 36*SIN(3*D100)</f>
        <v>-9081.9576961214188</v>
      </c>
      <c r="AC374" s="6">
        <f t="shared" ref="AC374:AC437" si="781" xml:space="preserve"> -125*SIN(T374 - X374)</f>
        <v>120.77880013824122</v>
      </c>
      <c r="AD374" s="6">
        <f t="shared" ref="AD374:AD437" si="782" xml:space="preserve"> 2370*SIN(2*(T374 - X374))</f>
        <v>-1180.1553893366515</v>
      </c>
      <c r="AE374" s="6">
        <f t="shared" ref="AE374:AE437" si="783" xml:space="preserve"> -668*SIN(Z374)</f>
        <v>-452.09740897779756</v>
      </c>
      <c r="AF374" s="6">
        <f t="shared" ref="AF374:AF437" si="784" xml:space="preserve"> -412*SIN(2*(T374 - W374)) + 212*SIN(2*(T374 - Y374 - U374))</f>
        <v>340.16994719444006</v>
      </c>
      <c r="AG374" s="6">
        <f t="shared" ref="AG374:AG437" si="785" xml:space="preserve"> 4586*SIN(2*(T374 - Y374) - U374) + 206*SIN(2*(T374 - Y374) - U374 -AA374) + 192*SIN(2*(T374 - Y374) + U374) + 165*SIN(2*(T374 - Y374) - AA374) + 148*SIN(U374 - AA374) - 110*SIN(U374 + AA374)</f>
        <v>2344.6789785674951</v>
      </c>
      <c r="AH374" s="6">
        <f t="shared" ref="AH374:AH437" si="786" xml:space="preserve"> SUM(AB374:AG374)</f>
        <v>-7908.5827685356908</v>
      </c>
      <c r="AI374" s="6">
        <f t="shared" ref="AI374:AI437" si="787">AH374/3600</f>
        <v>-2.1968285468154698</v>
      </c>
      <c r="AJ374" s="6">
        <f t="shared" ref="AJ374:AJ437" si="788">MOD(R374+AI374,360)</f>
        <v>247.24731413737061</v>
      </c>
      <c r="AK374" s="6">
        <f t="shared" ref="AK374:AK437" si="789">RADIANS(AJ374)</f>
        <v>4.3152796984098405</v>
      </c>
      <c r="AL374" s="6">
        <f t="shared" ref="AL374:AL437" si="790">INT(AJ374)</f>
        <v>247</v>
      </c>
      <c r="AM374" s="6">
        <f t="shared" ref="AM374:AM437" si="791">INT(60*(AJ374-AL374))</f>
        <v>14</v>
      </c>
      <c r="AN374" s="6">
        <f t="shared" ref="AN374:AN437" si="792">INT(3600*(AJ374-AL374)-60*AM374)</f>
        <v>50</v>
      </c>
      <c r="AO374" s="6"/>
      <c r="AP374" s="6">
        <f t="shared" ref="AP374:AP437" si="793">(18520*SIN(AK374-W374+0.114*SIN(2*(T374-W374))*PI()/180+0.15*SIN(AA374)*PI()/180)-526*SIN(2*Y374-T374-W374)+44*SIN(2*Y374-T374-W374+U374)-31*SIN((2*Y374-T374-W374-U374)-23*SIN((2*Y374-T374-W374+AA374)+11*SIN((2*Y374-T374-W374-AA374)-25*SIN(T374-W374-2*U374)+21*SIN(T374-W374-U374)))))/3600</f>
        <v>4.9547569405250194</v>
      </c>
      <c r="AQ374" s="6">
        <f t="shared" ref="AQ374:AQ437" si="794">RADIANS(AP374)</f>
        <v>8.6476822248202453E-2</v>
      </c>
      <c r="AR374" s="6" t="str">
        <f t="shared" ref="AR374:AR437" si="795">IF(B116&lt;0, "NEGATIF", "POSITIF")</f>
        <v>POSITIF</v>
      </c>
      <c r="AS374" s="6">
        <f t="shared" ref="AS374:AS437" si="796">INT(ABS(AP374))</f>
        <v>4</v>
      </c>
      <c r="AT374" s="6">
        <f t="shared" ref="AT374:AT437" si="797">INT(60*(ABS(AP374)-AS374))</f>
        <v>57</v>
      </c>
      <c r="AU374" s="6">
        <f t="shared" ref="AU374:AU437" si="798">INT(3600*(ABS(AP374)-AS374)-60*AT374)</f>
        <v>17</v>
      </c>
      <c r="AV374" s="6">
        <f t="shared" ref="AV374:AV437" si="799">(3423 + 187*COS(U374)+10*COS(2*U374)+34*COS(2*(T374-Y374)-U374)+28*COS(2*(T374-Y374))+3*COS(2*(T374-Y374)+U374))/3600</f>
        <v>1.0158440300556002</v>
      </c>
      <c r="AW374" s="22">
        <f t="shared" ref="AW374:AW437" si="800">AV374/24</f>
        <v>4.2326834585650008E-2</v>
      </c>
      <c r="AX374" s="6">
        <f t="shared" ref="AX374:AX437" si="801">RADIANS(AV374)</f>
        <v>1.7729823011198458E-2</v>
      </c>
      <c r="AY374" s="6">
        <f t="shared" ref="AY374:AY437" si="802">DEGREES(ASIN(0.272493*SIN(AX374)))</f>
        <v>0.27679696178880503</v>
      </c>
      <c r="AZ374" s="22">
        <f t="shared" ref="AZ374:AZ437" si="803">AY374/24</f>
        <v>1.153320674120021E-2</v>
      </c>
      <c r="BA374" s="6">
        <f t="shared" ref="BA374:BA437" si="804">6378/SIN(AX374)</f>
        <v>359751.71092726762</v>
      </c>
      <c r="BB374" s="6" t="s">
        <v>191</v>
      </c>
      <c r="BC374" s="6">
        <f t="shared" ref="BC374:BC437" si="805">0.0167086 - 0.000042*Q374</f>
        <v>1.6701294785170885E-2</v>
      </c>
      <c r="BD374" s="6">
        <f t="shared" ref="BD374:BD437" si="806">MOD(125.04452-1934.13626*Q374, 360)</f>
        <v>148.63307028373393</v>
      </c>
      <c r="BE374" s="6">
        <f t="shared" ref="BE374:BE437" si="807">23.43929111 - 0.01300417*Q374</f>
        <v>23.437029246773228</v>
      </c>
      <c r="BF374" s="6">
        <f t="shared" ref="BF374:BF437" si="808">9.2*COS(W374)/3600 + 0.57*COS(2*Y374)/3600</f>
        <v>-2.2714696626579128E-3</v>
      </c>
      <c r="BG374" s="6">
        <f t="shared" ref="BG374:BG437" si="809">BE374+BF374</f>
        <v>23.434757777110569</v>
      </c>
      <c r="BH374" s="19">
        <f t="shared" ref="BH374:BH437" si="810">(P374-2451545)/36525</f>
        <v>0.17393368640752646</v>
      </c>
      <c r="BI374">
        <f t="shared" ref="BI374:BI437" si="811">MOD(280.46061837+360.98564736629*(N374-2451545)+0.000387933*BH374*BH374+(-17.2*SIN(W374)-1.32*SIN(2*Y374))*COS(CH374)/3600,360)/15</f>
        <v>2.3969279004260899</v>
      </c>
      <c r="BJ374">
        <f t="shared" ref="BJ374:BJ437" si="812">MOD(BI374+B374/15,24)</f>
        <v>9.8179279004260902</v>
      </c>
      <c r="BK374">
        <f t="shared" ref="BK374:BK437" si="813">MOD(BJ374-BN374,24)*15</f>
        <v>258.06172819730216</v>
      </c>
      <c r="BL374" s="6">
        <f t="shared" ref="BL374:BL437" si="814">RADIANS(BK374)</f>
        <v>4.5040268304296136</v>
      </c>
      <c r="BM374">
        <f t="shared" ref="BM374:BM437" si="815">MOD(DEGREES(ATAN2(COS(AK374),SIN(AK374)*COS(CH374)-TAN(CI374)*SIN(CH374))),360)</f>
        <v>249.20719030908921</v>
      </c>
      <c r="BN374" s="6">
        <f t="shared" ref="BN374:BN437" si="816">BM374/15</f>
        <v>16.613812687272613</v>
      </c>
      <c r="BO374" s="6">
        <f t="shared" ref="BO374:BO437" si="817">INT(BN374)</f>
        <v>16</v>
      </c>
      <c r="BP374" s="6">
        <f t="shared" ref="BP374:BP437" si="818">INT(60*(BN374-BO374))</f>
        <v>36</v>
      </c>
      <c r="BQ374" s="6">
        <f t="shared" ref="BQ374:BQ437" si="819">INT(3600*(BN374-BO374)-60*BP374)</f>
        <v>49</v>
      </c>
      <c r="BR374">
        <f t="shared" ref="BR374:BR437" si="820">DEGREES(ASIN(SIN(AQ374)*COS(CH374)+COS(AQ374)*SIN(CH374)*SIN(AK374)))</f>
        <v>-16.627065634143886</v>
      </c>
      <c r="BS374" s="6" t="str">
        <f t="shared" ref="BS374:BS437" si="821">IF(BR374&lt;0, "NEGATIF", "POSITIF")</f>
        <v>NEGATIF</v>
      </c>
      <c r="BT374" s="6">
        <f t="shared" si="757"/>
        <v>-0.29019704026100973</v>
      </c>
      <c r="BU374" s="6">
        <f t="shared" si="758"/>
        <v>16</v>
      </c>
      <c r="BV374" s="6">
        <f t="shared" si="759"/>
        <v>-1958</v>
      </c>
      <c r="BW374" s="6">
        <f t="shared" si="760"/>
        <v>22</v>
      </c>
      <c r="BX374" s="6" t="str">
        <f t="shared" si="761"/>
        <v>NEGATIF</v>
      </c>
      <c r="BY374">
        <f t="shared" ref="BY374:BY437" si="822">DEGREES(ATAN2(COS(BL374)*SIN(G374)-TAN(BT374)*COS(G374),SIN(BL374)))</f>
        <v>-74.507949267748714</v>
      </c>
      <c r="BZ374" s="6">
        <f t="shared" ref="BZ374:BZ437" si="823">MOD(BY374+180,360)</f>
        <v>105.49205073225129</v>
      </c>
      <c r="CA374">
        <f t="shared" ref="CA374:CA437" si="824">DEGREES(ASIN(SIN(G374)*SIN(BT374)+COS(G374)*COS(BT374)*COS(BL374)))</f>
        <v>-13.392202663764326</v>
      </c>
      <c r="CB374" s="6" t="str">
        <f t="shared" ref="CB374:CB437" si="825">IF(CA374&lt;0, "NEGATIF", "POSITIF")</f>
        <v>NEGATIF</v>
      </c>
      <c r="CC374" s="6">
        <f t="shared" ref="CC374:CC437" si="826">INT(ABS(CA374))</f>
        <v>13</v>
      </c>
      <c r="CD374" s="6">
        <f t="shared" ref="CD374:CD437" si="827">INT(60*(ABS(CA374)-CC374))</f>
        <v>23</v>
      </c>
      <c r="CE374" s="6">
        <f t="shared" ref="CE374:CE437" si="828">INT(3600*(ABS(CA374)-CC374)-60*CD374)</f>
        <v>31</v>
      </c>
      <c r="CF374" s="6"/>
      <c r="CG374">
        <f t="shared" ref="CG374:CG437" si="829">RADIANS(BM374)</f>
        <v>4.3494859905377119</v>
      </c>
      <c r="CH374">
        <f t="shared" ref="CH374:CH437" si="830">RADIANS(BG374)</f>
        <v>0.40901368261792687</v>
      </c>
      <c r="CI374">
        <f t="shared" ref="CI374:CI437" si="831">RADIANS(BE374)</f>
        <v>0.40905332724239946</v>
      </c>
    </row>
    <row r="375" spans="1:87">
      <c r="A375">
        <f t="shared" ref="A375:F375" si="832">A81</f>
        <v>7.0027777777777782</v>
      </c>
      <c r="B375">
        <f t="shared" si="832"/>
        <v>111.315</v>
      </c>
      <c r="C375">
        <f t="shared" si="832"/>
        <v>7</v>
      </c>
      <c r="D375">
        <f t="shared" si="832"/>
        <v>2017</v>
      </c>
      <c r="E375">
        <f t="shared" si="832"/>
        <v>5</v>
      </c>
      <c r="F375">
        <f t="shared" si="832"/>
        <v>24</v>
      </c>
      <c r="G375">
        <f t="shared" si="763"/>
        <v>0.12222152900771403</v>
      </c>
      <c r="H375" s="6">
        <f t="shared" ref="H375:J375" si="833">H81</f>
        <v>17</v>
      </c>
      <c r="I375" s="6">
        <f t="shared" si="833"/>
        <v>30</v>
      </c>
      <c r="J375" s="6">
        <f t="shared" si="833"/>
        <v>17.5</v>
      </c>
      <c r="K375" s="6"/>
      <c r="L375" s="6">
        <f t="shared" ref="L375:M375" si="834">L81</f>
        <v>20</v>
      </c>
      <c r="M375" s="6">
        <f t="shared" si="834"/>
        <v>-13</v>
      </c>
      <c r="N375" s="6">
        <f t="shared" si="766"/>
        <v>2457897.9375</v>
      </c>
      <c r="O375" s="6">
        <f t="shared" si="767"/>
        <v>8.1270152549154447E-4</v>
      </c>
      <c r="P375" s="6">
        <f t="shared" si="768"/>
        <v>2457897.9383127014</v>
      </c>
      <c r="Q375" s="6">
        <f t="shared" si="769"/>
        <v>0.17393397160031254</v>
      </c>
      <c r="R375" s="6">
        <f t="shared" si="770"/>
        <v>249.44414268418609</v>
      </c>
      <c r="S375" s="6">
        <f t="shared" si="771"/>
        <v>336.04504966782406</v>
      </c>
      <c r="T375" s="6">
        <f t="shared" si="772"/>
        <v>4.3536215896535735</v>
      </c>
      <c r="U375" s="6">
        <f t="shared" si="773"/>
        <v>5.865092551731407</v>
      </c>
      <c r="V375" s="6">
        <f t="shared" si="774"/>
        <v>148.62800030102829</v>
      </c>
      <c r="W375" s="6">
        <f t="shared" si="775"/>
        <v>2.5940479659080671</v>
      </c>
      <c r="X375" s="6">
        <f t="shared" si="776"/>
        <v>62.222732835412899</v>
      </c>
      <c r="Y375" s="6">
        <f t="shared" si="777"/>
        <v>1.085991557566742</v>
      </c>
      <c r="Z375" s="6">
        <f t="shared" si="778"/>
        <v>138.98374033823166</v>
      </c>
      <c r="AA375" s="6">
        <f t="shared" si="779"/>
        <v>2.4257238756389996</v>
      </c>
      <c r="AB375" s="6">
        <f t="shared" si="780"/>
        <v>-9032.8393062771138</v>
      </c>
      <c r="AC375" s="6">
        <f t="shared" si="781"/>
        <v>121.10313324829495</v>
      </c>
      <c r="AD375" s="6">
        <f t="shared" si="782"/>
        <v>-1137.7059900924476</v>
      </c>
      <c r="AE375" s="6">
        <f t="shared" si="783"/>
        <v>-457.12227339213655</v>
      </c>
      <c r="AF375" s="6">
        <f t="shared" si="784"/>
        <v>339.67718714859802</v>
      </c>
      <c r="AG375" s="6">
        <f t="shared" si="785"/>
        <v>2335.21369177201</v>
      </c>
      <c r="AH375" s="6">
        <f t="shared" si="786"/>
        <v>-7831.6735575927951</v>
      </c>
      <c r="AI375" s="6">
        <f t="shared" si="787"/>
        <v>-2.1754648771091096</v>
      </c>
      <c r="AJ375" s="6">
        <f t="shared" si="788"/>
        <v>247.26867780707698</v>
      </c>
      <c r="AK375" s="6">
        <f t="shared" si="789"/>
        <v>4.3156525647865251</v>
      </c>
      <c r="AL375" s="6">
        <f t="shared" si="790"/>
        <v>247</v>
      </c>
      <c r="AM375" s="6">
        <f t="shared" si="791"/>
        <v>16</v>
      </c>
      <c r="AN375" s="6">
        <f t="shared" si="792"/>
        <v>7</v>
      </c>
      <c r="AO375" s="6"/>
      <c r="AP375" s="6">
        <f t="shared" si="793"/>
        <v>4.9572700559551022</v>
      </c>
      <c r="AQ375" s="6">
        <f t="shared" si="794"/>
        <v>8.6520684386940064E-2</v>
      </c>
      <c r="AR375" s="6" t="str">
        <f t="shared" si="795"/>
        <v>POSITIF</v>
      </c>
      <c r="AS375" s="6">
        <f t="shared" si="796"/>
        <v>4</v>
      </c>
      <c r="AT375" s="6">
        <f t="shared" si="797"/>
        <v>57</v>
      </c>
      <c r="AU375" s="6">
        <f t="shared" si="798"/>
        <v>26</v>
      </c>
      <c r="AV375" s="6">
        <f t="shared" si="799"/>
        <v>1.015921111996557</v>
      </c>
      <c r="AW375" s="22">
        <f t="shared" si="800"/>
        <v>4.2330046333189875E-2</v>
      </c>
      <c r="AX375" s="6">
        <f t="shared" si="801"/>
        <v>1.7731168344861985E-2</v>
      </c>
      <c r="AY375" s="6">
        <f t="shared" si="802"/>
        <v>0.27681796302175377</v>
      </c>
      <c r="AZ375" s="22">
        <f t="shared" si="803"/>
        <v>1.1534081792573073E-2</v>
      </c>
      <c r="BA375" s="6">
        <f t="shared" si="804"/>
        <v>359724.41800659301</v>
      </c>
      <c r="BB375" s="6" t="s">
        <v>191</v>
      </c>
      <c r="BC375" s="6">
        <f t="shared" si="805"/>
        <v>1.6701294773192786E-2</v>
      </c>
      <c r="BD375" s="6">
        <f t="shared" si="806"/>
        <v>148.63251868202528</v>
      </c>
      <c r="BE375" s="6">
        <f t="shared" si="807"/>
        <v>23.437029243064533</v>
      </c>
      <c r="BF375" s="6">
        <f t="shared" si="808"/>
        <v>-2.2715036562019446E-3</v>
      </c>
      <c r="BG375" s="6">
        <f t="shared" si="809"/>
        <v>23.43475773940833</v>
      </c>
      <c r="BH375" s="19">
        <f t="shared" si="810"/>
        <v>0.17393397160031254</v>
      </c>
      <c r="BI375">
        <f t="shared" si="811"/>
        <v>2.647612376169612</v>
      </c>
      <c r="BJ375">
        <f t="shared" si="812"/>
        <v>10.068612376169613</v>
      </c>
      <c r="BK375">
        <f t="shared" si="813"/>
        <v>261.80261963259329</v>
      </c>
      <c r="BL375" s="6">
        <f t="shared" si="814"/>
        <v>4.5693177029351002</v>
      </c>
      <c r="BM375">
        <f t="shared" si="815"/>
        <v>249.22656600995089</v>
      </c>
      <c r="BN375" s="6">
        <f t="shared" si="816"/>
        <v>16.615104400663391</v>
      </c>
      <c r="BO375" s="6">
        <f t="shared" si="817"/>
        <v>16</v>
      </c>
      <c r="BP375" s="6">
        <f t="shared" si="818"/>
        <v>36</v>
      </c>
      <c r="BQ375" s="6">
        <f t="shared" si="819"/>
        <v>54</v>
      </c>
      <c r="BR375">
        <f t="shared" si="820"/>
        <v>-16.628000136277969</v>
      </c>
      <c r="BS375" s="6" t="str">
        <f t="shared" si="821"/>
        <v>NEGATIF</v>
      </c>
      <c r="BT375" s="6">
        <f t="shared" si="757"/>
        <v>-0.29021335040011637</v>
      </c>
      <c r="BU375" s="6">
        <f t="shared" si="758"/>
        <v>16</v>
      </c>
      <c r="BV375" s="6">
        <f t="shared" si="759"/>
        <v>-1958</v>
      </c>
      <c r="BW375" s="6">
        <f t="shared" si="760"/>
        <v>19</v>
      </c>
      <c r="BX375" s="6" t="str">
        <f t="shared" si="761"/>
        <v>NEGATIF</v>
      </c>
      <c r="BY375">
        <f t="shared" si="822"/>
        <v>-74.256097899844164</v>
      </c>
      <c r="BZ375" s="6">
        <f t="shared" si="823"/>
        <v>105.74390210015584</v>
      </c>
      <c r="CA375">
        <f t="shared" si="824"/>
        <v>-9.816284833016514</v>
      </c>
      <c r="CB375" s="6" t="str">
        <f t="shared" si="825"/>
        <v>NEGATIF</v>
      </c>
      <c r="CC375" s="6">
        <f t="shared" si="826"/>
        <v>9</v>
      </c>
      <c r="CD375" s="6">
        <f t="shared" si="827"/>
        <v>48</v>
      </c>
      <c r="CE375" s="6">
        <f t="shared" si="828"/>
        <v>58</v>
      </c>
      <c r="CF375" s="6"/>
      <c r="CG375">
        <f t="shared" si="829"/>
        <v>4.3498241603126298</v>
      </c>
      <c r="CH375">
        <f t="shared" si="830"/>
        <v>0.40901368195989862</v>
      </c>
      <c r="CI375">
        <f t="shared" si="831"/>
        <v>0.40905332717767051</v>
      </c>
    </row>
    <row r="376" spans="1:87">
      <c r="A376">
        <f t="shared" ref="A376:F376" si="835">A82</f>
        <v>7.0027777777777782</v>
      </c>
      <c r="B376">
        <f t="shared" si="835"/>
        <v>111.315</v>
      </c>
      <c r="C376">
        <f t="shared" si="835"/>
        <v>7</v>
      </c>
      <c r="D376">
        <f t="shared" si="835"/>
        <v>2017</v>
      </c>
      <c r="E376">
        <f t="shared" si="835"/>
        <v>5</v>
      </c>
      <c r="F376">
        <f t="shared" si="835"/>
        <v>24</v>
      </c>
      <c r="G376">
        <f t="shared" si="763"/>
        <v>0.12222152900771403</v>
      </c>
      <c r="H376" s="6">
        <f t="shared" ref="H376:J376" si="836">H82</f>
        <v>17</v>
      </c>
      <c r="I376" s="6">
        <f t="shared" si="836"/>
        <v>45</v>
      </c>
      <c r="J376" s="6">
        <f t="shared" si="836"/>
        <v>17.75</v>
      </c>
      <c r="K376" s="6"/>
      <c r="L376" s="6">
        <f t="shared" ref="L376:M376" si="837">L82</f>
        <v>20</v>
      </c>
      <c r="M376" s="6">
        <f t="shared" si="837"/>
        <v>-13</v>
      </c>
      <c r="N376" s="6">
        <f t="shared" si="766"/>
        <v>2457897.947916667</v>
      </c>
      <c r="O376" s="6">
        <f t="shared" si="767"/>
        <v>8.1270152549154447E-4</v>
      </c>
      <c r="P376" s="6">
        <f t="shared" si="768"/>
        <v>2457897.9487293684</v>
      </c>
      <c r="Q376" s="6">
        <f t="shared" si="769"/>
        <v>0.17393425679311136</v>
      </c>
      <c r="R376" s="6">
        <f t="shared" si="770"/>
        <v>249.44414268418609</v>
      </c>
      <c r="S376" s="6">
        <f t="shared" si="771"/>
        <v>336.18114334317215</v>
      </c>
      <c r="T376" s="6">
        <f t="shared" si="772"/>
        <v>4.3536215896535735</v>
      </c>
      <c r="U376" s="6">
        <f t="shared" si="773"/>
        <v>5.8674678344573712</v>
      </c>
      <c r="V376" s="6">
        <f t="shared" si="774"/>
        <v>148.627448697658</v>
      </c>
      <c r="W376" s="6">
        <f t="shared" si="775"/>
        <v>2.5940383386130903</v>
      </c>
      <c r="X376" s="6">
        <f t="shared" si="776"/>
        <v>62.232999995483624</v>
      </c>
      <c r="Y376" s="6">
        <f t="shared" si="777"/>
        <v>1.0861707533148055</v>
      </c>
      <c r="Z376" s="6">
        <f t="shared" si="778"/>
        <v>138.99400700805563</v>
      </c>
      <c r="AA376" s="6">
        <f t="shared" si="779"/>
        <v>2.4259030628306433</v>
      </c>
      <c r="AB376" s="6">
        <f t="shared" si="780"/>
        <v>-8983.6690518619489</v>
      </c>
      <c r="AC376" s="6">
        <f t="shared" si="781"/>
        <v>121.41470044982302</v>
      </c>
      <c r="AD376" s="6">
        <f t="shared" si="782"/>
        <v>-1094.7768826425413</v>
      </c>
      <c r="AE376" s="6">
        <f t="shared" si="783"/>
        <v>-462.09895570620944</v>
      </c>
      <c r="AF376" s="6">
        <f t="shared" si="784"/>
        <v>339.17952533991297</v>
      </c>
      <c r="AG376" s="6">
        <f t="shared" si="785"/>
        <v>2325.7298644770954</v>
      </c>
      <c r="AH376" s="6">
        <f t="shared" si="786"/>
        <v>-7754.2207999438697</v>
      </c>
      <c r="AI376" s="6">
        <f t="shared" si="787"/>
        <v>-2.1539502222066305</v>
      </c>
      <c r="AJ376" s="6">
        <f t="shared" si="788"/>
        <v>247.29019246197947</v>
      </c>
      <c r="AK376" s="6">
        <f t="shared" si="789"/>
        <v>4.3160280663520041</v>
      </c>
      <c r="AL376" s="6">
        <f t="shared" si="790"/>
        <v>247</v>
      </c>
      <c r="AM376" s="6">
        <f t="shared" si="791"/>
        <v>17</v>
      </c>
      <c r="AN376" s="6">
        <f t="shared" si="792"/>
        <v>24</v>
      </c>
      <c r="AO376" s="6"/>
      <c r="AP376" s="6">
        <f t="shared" si="793"/>
        <v>4.9570578558669123</v>
      </c>
      <c r="AQ376" s="6">
        <f t="shared" si="794"/>
        <v>8.6516980796728135E-2</v>
      </c>
      <c r="AR376" s="6" t="str">
        <f t="shared" si="795"/>
        <v>POSITIF</v>
      </c>
      <c r="AS376" s="6">
        <f t="shared" si="796"/>
        <v>4</v>
      </c>
      <c r="AT376" s="6">
        <f t="shared" si="797"/>
        <v>57</v>
      </c>
      <c r="AU376" s="6">
        <f t="shared" si="798"/>
        <v>25</v>
      </c>
      <c r="AV376" s="6">
        <f t="shared" si="799"/>
        <v>1.0159978244717882</v>
      </c>
      <c r="AW376" s="22">
        <f t="shared" si="800"/>
        <v>4.2333242686324511E-2</v>
      </c>
      <c r="AX376" s="6">
        <f t="shared" si="801"/>
        <v>1.7732507230132123E-2</v>
      </c>
      <c r="AY376" s="6">
        <f t="shared" si="802"/>
        <v>0.27683886359206766</v>
      </c>
      <c r="AZ376" s="22">
        <f t="shared" si="803"/>
        <v>1.1534952649669486E-2</v>
      </c>
      <c r="BA376" s="6">
        <f t="shared" si="804"/>
        <v>359697.26001694845</v>
      </c>
      <c r="BB376" s="6" t="s">
        <v>191</v>
      </c>
      <c r="BC376" s="6">
        <f t="shared" si="805"/>
        <v>1.670129476121469E-2</v>
      </c>
      <c r="BD376" s="6">
        <f t="shared" si="806"/>
        <v>148.63196708029201</v>
      </c>
      <c r="BE376" s="6">
        <f t="shared" si="807"/>
        <v>23.437029239355837</v>
      </c>
      <c r="BF376" s="6">
        <f t="shared" si="808"/>
        <v>-2.2715376380421917E-3</v>
      </c>
      <c r="BG376" s="6">
        <f t="shared" si="809"/>
        <v>23.434757701717796</v>
      </c>
      <c r="BH376" s="19">
        <f t="shared" si="810"/>
        <v>0.17393425679311136</v>
      </c>
      <c r="BI376">
        <f t="shared" si="811"/>
        <v>2.8982968631200494</v>
      </c>
      <c r="BJ376">
        <f t="shared" si="812"/>
        <v>10.31929686312005</v>
      </c>
      <c r="BK376">
        <f t="shared" si="813"/>
        <v>265.54337390716154</v>
      </c>
      <c r="BL376" s="6">
        <f t="shared" si="814"/>
        <v>4.6346061815343678</v>
      </c>
      <c r="BM376">
        <f t="shared" si="815"/>
        <v>249.24607903963926</v>
      </c>
      <c r="BN376" s="6">
        <f t="shared" si="816"/>
        <v>16.616405269309283</v>
      </c>
      <c r="BO376" s="6">
        <f t="shared" si="817"/>
        <v>16</v>
      </c>
      <c r="BP376" s="6">
        <f t="shared" si="818"/>
        <v>36</v>
      </c>
      <c r="BQ376" s="6">
        <f t="shared" si="819"/>
        <v>59</v>
      </c>
      <c r="BR376">
        <f t="shared" si="820"/>
        <v>-16.631645747764676</v>
      </c>
      <c r="BS376" s="6" t="str">
        <f t="shared" si="821"/>
        <v>NEGATIF</v>
      </c>
      <c r="BT376" s="6">
        <f t="shared" si="757"/>
        <v>-0.29027697832380794</v>
      </c>
      <c r="BU376" s="6">
        <f t="shared" si="758"/>
        <v>16</v>
      </c>
      <c r="BV376" s="6">
        <f t="shared" si="759"/>
        <v>-1958</v>
      </c>
      <c r="BW376" s="6">
        <f t="shared" si="760"/>
        <v>6</v>
      </c>
      <c r="BX376" s="6" t="str">
        <f t="shared" si="761"/>
        <v>NEGATIF</v>
      </c>
      <c r="BY376">
        <f t="shared" si="822"/>
        <v>-73.93978845133627</v>
      </c>
      <c r="BZ376" s="6">
        <f t="shared" si="823"/>
        <v>106.06021154866373</v>
      </c>
      <c r="CA376">
        <f t="shared" si="824"/>
        <v>-6.2457488653719544</v>
      </c>
      <c r="CB376" s="6" t="str">
        <f t="shared" si="825"/>
        <v>NEGATIF</v>
      </c>
      <c r="CC376" s="6">
        <f t="shared" si="826"/>
        <v>6</v>
      </c>
      <c r="CD376" s="6">
        <f t="shared" si="827"/>
        <v>14</v>
      </c>
      <c r="CE376" s="6">
        <f t="shared" si="828"/>
        <v>44</v>
      </c>
      <c r="CF376" s="6"/>
      <c r="CG376">
        <f t="shared" si="829"/>
        <v>4.3501647269277308</v>
      </c>
      <c r="CH376">
        <f t="shared" si="830"/>
        <v>0.40901368130207477</v>
      </c>
      <c r="CI376">
        <f t="shared" si="831"/>
        <v>0.40905332711294151</v>
      </c>
    </row>
    <row r="377" spans="1:87">
      <c r="A377">
        <f t="shared" ref="A377:F377" si="838">A83</f>
        <v>7.0027777777777782</v>
      </c>
      <c r="B377">
        <f t="shared" si="838"/>
        <v>111.315</v>
      </c>
      <c r="C377">
        <f t="shared" si="838"/>
        <v>7</v>
      </c>
      <c r="D377">
        <f t="shared" si="838"/>
        <v>2017</v>
      </c>
      <c r="E377">
        <f t="shared" si="838"/>
        <v>5</v>
      </c>
      <c r="F377">
        <f t="shared" si="838"/>
        <v>24</v>
      </c>
      <c r="G377">
        <f t="shared" si="763"/>
        <v>0.12222152900771403</v>
      </c>
      <c r="H377" s="6">
        <f t="shared" ref="H377:J377" si="839">H83</f>
        <v>18</v>
      </c>
      <c r="I377" s="6">
        <f t="shared" si="839"/>
        <v>0</v>
      </c>
      <c r="J377" s="6">
        <f t="shared" si="839"/>
        <v>18</v>
      </c>
      <c r="K377" s="6"/>
      <c r="L377" s="6">
        <f t="shared" ref="L377:M377" si="840">L83</f>
        <v>20</v>
      </c>
      <c r="M377" s="6">
        <f t="shared" si="840"/>
        <v>-13</v>
      </c>
      <c r="N377" s="6">
        <f t="shared" si="766"/>
        <v>2457897.9583333335</v>
      </c>
      <c r="O377" s="6">
        <f t="shared" si="767"/>
        <v>8.1270152549154447E-4</v>
      </c>
      <c r="P377" s="6">
        <f t="shared" si="768"/>
        <v>2457897.9591460349</v>
      </c>
      <c r="Q377" s="6">
        <f t="shared" si="769"/>
        <v>0.17393454198589745</v>
      </c>
      <c r="R377" s="6">
        <f t="shared" si="770"/>
        <v>249.44414268418609</v>
      </c>
      <c r="S377" s="6">
        <f t="shared" si="771"/>
        <v>336.31723701243754</v>
      </c>
      <c r="T377" s="6">
        <f t="shared" si="772"/>
        <v>4.3536215896535735</v>
      </c>
      <c r="U377" s="6">
        <f t="shared" si="773"/>
        <v>5.8698431170771723</v>
      </c>
      <c r="V377" s="6">
        <f t="shared" si="774"/>
        <v>148.62689709431231</v>
      </c>
      <c r="W377" s="6">
        <f t="shared" si="775"/>
        <v>2.594028711318543</v>
      </c>
      <c r="X377" s="6">
        <f t="shared" si="776"/>
        <v>62.243267155095964</v>
      </c>
      <c r="Y377" s="6">
        <f t="shared" si="777"/>
        <v>1.0863499490548687</v>
      </c>
      <c r="Z377" s="6">
        <f t="shared" si="778"/>
        <v>139.00427367742213</v>
      </c>
      <c r="AA377" s="6">
        <f t="shared" si="779"/>
        <v>2.4260822500143027</v>
      </c>
      <c r="AB377" s="6">
        <f t="shared" si="780"/>
        <v>-8934.447214693344</v>
      </c>
      <c r="AC377" s="6">
        <f t="shared" si="781"/>
        <v>121.71346887157236</v>
      </c>
      <c r="AD377" s="6">
        <f t="shared" si="782"/>
        <v>-1051.3861715969724</v>
      </c>
      <c r="AE377" s="6">
        <f t="shared" si="783"/>
        <v>-467.02693091595484</v>
      </c>
      <c r="AF377" s="6">
        <f t="shared" si="784"/>
        <v>338.67697499505039</v>
      </c>
      <c r="AG377" s="6">
        <f t="shared" si="785"/>
        <v>2316.2275692431449</v>
      </c>
      <c r="AH377" s="6">
        <f t="shared" si="786"/>
        <v>-7676.2423040965023</v>
      </c>
      <c r="AI377" s="6">
        <f t="shared" si="787"/>
        <v>-2.1322895289156949</v>
      </c>
      <c r="AJ377" s="6">
        <f t="shared" si="788"/>
        <v>247.3118531552704</v>
      </c>
      <c r="AK377" s="6">
        <f t="shared" si="789"/>
        <v>4.3164061167681957</v>
      </c>
      <c r="AL377" s="6">
        <f t="shared" si="790"/>
        <v>247</v>
      </c>
      <c r="AM377" s="6">
        <f t="shared" si="791"/>
        <v>18</v>
      </c>
      <c r="AN377" s="6">
        <f t="shared" si="792"/>
        <v>42</v>
      </c>
      <c r="AO377" s="6"/>
      <c r="AP377" s="6">
        <f t="shared" si="793"/>
        <v>4.9505239516884849</v>
      </c>
      <c r="AQ377" s="6">
        <f t="shared" si="794"/>
        <v>8.6402942655804754E-2</v>
      </c>
      <c r="AR377" s="6" t="str">
        <f t="shared" si="795"/>
        <v>POSITIF</v>
      </c>
      <c r="AS377" s="6">
        <f t="shared" si="796"/>
        <v>4</v>
      </c>
      <c r="AT377" s="6">
        <f t="shared" si="797"/>
        <v>57</v>
      </c>
      <c r="AU377" s="6">
        <f t="shared" si="798"/>
        <v>1</v>
      </c>
      <c r="AV377" s="6">
        <f t="shared" si="799"/>
        <v>1.0160741668511808</v>
      </c>
      <c r="AW377" s="22">
        <f t="shared" si="800"/>
        <v>4.2336423618799197E-2</v>
      </c>
      <c r="AX377" s="6">
        <f t="shared" si="801"/>
        <v>1.773383965601133E-2</v>
      </c>
      <c r="AY377" s="6">
        <f t="shared" si="802"/>
        <v>0.2768596633280771</v>
      </c>
      <c r="AZ377" s="22">
        <f t="shared" si="803"/>
        <v>1.1535819305336545E-2</v>
      </c>
      <c r="BA377" s="6">
        <f t="shared" si="804"/>
        <v>359670.23712116771</v>
      </c>
      <c r="BB377" s="6" t="s">
        <v>191</v>
      </c>
      <c r="BC377" s="6">
        <f t="shared" si="805"/>
        <v>1.6701294749236591E-2</v>
      </c>
      <c r="BD377" s="6">
        <f t="shared" si="806"/>
        <v>148.63141547858336</v>
      </c>
      <c r="BE377" s="6">
        <f t="shared" si="807"/>
        <v>23.437029235647142</v>
      </c>
      <c r="BF377" s="6">
        <f t="shared" si="808"/>
        <v>-2.2715716081696106E-3</v>
      </c>
      <c r="BG377" s="6">
        <f t="shared" si="809"/>
        <v>23.434757664038973</v>
      </c>
      <c r="BH377" s="19">
        <f t="shared" si="810"/>
        <v>0.17393454198589745</v>
      </c>
      <c r="BI377">
        <f t="shared" si="811"/>
        <v>3.1489813388635715</v>
      </c>
      <c r="BJ377">
        <f t="shared" si="812"/>
        <v>10.569981338863572</v>
      </c>
      <c r="BK377">
        <f t="shared" si="813"/>
        <v>269.28399516345434</v>
      </c>
      <c r="BL377" s="6">
        <f t="shared" si="814"/>
        <v>4.6998923385267641</v>
      </c>
      <c r="BM377">
        <f t="shared" si="815"/>
        <v>249.26572491949926</v>
      </c>
      <c r="BN377" s="6">
        <f t="shared" si="816"/>
        <v>16.617714994633285</v>
      </c>
      <c r="BO377" s="6">
        <f t="shared" si="817"/>
        <v>16</v>
      </c>
      <c r="BP377" s="6">
        <f t="shared" si="818"/>
        <v>37</v>
      </c>
      <c r="BQ377" s="6">
        <f t="shared" si="819"/>
        <v>3</v>
      </c>
      <c r="BR377">
        <f t="shared" si="820"/>
        <v>-16.641551797269877</v>
      </c>
      <c r="BS377" s="6" t="str">
        <f t="shared" si="821"/>
        <v>NEGATIF</v>
      </c>
      <c r="BT377" s="6">
        <f t="shared" si="757"/>
        <v>-0.29044987150353924</v>
      </c>
      <c r="BU377" s="6">
        <f t="shared" si="758"/>
        <v>16</v>
      </c>
      <c r="BV377" s="6">
        <f t="shared" si="759"/>
        <v>-1959</v>
      </c>
      <c r="BW377" s="6">
        <f t="shared" si="760"/>
        <v>30</v>
      </c>
      <c r="BX377" s="6" t="str">
        <f t="shared" si="761"/>
        <v>NEGATIF</v>
      </c>
      <c r="BY377">
        <f t="shared" si="822"/>
        <v>-73.554845188451068</v>
      </c>
      <c r="BZ377" s="6">
        <f t="shared" si="823"/>
        <v>106.44515481154893</v>
      </c>
      <c r="CA377">
        <f t="shared" si="824"/>
        <v>-2.6823487721080981</v>
      </c>
      <c r="CB377" s="6" t="str">
        <f t="shared" si="825"/>
        <v>NEGATIF</v>
      </c>
      <c r="CC377" s="6">
        <f t="shared" si="826"/>
        <v>2</v>
      </c>
      <c r="CD377" s="6">
        <f t="shared" si="827"/>
        <v>40</v>
      </c>
      <c r="CE377" s="6">
        <f t="shared" si="828"/>
        <v>56</v>
      </c>
      <c r="CF377" s="6"/>
      <c r="CG377">
        <f t="shared" si="829"/>
        <v>4.3505076122157398</v>
      </c>
      <c r="CH377">
        <f t="shared" si="830"/>
        <v>0.4090136806444552</v>
      </c>
      <c r="CI377">
        <f t="shared" si="831"/>
        <v>0.40905332704821257</v>
      </c>
    </row>
    <row r="378" spans="1:87">
      <c r="A378">
        <f t="shared" ref="A378:F378" si="841">A84</f>
        <v>7.0027777777777782</v>
      </c>
      <c r="B378">
        <f t="shared" si="841"/>
        <v>111.315</v>
      </c>
      <c r="C378">
        <f t="shared" si="841"/>
        <v>7</v>
      </c>
      <c r="D378">
        <f t="shared" si="841"/>
        <v>2017</v>
      </c>
      <c r="E378">
        <f t="shared" si="841"/>
        <v>5</v>
      </c>
      <c r="F378">
        <f t="shared" si="841"/>
        <v>24</v>
      </c>
      <c r="G378">
        <f t="shared" si="763"/>
        <v>0.12222152900771403</v>
      </c>
      <c r="H378" s="6">
        <f t="shared" ref="H378:J378" si="842">H84</f>
        <v>18</v>
      </c>
      <c r="I378" s="6">
        <f t="shared" si="842"/>
        <v>15</v>
      </c>
      <c r="J378" s="6">
        <f t="shared" si="842"/>
        <v>18.25</v>
      </c>
      <c r="K378" s="6"/>
      <c r="L378" s="6">
        <f t="shared" ref="L378:M378" si="843">L84</f>
        <v>20</v>
      </c>
      <c r="M378" s="6">
        <f t="shared" si="843"/>
        <v>-13</v>
      </c>
      <c r="N378" s="6">
        <f t="shared" si="766"/>
        <v>2457897.96875</v>
      </c>
      <c r="O378" s="6">
        <f t="shared" si="767"/>
        <v>8.1270152549154447E-4</v>
      </c>
      <c r="P378" s="6">
        <f t="shared" si="768"/>
        <v>2457897.9695627014</v>
      </c>
      <c r="Q378" s="6">
        <f t="shared" si="769"/>
        <v>0.1739348271786835</v>
      </c>
      <c r="R378" s="6">
        <f t="shared" si="770"/>
        <v>249.44414268418609</v>
      </c>
      <c r="S378" s="6">
        <f t="shared" si="771"/>
        <v>336.45333068167383</v>
      </c>
      <c r="T378" s="6">
        <f t="shared" si="772"/>
        <v>4.3536215896535735</v>
      </c>
      <c r="U378" s="6">
        <f t="shared" si="773"/>
        <v>5.8722183996964663</v>
      </c>
      <c r="V378" s="6">
        <f t="shared" si="774"/>
        <v>148.62634549096674</v>
      </c>
      <c r="W378" s="6">
        <f t="shared" si="775"/>
        <v>2.5940190840239978</v>
      </c>
      <c r="X378" s="6">
        <f t="shared" si="776"/>
        <v>62.253534314706485</v>
      </c>
      <c r="Y378" s="6">
        <f t="shared" si="777"/>
        <v>1.0865291447948999</v>
      </c>
      <c r="Z378" s="6">
        <f t="shared" si="778"/>
        <v>139.01454034678682</v>
      </c>
      <c r="AA378" s="6">
        <f t="shared" si="779"/>
        <v>2.4262614371979296</v>
      </c>
      <c r="AB378" s="6">
        <f t="shared" si="780"/>
        <v>-8885.1740702931966</v>
      </c>
      <c r="AC378" s="6">
        <f t="shared" si="781"/>
        <v>121.99940703342185</v>
      </c>
      <c r="AD378" s="6">
        <f t="shared" si="782"/>
        <v>-1007.5521504666153</v>
      </c>
      <c r="AE378" s="6">
        <f t="shared" si="783"/>
        <v>-471.90567981714787</v>
      </c>
      <c r="AF378" s="6">
        <f t="shared" si="784"/>
        <v>338.16954940171502</v>
      </c>
      <c r="AG378" s="6">
        <f t="shared" si="785"/>
        <v>2306.7068774987956</v>
      </c>
      <c r="AH378" s="6">
        <f t="shared" si="786"/>
        <v>-7597.7560666430281</v>
      </c>
      <c r="AI378" s="6">
        <f t="shared" si="787"/>
        <v>-2.1104877962897302</v>
      </c>
      <c r="AJ378" s="6">
        <f t="shared" si="788"/>
        <v>247.33365488789636</v>
      </c>
      <c r="AK378" s="6">
        <f t="shared" si="789"/>
        <v>4.3167866287851577</v>
      </c>
      <c r="AL378" s="6">
        <f t="shared" si="790"/>
        <v>247</v>
      </c>
      <c r="AM378" s="6">
        <f t="shared" si="791"/>
        <v>20</v>
      </c>
      <c r="AN378" s="6">
        <f t="shared" si="792"/>
        <v>1</v>
      </c>
      <c r="AO378" s="6"/>
      <c r="AP378" s="6">
        <f t="shared" si="793"/>
        <v>4.9462130099509878</v>
      </c>
      <c r="AQ378" s="6">
        <f t="shared" si="794"/>
        <v>8.632770252862379E-2</v>
      </c>
      <c r="AR378" s="6" t="str">
        <f t="shared" si="795"/>
        <v>POSITIF</v>
      </c>
      <c r="AS378" s="6">
        <f t="shared" si="796"/>
        <v>4</v>
      </c>
      <c r="AT378" s="6">
        <f t="shared" si="797"/>
        <v>56</v>
      </c>
      <c r="AU378" s="6">
        <f t="shared" si="798"/>
        <v>46</v>
      </c>
      <c r="AV378" s="6">
        <f t="shared" si="799"/>
        <v>1.0161501385178011</v>
      </c>
      <c r="AW378" s="22">
        <f t="shared" si="800"/>
        <v>4.2339589104908378E-2</v>
      </c>
      <c r="AX378" s="6">
        <f t="shared" si="801"/>
        <v>1.7735165611732082E-2</v>
      </c>
      <c r="AY378" s="6">
        <f t="shared" si="802"/>
        <v>0.27688036206170297</v>
      </c>
      <c r="AZ378" s="22">
        <f t="shared" si="803"/>
        <v>1.1536681752570957E-2</v>
      </c>
      <c r="BA378" s="6">
        <f t="shared" si="804"/>
        <v>359643.3494775999</v>
      </c>
      <c r="BB378" s="6" t="s">
        <v>191</v>
      </c>
      <c r="BC378" s="6">
        <f t="shared" si="805"/>
        <v>1.6701294737258496E-2</v>
      </c>
      <c r="BD378" s="6">
        <f t="shared" si="806"/>
        <v>148.63086387687477</v>
      </c>
      <c r="BE378" s="6">
        <f t="shared" si="807"/>
        <v>23.437029231938446</v>
      </c>
      <c r="BF378" s="6">
        <f t="shared" si="808"/>
        <v>-2.2716055665797075E-3</v>
      </c>
      <c r="BG378" s="6">
        <f t="shared" si="809"/>
        <v>23.434757626371866</v>
      </c>
      <c r="BH378" s="19">
        <f t="shared" si="810"/>
        <v>0.1739348271786835</v>
      </c>
      <c r="BI378">
        <f t="shared" si="811"/>
        <v>3.399665814638138</v>
      </c>
      <c r="BJ378">
        <f t="shared" si="812"/>
        <v>10.820665814638138</v>
      </c>
      <c r="BK378">
        <f t="shared" si="813"/>
        <v>273.02448809640362</v>
      </c>
      <c r="BL378" s="6">
        <f t="shared" si="814"/>
        <v>4.7651762558543087</v>
      </c>
      <c r="BM378">
        <f t="shared" si="815"/>
        <v>249.28549912316845</v>
      </c>
      <c r="BN378" s="6">
        <f t="shared" si="816"/>
        <v>16.619033274877896</v>
      </c>
      <c r="BO378" s="6">
        <f t="shared" si="817"/>
        <v>16</v>
      </c>
      <c r="BP378" s="6">
        <f t="shared" si="818"/>
        <v>37</v>
      </c>
      <c r="BQ378" s="6">
        <f t="shared" si="819"/>
        <v>8</v>
      </c>
      <c r="BR378">
        <f t="shared" si="820"/>
        <v>-16.649283222363682</v>
      </c>
      <c r="BS378" s="6" t="str">
        <f t="shared" si="821"/>
        <v>NEGATIF</v>
      </c>
      <c r="BT378" s="6">
        <f t="shared" si="757"/>
        <v>-0.29058481032729744</v>
      </c>
      <c r="BU378" s="6">
        <f t="shared" si="758"/>
        <v>16</v>
      </c>
      <c r="BV378" s="6">
        <f t="shared" si="759"/>
        <v>-1959</v>
      </c>
      <c r="BW378" s="6">
        <f t="shared" si="760"/>
        <v>2</v>
      </c>
      <c r="BX378" s="6" t="str">
        <f t="shared" si="761"/>
        <v>NEGATIF</v>
      </c>
      <c r="BY378">
        <f t="shared" si="822"/>
        <v>-73.107794184542541</v>
      </c>
      <c r="BZ378" s="6">
        <f t="shared" si="823"/>
        <v>106.89220581545746</v>
      </c>
      <c r="CA378">
        <f t="shared" si="824"/>
        <v>0.87338085512659847</v>
      </c>
      <c r="CB378" s="6" t="str">
        <f t="shared" si="825"/>
        <v>POSITIF</v>
      </c>
      <c r="CC378" s="6">
        <f t="shared" si="826"/>
        <v>0</v>
      </c>
      <c r="CD378" s="6">
        <f t="shared" si="827"/>
        <v>52</v>
      </c>
      <c r="CE378" s="6">
        <f t="shared" si="828"/>
        <v>24</v>
      </c>
      <c r="CF378" s="6"/>
      <c r="CG378">
        <f t="shared" si="829"/>
        <v>4.3508527371767265</v>
      </c>
      <c r="CH378">
        <f t="shared" si="830"/>
        <v>0.40901367998704019</v>
      </c>
      <c r="CI378">
        <f t="shared" si="831"/>
        <v>0.40905332698348362</v>
      </c>
    </row>
    <row r="379" spans="1:87">
      <c r="A379">
        <f t="shared" ref="A379:F379" si="844">A85</f>
        <v>7.0027777777777782</v>
      </c>
      <c r="B379">
        <f t="shared" si="844"/>
        <v>111.315</v>
      </c>
      <c r="C379">
        <f t="shared" si="844"/>
        <v>7</v>
      </c>
      <c r="D379">
        <f t="shared" si="844"/>
        <v>2017</v>
      </c>
      <c r="E379">
        <f t="shared" si="844"/>
        <v>5</v>
      </c>
      <c r="F379">
        <f t="shared" si="844"/>
        <v>24</v>
      </c>
      <c r="G379">
        <f t="shared" si="763"/>
        <v>0.12222152900771403</v>
      </c>
      <c r="H379" s="6">
        <f t="shared" ref="H379:J379" si="845">H85</f>
        <v>18</v>
      </c>
      <c r="I379" s="6">
        <f t="shared" si="845"/>
        <v>30</v>
      </c>
      <c r="J379" s="6">
        <f t="shared" si="845"/>
        <v>18.5</v>
      </c>
      <c r="K379" s="6"/>
      <c r="L379" s="6">
        <f t="shared" ref="L379:M379" si="846">L85</f>
        <v>20</v>
      </c>
      <c r="M379" s="6">
        <f t="shared" si="846"/>
        <v>-13</v>
      </c>
      <c r="N379" s="6">
        <f t="shared" si="766"/>
        <v>2457897.979166667</v>
      </c>
      <c r="O379" s="6">
        <f t="shared" si="767"/>
        <v>8.1270152549154447E-4</v>
      </c>
      <c r="P379" s="6">
        <f t="shared" si="768"/>
        <v>2457897.9799793684</v>
      </c>
      <c r="Q379" s="6">
        <f t="shared" si="769"/>
        <v>0.17393511237148235</v>
      </c>
      <c r="R379" s="6">
        <f t="shared" si="770"/>
        <v>249.44414268418609</v>
      </c>
      <c r="S379" s="6">
        <f t="shared" si="771"/>
        <v>336.58942435703648</v>
      </c>
      <c r="T379" s="6">
        <f t="shared" si="772"/>
        <v>4.3536215896535735</v>
      </c>
      <c r="U379" s="6">
        <f t="shared" si="773"/>
        <v>5.8745936824226845</v>
      </c>
      <c r="V379" s="6">
        <f t="shared" si="774"/>
        <v>148.62579388759639</v>
      </c>
      <c r="W379" s="6">
        <f t="shared" si="775"/>
        <v>2.5940094567290202</v>
      </c>
      <c r="X379" s="6">
        <f t="shared" si="776"/>
        <v>62.263801474779029</v>
      </c>
      <c r="Y379" s="6">
        <f t="shared" si="777"/>
        <v>1.0867083405429951</v>
      </c>
      <c r="Z379" s="6">
        <f t="shared" si="778"/>
        <v>139.0248070166117</v>
      </c>
      <c r="AA379" s="6">
        <f t="shared" si="779"/>
        <v>2.4264406243895893</v>
      </c>
      <c r="AB379" s="6">
        <f t="shared" si="780"/>
        <v>-8835.8498944268595</v>
      </c>
      <c r="AC379" s="6">
        <f t="shared" si="781"/>
        <v>122.27248480564171</v>
      </c>
      <c r="AD379" s="6">
        <f t="shared" si="782"/>
        <v>-963.29329957077789</v>
      </c>
      <c r="AE379" s="6">
        <f t="shared" si="783"/>
        <v>-476.73468838843337</v>
      </c>
      <c r="AF379" s="6">
        <f t="shared" si="784"/>
        <v>337.6572619736101</v>
      </c>
      <c r="AG379" s="6">
        <f t="shared" si="785"/>
        <v>2297.1678607999411</v>
      </c>
      <c r="AH379" s="6">
        <f t="shared" si="786"/>
        <v>-7518.7802748068762</v>
      </c>
      <c r="AI379" s="6">
        <f t="shared" si="787"/>
        <v>-2.0885500763352436</v>
      </c>
      <c r="AJ379" s="6">
        <f t="shared" si="788"/>
        <v>247.35559260785084</v>
      </c>
      <c r="AK379" s="6">
        <f t="shared" si="789"/>
        <v>4.3171695142287438</v>
      </c>
      <c r="AL379" s="6">
        <f t="shared" si="790"/>
        <v>247</v>
      </c>
      <c r="AM379" s="6">
        <f t="shared" si="791"/>
        <v>21</v>
      </c>
      <c r="AN379" s="6">
        <f t="shared" si="792"/>
        <v>20</v>
      </c>
      <c r="AO379" s="6"/>
      <c r="AP379" s="6">
        <f t="shared" si="793"/>
        <v>4.9515044092832765</v>
      </c>
      <c r="AQ379" s="6">
        <f t="shared" si="794"/>
        <v>8.6420054869010055E-2</v>
      </c>
      <c r="AR379" s="6" t="str">
        <f t="shared" si="795"/>
        <v>POSITIF</v>
      </c>
      <c r="AS379" s="6">
        <f t="shared" si="796"/>
        <v>4</v>
      </c>
      <c r="AT379" s="6">
        <f t="shared" si="797"/>
        <v>57</v>
      </c>
      <c r="AU379" s="6">
        <f t="shared" si="798"/>
        <v>5</v>
      </c>
      <c r="AV379" s="6">
        <f t="shared" si="799"/>
        <v>1.016225738857607</v>
      </c>
      <c r="AW379" s="22">
        <f t="shared" si="800"/>
        <v>4.2342739119066962E-2</v>
      </c>
      <c r="AX379" s="6">
        <f t="shared" si="801"/>
        <v>1.7736485086577321E-2</v>
      </c>
      <c r="AY379" s="6">
        <f t="shared" si="802"/>
        <v>0.27690095962565403</v>
      </c>
      <c r="AZ379" s="22">
        <f t="shared" si="803"/>
        <v>1.1537539984402252E-2</v>
      </c>
      <c r="BA379" s="6">
        <f t="shared" si="804"/>
        <v>359616.5972437539</v>
      </c>
      <c r="BB379" s="6" t="s">
        <v>191</v>
      </c>
      <c r="BC379" s="6">
        <f t="shared" si="805"/>
        <v>1.6701294725280397E-2</v>
      </c>
      <c r="BD379" s="6">
        <f t="shared" si="806"/>
        <v>148.63031227514139</v>
      </c>
      <c r="BE379" s="6">
        <f t="shared" si="807"/>
        <v>23.437029228229751</v>
      </c>
      <c r="BF379" s="6">
        <f t="shared" si="808"/>
        <v>-2.2716395132680099E-3</v>
      </c>
      <c r="BG379" s="6">
        <f t="shared" si="809"/>
        <v>23.434757588716483</v>
      </c>
      <c r="BH379" s="19">
        <f t="shared" si="810"/>
        <v>0.17393511237148235</v>
      </c>
      <c r="BI379">
        <f t="shared" si="811"/>
        <v>3.650350301619619</v>
      </c>
      <c r="BJ379">
        <f t="shared" si="812"/>
        <v>11.071350301619619</v>
      </c>
      <c r="BK379">
        <f t="shared" si="813"/>
        <v>276.76485744836947</v>
      </c>
      <c r="BL379" s="6">
        <f t="shared" si="814"/>
        <v>4.8304580162867996</v>
      </c>
      <c r="BM379">
        <f t="shared" si="815"/>
        <v>249.30539707592482</v>
      </c>
      <c r="BN379" s="6">
        <f t="shared" si="816"/>
        <v>16.620359805061653</v>
      </c>
      <c r="BO379" s="6">
        <f t="shared" si="817"/>
        <v>16</v>
      </c>
      <c r="BP379" s="6">
        <f t="shared" si="818"/>
        <v>37</v>
      </c>
      <c r="BQ379" s="6">
        <f t="shared" si="819"/>
        <v>13</v>
      </c>
      <c r="BR379">
        <f t="shared" si="820"/>
        <v>-16.647554486348181</v>
      </c>
      <c r="BS379" s="6" t="str">
        <f t="shared" si="821"/>
        <v>NEGATIF</v>
      </c>
      <c r="BT379" s="6">
        <f t="shared" si="757"/>
        <v>-0.29055463819192917</v>
      </c>
      <c r="BU379" s="6">
        <f t="shared" si="758"/>
        <v>16</v>
      </c>
      <c r="BV379" s="6">
        <f t="shared" si="759"/>
        <v>-1959</v>
      </c>
      <c r="BW379" s="6">
        <f t="shared" si="760"/>
        <v>8</v>
      </c>
      <c r="BX379" s="6" t="str">
        <f t="shared" si="761"/>
        <v>NEGATIF</v>
      </c>
      <c r="BY379">
        <f t="shared" si="822"/>
        <v>-72.602713633260876</v>
      </c>
      <c r="BZ379" s="6">
        <f t="shared" si="823"/>
        <v>107.39728636673912</v>
      </c>
      <c r="CA379">
        <f t="shared" si="824"/>
        <v>4.4212204465807874</v>
      </c>
      <c r="CB379" s="6" t="str">
        <f t="shared" si="825"/>
        <v>POSITIF</v>
      </c>
      <c r="CC379" s="6">
        <f t="shared" si="826"/>
        <v>4</v>
      </c>
      <c r="CD379" s="6">
        <f t="shared" si="827"/>
        <v>25</v>
      </c>
      <c r="CE379" s="6">
        <f t="shared" si="828"/>
        <v>16</v>
      </c>
      <c r="CF379" s="6"/>
      <c r="CG379">
        <f t="shared" si="829"/>
        <v>4.3512000219667319</v>
      </c>
      <c r="CH379">
        <f t="shared" si="830"/>
        <v>0.40901367932982979</v>
      </c>
      <c r="CI379">
        <f t="shared" si="831"/>
        <v>0.40905332691875468</v>
      </c>
    </row>
    <row r="380" spans="1:87">
      <c r="A380">
        <f t="shared" ref="A380:F380" si="847">A86</f>
        <v>7.0027777777777782</v>
      </c>
      <c r="B380">
        <f t="shared" si="847"/>
        <v>111.315</v>
      </c>
      <c r="C380">
        <f t="shared" si="847"/>
        <v>7</v>
      </c>
      <c r="D380">
        <f t="shared" si="847"/>
        <v>2017</v>
      </c>
      <c r="E380">
        <f t="shared" si="847"/>
        <v>5</v>
      </c>
      <c r="F380">
        <f t="shared" si="847"/>
        <v>24</v>
      </c>
      <c r="G380">
        <f t="shared" si="763"/>
        <v>0.12222152900771403</v>
      </c>
      <c r="H380">
        <f t="shared" ref="H380:J380" si="848">H86</f>
        <v>18</v>
      </c>
      <c r="I380">
        <f t="shared" si="848"/>
        <v>45</v>
      </c>
      <c r="J380">
        <f t="shared" si="848"/>
        <v>18.75</v>
      </c>
      <c r="L380">
        <f t="shared" ref="L380:M380" si="849">L86</f>
        <v>20</v>
      </c>
      <c r="M380">
        <f t="shared" si="849"/>
        <v>-13</v>
      </c>
      <c r="N380">
        <f t="shared" si="766"/>
        <v>2457897.9895833335</v>
      </c>
      <c r="O380">
        <f t="shared" si="767"/>
        <v>8.1270152549154447E-4</v>
      </c>
      <c r="P380">
        <f t="shared" si="768"/>
        <v>2457897.9903960349</v>
      </c>
      <c r="Q380">
        <f t="shared" si="769"/>
        <v>0.1739353975642684</v>
      </c>
      <c r="R380">
        <f t="shared" si="770"/>
        <v>249.44414268418609</v>
      </c>
      <c r="S380">
        <f t="shared" si="771"/>
        <v>336.72551802628732</v>
      </c>
      <c r="T380">
        <f t="shared" si="772"/>
        <v>4.3536215896535735</v>
      </c>
      <c r="U380">
        <f t="shared" si="773"/>
        <v>5.8769689650422317</v>
      </c>
      <c r="V380">
        <f t="shared" si="774"/>
        <v>148.62524228425076</v>
      </c>
      <c r="W380">
        <f t="shared" si="775"/>
        <v>2.5939998294344737</v>
      </c>
      <c r="X380">
        <f t="shared" si="776"/>
        <v>62.27406863438955</v>
      </c>
      <c r="Y380">
        <f t="shared" si="777"/>
        <v>1.0868875362830266</v>
      </c>
      <c r="Z380">
        <f t="shared" si="778"/>
        <v>139.03507368597639</v>
      </c>
      <c r="AA380">
        <f t="shared" si="779"/>
        <v>2.4266198115732167</v>
      </c>
      <c r="AB380">
        <f t="shared" si="780"/>
        <v>-8786.4749698150299</v>
      </c>
      <c r="AC380">
        <f t="shared" si="781"/>
        <v>122.53267337753299</v>
      </c>
      <c r="AD380">
        <f t="shared" si="782"/>
        <v>-918.62828434720063</v>
      </c>
      <c r="AE380">
        <f t="shared" si="783"/>
        <v>-481.51344720213149</v>
      </c>
      <c r="AF380">
        <f t="shared" si="784"/>
        <v>337.14012632068415</v>
      </c>
      <c r="AG380">
        <f t="shared" si="785"/>
        <v>2287.6105921292515</v>
      </c>
      <c r="AH380">
        <f t="shared" si="786"/>
        <v>-7439.3333095368926</v>
      </c>
      <c r="AI380">
        <f t="shared" si="787"/>
        <v>-2.0664814748713591</v>
      </c>
      <c r="AJ380">
        <f t="shared" si="788"/>
        <v>247.37766120931474</v>
      </c>
      <c r="AK380">
        <f t="shared" si="789"/>
        <v>4.3175546839856001</v>
      </c>
      <c r="AL380">
        <f t="shared" si="790"/>
        <v>247</v>
      </c>
      <c r="AM380">
        <f t="shared" si="791"/>
        <v>22</v>
      </c>
      <c r="AN380">
        <f t="shared" si="792"/>
        <v>39</v>
      </c>
      <c r="AP380">
        <f t="shared" si="793"/>
        <v>4.9569047844813907</v>
      </c>
      <c r="AQ380">
        <f t="shared" si="794"/>
        <v>8.6514309197060185E-2</v>
      </c>
      <c r="AR380" t="str">
        <f t="shared" si="795"/>
        <v>POSITIF</v>
      </c>
      <c r="AS380">
        <f t="shared" si="796"/>
        <v>4</v>
      </c>
      <c r="AT380">
        <f t="shared" si="797"/>
        <v>57</v>
      </c>
      <c r="AU380">
        <f t="shared" si="798"/>
        <v>24</v>
      </c>
      <c r="AV380">
        <f t="shared" si="799"/>
        <v>1.0163009672492558</v>
      </c>
      <c r="AW380" s="4">
        <f t="shared" si="800"/>
        <v>4.234587363538566E-2</v>
      </c>
      <c r="AX380">
        <f t="shared" si="801"/>
        <v>1.7737798069702573E-2</v>
      </c>
      <c r="AY380">
        <f t="shared" si="802"/>
        <v>0.27692145585064998</v>
      </c>
      <c r="AZ380" s="4">
        <f t="shared" si="803"/>
        <v>1.1538393993777082E-2</v>
      </c>
      <c r="BA380">
        <f t="shared" si="804"/>
        <v>359589.98057990667</v>
      </c>
      <c r="BB380" t="s">
        <v>191</v>
      </c>
      <c r="BC380">
        <f t="shared" si="805"/>
        <v>1.6701294713302301E-2</v>
      </c>
      <c r="BD380">
        <f t="shared" si="806"/>
        <v>148.6297606734328</v>
      </c>
      <c r="BE380">
        <f t="shared" si="807"/>
        <v>23.437029224521055</v>
      </c>
      <c r="BF380">
        <f t="shared" si="808"/>
        <v>-2.2716734482254547E-3</v>
      </c>
      <c r="BG380">
        <f t="shared" si="809"/>
        <v>23.434757551072831</v>
      </c>
      <c r="BH380" s="19">
        <f t="shared" si="810"/>
        <v>0.1739353975642684</v>
      </c>
      <c r="BI380">
        <f t="shared" si="811"/>
        <v>3.9010347773631415</v>
      </c>
      <c r="BJ380">
        <f t="shared" si="812"/>
        <v>11.322034777363141</v>
      </c>
      <c r="BK380">
        <f t="shared" si="813"/>
        <v>280.50510750655019</v>
      </c>
      <c r="BL380">
        <f t="shared" si="814"/>
        <v>4.895737694649962</v>
      </c>
      <c r="BM380">
        <f t="shared" si="815"/>
        <v>249.32541415389687</v>
      </c>
      <c r="BN380">
        <f t="shared" si="816"/>
        <v>16.621694276926458</v>
      </c>
      <c r="BO380">
        <f t="shared" si="817"/>
        <v>16</v>
      </c>
      <c r="BP380">
        <f t="shared" si="818"/>
        <v>37</v>
      </c>
      <c r="BQ380">
        <f t="shared" si="819"/>
        <v>18</v>
      </c>
      <c r="BR380">
        <f t="shared" si="820"/>
        <v>-16.645735600062643</v>
      </c>
      <c r="BS380" t="str">
        <f t="shared" si="821"/>
        <v>NEGATIF</v>
      </c>
      <c r="BT380">
        <f t="shared" si="757"/>
        <v>-0.29052289263752717</v>
      </c>
      <c r="BU380">
        <f t="shared" si="758"/>
        <v>16</v>
      </c>
      <c r="BV380">
        <f t="shared" si="759"/>
        <v>-1959</v>
      </c>
      <c r="BW380">
        <f t="shared" si="760"/>
        <v>15</v>
      </c>
      <c r="BX380" t="str">
        <f t="shared" si="761"/>
        <v>NEGATIF</v>
      </c>
      <c r="BY380">
        <f t="shared" si="822"/>
        <v>-72.0260010562437</v>
      </c>
      <c r="BZ380">
        <f t="shared" si="823"/>
        <v>107.9739989437563</v>
      </c>
      <c r="CA380">
        <f t="shared" si="824"/>
        <v>7.9585135610058471</v>
      </c>
      <c r="CB380" t="str">
        <f t="shared" si="825"/>
        <v>POSITIF</v>
      </c>
      <c r="CC380">
        <f t="shared" si="826"/>
        <v>7</v>
      </c>
      <c r="CD380">
        <f t="shared" si="827"/>
        <v>57</v>
      </c>
      <c r="CE380">
        <f t="shared" si="828"/>
        <v>30</v>
      </c>
      <c r="CG380">
        <f t="shared" si="829"/>
        <v>4.3515493858839722</v>
      </c>
      <c r="CH380">
        <f t="shared" si="830"/>
        <v>0.40901367867282412</v>
      </c>
      <c r="CI380">
        <f t="shared" si="831"/>
        <v>0.40905332685402573</v>
      </c>
    </row>
    <row r="381" spans="1:87">
      <c r="A381">
        <f t="shared" ref="A381:F381" si="850">A87</f>
        <v>7.0027777777777782</v>
      </c>
      <c r="B381">
        <f t="shared" si="850"/>
        <v>111.315</v>
      </c>
      <c r="C381">
        <f t="shared" si="850"/>
        <v>7</v>
      </c>
      <c r="D381">
        <f t="shared" si="850"/>
        <v>2017</v>
      </c>
      <c r="E381">
        <f t="shared" si="850"/>
        <v>5</v>
      </c>
      <c r="F381">
        <f t="shared" si="850"/>
        <v>24</v>
      </c>
      <c r="G381">
        <f t="shared" si="763"/>
        <v>0.12222152900771403</v>
      </c>
      <c r="H381">
        <f t="shared" ref="H381:J381" si="851">H87</f>
        <v>19</v>
      </c>
      <c r="I381">
        <f t="shared" si="851"/>
        <v>0</v>
      </c>
      <c r="J381">
        <f t="shared" si="851"/>
        <v>19</v>
      </c>
      <c r="L381">
        <f t="shared" ref="L381:M381" si="852">L87</f>
        <v>20</v>
      </c>
      <c r="M381">
        <f t="shared" si="852"/>
        <v>-13</v>
      </c>
      <c r="N381">
        <f t="shared" si="766"/>
        <v>2457898</v>
      </c>
      <c r="O381">
        <f t="shared" si="767"/>
        <v>8.1270152549154447E-4</v>
      </c>
      <c r="P381">
        <f t="shared" si="768"/>
        <v>2457898.0008127014</v>
      </c>
      <c r="Q381">
        <f t="shared" si="769"/>
        <v>0.17393568275705448</v>
      </c>
      <c r="R381">
        <f t="shared" si="770"/>
        <v>249.44414268418609</v>
      </c>
      <c r="S381">
        <f t="shared" si="771"/>
        <v>336.86161169553816</v>
      </c>
      <c r="T381">
        <f t="shared" si="772"/>
        <v>4.3536215896535735</v>
      </c>
      <c r="U381">
        <f t="shared" si="773"/>
        <v>5.8793442476617788</v>
      </c>
      <c r="V381">
        <f t="shared" si="774"/>
        <v>148.62469068090513</v>
      </c>
      <c r="W381">
        <f t="shared" si="775"/>
        <v>2.5939902021399277</v>
      </c>
      <c r="X381">
        <f t="shared" si="776"/>
        <v>62.28433579400189</v>
      </c>
      <c r="Y381">
        <f t="shared" si="777"/>
        <v>1.0870667320230896</v>
      </c>
      <c r="Z381">
        <f t="shared" si="778"/>
        <v>139.04534035534289</v>
      </c>
      <c r="AA381">
        <f t="shared" si="779"/>
        <v>2.4267989987568757</v>
      </c>
      <c r="AB381">
        <f t="shared" si="780"/>
        <v>-8737.0495728153492</v>
      </c>
      <c r="AC381">
        <f t="shared" si="781"/>
        <v>122.7799453342919</v>
      </c>
      <c r="AD381">
        <f t="shared" si="782"/>
        <v>-873.57593551673824</v>
      </c>
      <c r="AE381">
        <f t="shared" si="783"/>
        <v>-486.24145277839636</v>
      </c>
      <c r="AF381">
        <f t="shared" si="784"/>
        <v>336.6181561104508</v>
      </c>
      <c r="AG381">
        <f t="shared" si="785"/>
        <v>2278.0351433197293</v>
      </c>
      <c r="AH381">
        <f t="shared" si="786"/>
        <v>-7359.4337163460104</v>
      </c>
      <c r="AI381">
        <f t="shared" si="787"/>
        <v>-2.0442871434294472</v>
      </c>
      <c r="AJ381">
        <f t="shared" si="788"/>
        <v>247.39985554075665</v>
      </c>
      <c r="AK381">
        <f t="shared" si="789"/>
        <v>4.3179420481445394</v>
      </c>
      <c r="AL381">
        <f t="shared" si="790"/>
        <v>247</v>
      </c>
      <c r="AM381">
        <f t="shared" si="791"/>
        <v>23</v>
      </c>
      <c r="AN381">
        <f t="shared" si="792"/>
        <v>59</v>
      </c>
      <c r="AP381">
        <f t="shared" si="793"/>
        <v>4.9449605061268764</v>
      </c>
      <c r="AQ381">
        <f t="shared" si="794"/>
        <v>8.6305842212999223E-2</v>
      </c>
      <c r="AR381" t="str">
        <f t="shared" si="795"/>
        <v>POSITIF</v>
      </c>
      <c r="AS381">
        <f t="shared" si="796"/>
        <v>4</v>
      </c>
      <c r="AT381">
        <f t="shared" si="797"/>
        <v>56</v>
      </c>
      <c r="AU381">
        <f t="shared" si="798"/>
        <v>41</v>
      </c>
      <c r="AV381">
        <f t="shared" si="799"/>
        <v>1.0163758230845237</v>
      </c>
      <c r="AW381" s="4">
        <f t="shared" si="800"/>
        <v>4.234899262852182E-2</v>
      </c>
      <c r="AX381">
        <f t="shared" si="801"/>
        <v>1.7739104550492327E-2</v>
      </c>
      <c r="AY381">
        <f t="shared" si="802"/>
        <v>0.27694185057098464</v>
      </c>
      <c r="AZ381" s="4">
        <f t="shared" si="803"/>
        <v>1.1539243773791027E-2</v>
      </c>
      <c r="BA381">
        <f t="shared" si="804"/>
        <v>359563.49964187917</v>
      </c>
      <c r="BB381" t="s">
        <v>191</v>
      </c>
      <c r="BC381">
        <f t="shared" si="805"/>
        <v>1.6701294701324206E-2</v>
      </c>
      <c r="BD381">
        <f t="shared" si="806"/>
        <v>148.62920907172415</v>
      </c>
      <c r="BE381">
        <f t="shared" si="807"/>
        <v>23.437029220812359</v>
      </c>
      <c r="BF381">
        <f t="shared" si="808"/>
        <v>-2.2717073714475788E-3</v>
      </c>
      <c r="BG381">
        <f t="shared" si="809"/>
        <v>23.434757513440911</v>
      </c>
      <c r="BH381" s="19">
        <f t="shared" si="810"/>
        <v>0.17393568275705448</v>
      </c>
      <c r="BI381">
        <f t="shared" si="811"/>
        <v>4.1517192531377081</v>
      </c>
      <c r="BJ381">
        <f t="shared" si="812"/>
        <v>11.572719253137709</v>
      </c>
      <c r="BK381">
        <f t="shared" si="813"/>
        <v>284.24524310566534</v>
      </c>
      <c r="BL381">
        <f t="shared" si="814"/>
        <v>4.9610153753255721</v>
      </c>
      <c r="BM381">
        <f t="shared" si="815"/>
        <v>249.3455456914003</v>
      </c>
      <c r="BN381">
        <f t="shared" si="816"/>
        <v>16.623036379426686</v>
      </c>
      <c r="BO381">
        <f t="shared" si="817"/>
        <v>16</v>
      </c>
      <c r="BP381">
        <f t="shared" si="818"/>
        <v>37</v>
      </c>
      <c r="BQ381">
        <f t="shared" si="819"/>
        <v>22</v>
      </c>
      <c r="BR381">
        <f t="shared" si="820"/>
        <v>-16.661055787247836</v>
      </c>
      <c r="BS381" t="str">
        <f t="shared" si="821"/>
        <v>NEGATIF</v>
      </c>
      <c r="BT381">
        <f t="shared" si="757"/>
        <v>-0.29079028034593063</v>
      </c>
      <c r="BU381">
        <f t="shared" si="758"/>
        <v>16</v>
      </c>
      <c r="BV381">
        <f t="shared" si="759"/>
        <v>-1960</v>
      </c>
      <c r="BW381">
        <f t="shared" si="760"/>
        <v>20</v>
      </c>
      <c r="BX381" t="str">
        <f t="shared" si="761"/>
        <v>NEGATIF</v>
      </c>
      <c r="BY381">
        <f t="shared" si="822"/>
        <v>-71.354739639902434</v>
      </c>
      <c r="BZ381">
        <f t="shared" si="823"/>
        <v>108.64526036009757</v>
      </c>
      <c r="CA381">
        <f t="shared" si="824"/>
        <v>11.480161731234961</v>
      </c>
      <c r="CB381" t="str">
        <f t="shared" si="825"/>
        <v>POSITIF</v>
      </c>
      <c r="CC381">
        <f t="shared" si="826"/>
        <v>11</v>
      </c>
      <c r="CD381">
        <f t="shared" si="827"/>
        <v>28</v>
      </c>
      <c r="CE381">
        <f t="shared" si="828"/>
        <v>48</v>
      </c>
      <c r="CG381">
        <f t="shared" si="829"/>
        <v>4.351900747496896</v>
      </c>
      <c r="CH381">
        <f t="shared" si="830"/>
        <v>0.40901367801602317</v>
      </c>
      <c r="CI381">
        <f t="shared" si="831"/>
        <v>0.40905332678929679</v>
      </c>
    </row>
    <row r="382" spans="1:87">
      <c r="A382">
        <f t="shared" ref="A382:F382" si="853">A88</f>
        <v>7.0027777777777782</v>
      </c>
      <c r="B382">
        <f t="shared" si="853"/>
        <v>111.315</v>
      </c>
      <c r="C382">
        <f t="shared" si="853"/>
        <v>7</v>
      </c>
      <c r="D382">
        <f t="shared" si="853"/>
        <v>2017</v>
      </c>
      <c r="E382">
        <f t="shared" si="853"/>
        <v>5</v>
      </c>
      <c r="F382">
        <f t="shared" si="853"/>
        <v>24</v>
      </c>
      <c r="G382">
        <f t="shared" si="763"/>
        <v>0.12222152900771403</v>
      </c>
      <c r="H382">
        <f t="shared" ref="H382:J382" si="854">H88</f>
        <v>19</v>
      </c>
      <c r="I382">
        <f t="shared" si="854"/>
        <v>15</v>
      </c>
      <c r="J382">
        <f t="shared" si="854"/>
        <v>19.25</v>
      </c>
      <c r="L382">
        <f t="shared" ref="L382:M382" si="855">L88</f>
        <v>20</v>
      </c>
      <c r="M382">
        <f t="shared" si="855"/>
        <v>-13</v>
      </c>
      <c r="N382">
        <f t="shared" si="766"/>
        <v>2457898.010416667</v>
      </c>
      <c r="O382">
        <f t="shared" si="767"/>
        <v>8.1270152549154447E-4</v>
      </c>
      <c r="P382">
        <f t="shared" si="768"/>
        <v>2457898.0112293684</v>
      </c>
      <c r="Q382">
        <f t="shared" si="769"/>
        <v>0.1739359679498533</v>
      </c>
      <c r="R382">
        <f t="shared" si="770"/>
        <v>249.44414268418609</v>
      </c>
      <c r="S382">
        <f t="shared" si="771"/>
        <v>336.99770537088625</v>
      </c>
      <c r="T382">
        <f t="shared" si="772"/>
        <v>4.3536215896535735</v>
      </c>
      <c r="U382">
        <f t="shared" si="773"/>
        <v>5.8817195303877439</v>
      </c>
      <c r="V382">
        <f t="shared" si="774"/>
        <v>148.62413907753483</v>
      </c>
      <c r="W382">
        <f t="shared" si="775"/>
        <v>2.5939805748449509</v>
      </c>
      <c r="X382">
        <f t="shared" si="776"/>
        <v>62.294602954072616</v>
      </c>
      <c r="Y382">
        <f t="shared" si="777"/>
        <v>1.087245927771153</v>
      </c>
      <c r="Z382">
        <f t="shared" si="778"/>
        <v>139.05560702516686</v>
      </c>
      <c r="AA382">
        <f t="shared" si="779"/>
        <v>2.4269781859485193</v>
      </c>
      <c r="AB382">
        <f t="shared" si="780"/>
        <v>-8687.5739800664323</v>
      </c>
      <c r="AC382">
        <f t="shared" si="781"/>
        <v>123.01427462020656</v>
      </c>
      <c r="AD382">
        <f t="shared" si="782"/>
        <v>-828.15524707927614</v>
      </c>
      <c r="AE382">
        <f t="shared" si="783"/>
        <v>-490.91820697493478</v>
      </c>
      <c r="AF382">
        <f t="shared" si="784"/>
        <v>336.09136513582189</v>
      </c>
      <c r="AG382">
        <f t="shared" si="785"/>
        <v>2268.4415863388863</v>
      </c>
      <c r="AH382">
        <f t="shared" si="786"/>
        <v>-7279.1002080257276</v>
      </c>
      <c r="AI382">
        <f t="shared" si="787"/>
        <v>-2.0219722800071467</v>
      </c>
      <c r="AJ382">
        <f t="shared" si="788"/>
        <v>247.42217040417896</v>
      </c>
      <c r="AK382">
        <f t="shared" si="789"/>
        <v>4.3183315159833917</v>
      </c>
      <c r="AL382">
        <f t="shared" si="790"/>
        <v>247</v>
      </c>
      <c r="AM382">
        <f t="shared" si="791"/>
        <v>25</v>
      </c>
      <c r="AN382">
        <f t="shared" si="792"/>
        <v>19</v>
      </c>
      <c r="AP382">
        <f t="shared" si="793"/>
        <v>4.9539085456961578</v>
      </c>
      <c r="AQ382">
        <f t="shared" si="794"/>
        <v>8.6462014965081921E-2</v>
      </c>
      <c r="AR382" t="str">
        <f t="shared" si="795"/>
        <v>POSITIF</v>
      </c>
      <c r="AS382">
        <f t="shared" si="796"/>
        <v>4</v>
      </c>
      <c r="AT382">
        <f t="shared" si="797"/>
        <v>57</v>
      </c>
      <c r="AU382">
        <f t="shared" si="798"/>
        <v>14</v>
      </c>
      <c r="AV382">
        <f t="shared" si="799"/>
        <v>1.0164503057580339</v>
      </c>
      <c r="AW382" s="4">
        <f t="shared" si="800"/>
        <v>4.2352096073251411E-2</v>
      </c>
      <c r="AX382">
        <f t="shared" si="801"/>
        <v>1.7740404518380767E-2</v>
      </c>
      <c r="AY382">
        <f t="shared" si="802"/>
        <v>0.27696214362172766</v>
      </c>
      <c r="AZ382" s="4">
        <f t="shared" si="803"/>
        <v>1.1540089317571986E-2</v>
      </c>
      <c r="BA382">
        <f t="shared" si="804"/>
        <v>359537.1545846748</v>
      </c>
      <c r="BB382" t="s">
        <v>191</v>
      </c>
      <c r="BC382">
        <f t="shared" si="805"/>
        <v>1.6701294689346106E-2</v>
      </c>
      <c r="BD382">
        <f t="shared" si="806"/>
        <v>148.62865746999088</v>
      </c>
      <c r="BE382">
        <f t="shared" si="807"/>
        <v>23.437029217103664</v>
      </c>
      <c r="BF382">
        <f t="shared" si="808"/>
        <v>-2.2717412829298847E-3</v>
      </c>
      <c r="BG382">
        <f t="shared" si="809"/>
        <v>23.434757475820735</v>
      </c>
      <c r="BH382" s="19">
        <f t="shared" si="810"/>
        <v>0.1739359679498533</v>
      </c>
      <c r="BI382">
        <f t="shared" si="811"/>
        <v>4.4024037400881451</v>
      </c>
      <c r="BJ382">
        <f t="shared" si="812"/>
        <v>11.823403740088146</v>
      </c>
      <c r="BK382">
        <f t="shared" si="813"/>
        <v>287.98526912107673</v>
      </c>
      <c r="BL382">
        <f t="shared" si="814"/>
        <v>5.0262911434047455</v>
      </c>
      <c r="BM382">
        <f t="shared" si="815"/>
        <v>249.36578698024542</v>
      </c>
      <c r="BN382">
        <f t="shared" si="816"/>
        <v>16.624385798683029</v>
      </c>
      <c r="BO382">
        <f t="shared" si="817"/>
        <v>16</v>
      </c>
      <c r="BP382">
        <f t="shared" si="818"/>
        <v>37</v>
      </c>
      <c r="BQ382">
        <f t="shared" si="819"/>
        <v>27</v>
      </c>
      <c r="BR382">
        <f t="shared" si="820"/>
        <v>-16.655767215093817</v>
      </c>
      <c r="BS382" t="str">
        <f t="shared" si="821"/>
        <v>NEGATIF</v>
      </c>
      <c r="BT382">
        <f t="shared" si="757"/>
        <v>-0.29069797734911368</v>
      </c>
      <c r="BU382">
        <f t="shared" si="758"/>
        <v>16</v>
      </c>
      <c r="BV382">
        <f t="shared" si="759"/>
        <v>-1960</v>
      </c>
      <c r="BW382">
        <f t="shared" si="760"/>
        <v>39</v>
      </c>
      <c r="BX382" t="str">
        <f t="shared" si="761"/>
        <v>NEGATIF</v>
      </c>
      <c r="BY382">
        <f t="shared" si="822"/>
        <v>-70.619390231846637</v>
      </c>
      <c r="BZ382">
        <f t="shared" si="823"/>
        <v>109.38060976815336</v>
      </c>
      <c r="CA382">
        <f t="shared" si="824"/>
        <v>14.990969046428296</v>
      </c>
      <c r="CB382" t="str">
        <f t="shared" si="825"/>
        <v>POSITIF</v>
      </c>
      <c r="CC382">
        <f t="shared" si="826"/>
        <v>14</v>
      </c>
      <c r="CD382">
        <f t="shared" si="827"/>
        <v>59</v>
      </c>
      <c r="CE382">
        <f t="shared" si="828"/>
        <v>27</v>
      </c>
      <c r="CG382">
        <f t="shared" si="829"/>
        <v>4.3522540246320904</v>
      </c>
      <c r="CH382">
        <f t="shared" si="830"/>
        <v>0.40901367735942729</v>
      </c>
      <c r="CI382">
        <f t="shared" si="831"/>
        <v>0.40905332672456785</v>
      </c>
    </row>
    <row r="383" spans="1:87">
      <c r="A383">
        <f t="shared" ref="A383:F383" si="856">A89</f>
        <v>7.0027777777777782</v>
      </c>
      <c r="B383">
        <f t="shared" si="856"/>
        <v>111.315</v>
      </c>
      <c r="C383">
        <f t="shared" si="856"/>
        <v>7</v>
      </c>
      <c r="D383">
        <f t="shared" si="856"/>
        <v>2017</v>
      </c>
      <c r="E383">
        <f t="shared" si="856"/>
        <v>5</v>
      </c>
      <c r="F383">
        <f t="shared" si="856"/>
        <v>24</v>
      </c>
      <c r="G383">
        <f t="shared" si="763"/>
        <v>0.12222152900771403</v>
      </c>
      <c r="H383">
        <f t="shared" ref="H383:J383" si="857">H89</f>
        <v>19</v>
      </c>
      <c r="I383">
        <f t="shared" si="857"/>
        <v>30</v>
      </c>
      <c r="J383">
        <f t="shared" si="857"/>
        <v>19.5</v>
      </c>
      <c r="L383">
        <f t="shared" ref="L383:M383" si="858">L89</f>
        <v>20</v>
      </c>
      <c r="M383">
        <f t="shared" si="858"/>
        <v>-13</v>
      </c>
      <c r="N383">
        <f t="shared" si="766"/>
        <v>2457898.0208333335</v>
      </c>
      <c r="O383">
        <f t="shared" si="767"/>
        <v>8.1270152549154447E-4</v>
      </c>
      <c r="P383">
        <f t="shared" si="768"/>
        <v>2457898.0216460349</v>
      </c>
      <c r="Q383">
        <f t="shared" si="769"/>
        <v>0.17393625314263939</v>
      </c>
      <c r="R383">
        <f t="shared" si="770"/>
        <v>249.44414268418609</v>
      </c>
      <c r="S383">
        <f t="shared" si="771"/>
        <v>337.13379904013709</v>
      </c>
      <c r="T383">
        <f t="shared" si="772"/>
        <v>4.3536215896535735</v>
      </c>
      <c r="U383">
        <f t="shared" si="773"/>
        <v>5.884094813007291</v>
      </c>
      <c r="V383">
        <f t="shared" si="774"/>
        <v>148.62358747418915</v>
      </c>
      <c r="W383">
        <f t="shared" si="775"/>
        <v>2.5939709475504036</v>
      </c>
      <c r="X383">
        <f t="shared" si="776"/>
        <v>62.304870113684956</v>
      </c>
      <c r="Y383">
        <f t="shared" si="777"/>
        <v>1.0874251235112162</v>
      </c>
      <c r="Z383">
        <f t="shared" si="778"/>
        <v>139.06587369453246</v>
      </c>
      <c r="AA383">
        <f t="shared" si="779"/>
        <v>2.4271573731321623</v>
      </c>
      <c r="AB383">
        <f t="shared" si="780"/>
        <v>-8638.0484751410731</v>
      </c>
      <c r="AC383">
        <f t="shared" si="781"/>
        <v>123.23563651285045</v>
      </c>
      <c r="AD383">
        <f t="shared" si="782"/>
        <v>-782.38537442612653</v>
      </c>
      <c r="AE383">
        <f t="shared" si="783"/>
        <v>-495.54321642794991</v>
      </c>
      <c r="AF383">
        <f t="shared" si="784"/>
        <v>335.55976738642676</v>
      </c>
      <c r="AG383">
        <f t="shared" si="785"/>
        <v>2258.8299945787644</v>
      </c>
      <c r="AH383">
        <f t="shared" si="786"/>
        <v>-7198.3516675171086</v>
      </c>
      <c r="AI383">
        <f t="shared" si="787"/>
        <v>-1.9995421298658635</v>
      </c>
      <c r="AJ383">
        <f t="shared" si="788"/>
        <v>247.44460055432023</v>
      </c>
      <c r="AK383">
        <f t="shared" si="789"/>
        <v>4.3187229959550741</v>
      </c>
      <c r="AL383">
        <f t="shared" si="790"/>
        <v>247</v>
      </c>
      <c r="AM383">
        <f t="shared" si="791"/>
        <v>26</v>
      </c>
      <c r="AN383">
        <f t="shared" si="792"/>
        <v>40</v>
      </c>
      <c r="AP383">
        <f t="shared" si="793"/>
        <v>4.9546794777567928</v>
      </c>
      <c r="AQ383">
        <f t="shared" si="794"/>
        <v>8.6475470267849186E-2</v>
      </c>
      <c r="AR383" t="str">
        <f t="shared" si="795"/>
        <v>POSITIF</v>
      </c>
      <c r="AS383">
        <f t="shared" si="796"/>
        <v>4</v>
      </c>
      <c r="AT383">
        <f t="shared" si="797"/>
        <v>57</v>
      </c>
      <c r="AU383">
        <f t="shared" si="798"/>
        <v>16</v>
      </c>
      <c r="AV383">
        <f t="shared" si="799"/>
        <v>1.0165244146573389</v>
      </c>
      <c r="AW383" s="4">
        <f t="shared" si="800"/>
        <v>4.235518394405579E-2</v>
      </c>
      <c r="AX383">
        <f t="shared" si="801"/>
        <v>1.774169796267867E-2</v>
      </c>
      <c r="AY383">
        <f t="shared" si="802"/>
        <v>0.2769823348360223</v>
      </c>
      <c r="AZ383" s="4">
        <f t="shared" si="803"/>
        <v>1.1540930618167597E-2</v>
      </c>
      <c r="BA383">
        <f t="shared" si="804"/>
        <v>359510.94556598761</v>
      </c>
      <c r="BB383" t="s">
        <v>191</v>
      </c>
      <c r="BC383">
        <f t="shared" si="805"/>
        <v>1.6701294677368011E-2</v>
      </c>
      <c r="BD383">
        <f t="shared" si="806"/>
        <v>148.62810586828223</v>
      </c>
      <c r="BE383">
        <f t="shared" si="807"/>
        <v>23.437029213394968</v>
      </c>
      <c r="BF383">
        <f t="shared" si="808"/>
        <v>-2.2717751826633438E-3</v>
      </c>
      <c r="BG383">
        <f t="shared" si="809"/>
        <v>23.434757438212305</v>
      </c>
      <c r="BH383" s="19">
        <f t="shared" si="810"/>
        <v>0.17393625314263939</v>
      </c>
      <c r="BI383">
        <f t="shared" si="811"/>
        <v>4.6530882158627112</v>
      </c>
      <c r="BJ383">
        <f t="shared" si="812"/>
        <v>12.074088215862712</v>
      </c>
      <c r="BK383">
        <f t="shared" si="813"/>
        <v>291.725189968937</v>
      </c>
      <c r="BL383">
        <f t="shared" si="814"/>
        <v>5.0915650759638851</v>
      </c>
      <c r="BM383">
        <f t="shared" si="815"/>
        <v>249.38613326900366</v>
      </c>
      <c r="BN383">
        <f t="shared" si="816"/>
        <v>16.625742217933578</v>
      </c>
      <c r="BO383">
        <f t="shared" si="817"/>
        <v>16</v>
      </c>
      <c r="BP383">
        <f t="shared" si="818"/>
        <v>37</v>
      </c>
      <c r="BQ383">
        <f t="shared" si="819"/>
        <v>32</v>
      </c>
      <c r="BR383">
        <f t="shared" si="820"/>
        <v>-16.658566024421702</v>
      </c>
      <c r="BS383" t="str">
        <f t="shared" si="821"/>
        <v>NEGATIF</v>
      </c>
      <c r="BT383">
        <f t="shared" si="757"/>
        <v>-0.29074682578702082</v>
      </c>
      <c r="BU383">
        <f t="shared" si="758"/>
        <v>16</v>
      </c>
      <c r="BV383">
        <f t="shared" si="759"/>
        <v>-1960</v>
      </c>
      <c r="BW383">
        <f t="shared" si="760"/>
        <v>29</v>
      </c>
      <c r="BX383" t="str">
        <f t="shared" si="761"/>
        <v>NEGATIF</v>
      </c>
      <c r="BY383">
        <f t="shared" si="822"/>
        <v>-69.782176142723173</v>
      </c>
      <c r="BZ383">
        <f t="shared" si="823"/>
        <v>110.21782385727683</v>
      </c>
      <c r="CA383">
        <f t="shared" si="824"/>
        <v>18.483082228757791</v>
      </c>
      <c r="CB383" t="str">
        <f t="shared" si="825"/>
        <v>POSITIF</v>
      </c>
      <c r="CC383">
        <f t="shared" si="826"/>
        <v>18</v>
      </c>
      <c r="CD383">
        <f t="shared" si="827"/>
        <v>28</v>
      </c>
      <c r="CE383">
        <f t="shared" si="828"/>
        <v>59</v>
      </c>
      <c r="CG383">
        <f t="shared" si="829"/>
        <v>4.3526091343614839</v>
      </c>
      <c r="CH383">
        <f t="shared" si="830"/>
        <v>0.40901367670303634</v>
      </c>
      <c r="CI383">
        <f t="shared" si="831"/>
        <v>0.4090533266598389</v>
      </c>
    </row>
    <row r="384" spans="1:87">
      <c r="A384">
        <f t="shared" ref="A384:F384" si="859">A90</f>
        <v>7.0027777777777782</v>
      </c>
      <c r="B384">
        <f t="shared" si="859"/>
        <v>111.315</v>
      </c>
      <c r="C384">
        <f t="shared" si="859"/>
        <v>7</v>
      </c>
      <c r="D384">
        <f t="shared" si="859"/>
        <v>2017</v>
      </c>
      <c r="E384">
        <f t="shared" si="859"/>
        <v>5</v>
      </c>
      <c r="F384">
        <f t="shared" si="859"/>
        <v>24</v>
      </c>
      <c r="G384">
        <f t="shared" si="763"/>
        <v>0.12222152900771403</v>
      </c>
      <c r="H384">
        <f t="shared" ref="H384:J384" si="860">H90</f>
        <v>19</v>
      </c>
      <c r="I384">
        <f t="shared" si="860"/>
        <v>45</v>
      </c>
      <c r="J384">
        <f t="shared" si="860"/>
        <v>19.75</v>
      </c>
      <c r="L384">
        <f t="shared" ref="L384:M384" si="861">L90</f>
        <v>20</v>
      </c>
      <c r="M384">
        <f t="shared" si="861"/>
        <v>-13</v>
      </c>
      <c r="N384">
        <f t="shared" si="766"/>
        <v>2457898.03125</v>
      </c>
      <c r="O384">
        <f t="shared" si="767"/>
        <v>8.1270152549154447E-4</v>
      </c>
      <c r="P384">
        <f t="shared" si="768"/>
        <v>2457898.0320627014</v>
      </c>
      <c r="Q384">
        <f t="shared" si="769"/>
        <v>0.17393653833542547</v>
      </c>
      <c r="R384">
        <f t="shared" si="770"/>
        <v>249.44414268418609</v>
      </c>
      <c r="S384">
        <f t="shared" si="771"/>
        <v>337.26989270940248</v>
      </c>
      <c r="T384">
        <f t="shared" si="772"/>
        <v>4.3536215896535735</v>
      </c>
      <c r="U384">
        <f t="shared" si="773"/>
        <v>5.8864700956270921</v>
      </c>
      <c r="V384">
        <f t="shared" si="774"/>
        <v>148.62303587084352</v>
      </c>
      <c r="W384">
        <f t="shared" si="775"/>
        <v>2.5939613202558576</v>
      </c>
      <c r="X384">
        <f t="shared" si="776"/>
        <v>62.315137273297296</v>
      </c>
      <c r="Y384">
        <f t="shared" si="777"/>
        <v>1.0876043192512794</v>
      </c>
      <c r="Z384">
        <f t="shared" si="778"/>
        <v>139.07614036389805</v>
      </c>
      <c r="AA384">
        <f t="shared" si="779"/>
        <v>2.4273365603158057</v>
      </c>
      <c r="AB384">
        <f t="shared" si="780"/>
        <v>-8588.4733352396252</v>
      </c>
      <c r="AC384">
        <f t="shared" si="781"/>
        <v>123.4440076884115</v>
      </c>
      <c r="AD384">
        <f t="shared" si="782"/>
        <v>-736.28561410453574</v>
      </c>
      <c r="AE384">
        <f t="shared" si="783"/>
        <v>-500.11599385487051</v>
      </c>
      <c r="AF384">
        <f t="shared" si="784"/>
        <v>335.02337690661886</v>
      </c>
      <c r="AG384">
        <f t="shared" si="785"/>
        <v>2249.2004402769671</v>
      </c>
      <c r="AH384">
        <f t="shared" si="786"/>
        <v>-7117.2071183270346</v>
      </c>
      <c r="AI384">
        <f t="shared" si="787"/>
        <v>-1.9770019773130652</v>
      </c>
      <c r="AJ384">
        <f t="shared" si="788"/>
        <v>247.46714070687304</v>
      </c>
      <c r="AK384">
        <f t="shared" si="789"/>
        <v>4.3191163958310224</v>
      </c>
      <c r="AL384">
        <f t="shared" si="790"/>
        <v>247</v>
      </c>
      <c r="AM384">
        <f t="shared" si="791"/>
        <v>28</v>
      </c>
      <c r="AN384">
        <f t="shared" si="792"/>
        <v>1</v>
      </c>
      <c r="AP384">
        <f t="shared" si="793"/>
        <v>4.9500420256257378</v>
      </c>
      <c r="AQ384">
        <f t="shared" si="794"/>
        <v>8.6394531459258642E-2</v>
      </c>
      <c r="AR384" t="str">
        <f t="shared" si="795"/>
        <v>POSITIF</v>
      </c>
      <c r="AS384">
        <f t="shared" si="796"/>
        <v>4</v>
      </c>
      <c r="AT384">
        <f t="shared" si="797"/>
        <v>57</v>
      </c>
      <c r="AU384">
        <f t="shared" si="798"/>
        <v>0</v>
      </c>
      <c r="AV384">
        <f t="shared" si="799"/>
        <v>1.0165981491829557</v>
      </c>
      <c r="AW384" s="4">
        <f t="shared" si="800"/>
        <v>4.2358256215956486E-2</v>
      </c>
      <c r="AX384">
        <f t="shared" si="801"/>
        <v>1.7742984872923077E-2</v>
      </c>
      <c r="AY384">
        <f t="shared" si="802"/>
        <v>0.27700242405054376</v>
      </c>
      <c r="AZ384" s="4">
        <f t="shared" si="803"/>
        <v>1.1541767668772657E-2</v>
      </c>
      <c r="BA384">
        <f t="shared" si="804"/>
        <v>359484.87273911893</v>
      </c>
      <c r="BB384" t="s">
        <v>191</v>
      </c>
      <c r="BC384">
        <f t="shared" si="805"/>
        <v>1.6701294665389912E-2</v>
      </c>
      <c r="BD384">
        <f t="shared" si="806"/>
        <v>148.62755426657358</v>
      </c>
      <c r="BE384">
        <f t="shared" si="807"/>
        <v>23.437029209686273</v>
      </c>
      <c r="BF384">
        <f t="shared" si="808"/>
        <v>-2.2718090706434759E-3</v>
      </c>
      <c r="BG384">
        <f t="shared" si="809"/>
        <v>23.434757400615631</v>
      </c>
      <c r="BH384" s="19">
        <f t="shared" si="810"/>
        <v>0.17393653833542547</v>
      </c>
      <c r="BI384">
        <f t="shared" si="811"/>
        <v>4.9037726916372772</v>
      </c>
      <c r="BJ384">
        <f t="shared" si="812"/>
        <v>12.324772691637278</v>
      </c>
      <c r="BK384">
        <f t="shared" si="813"/>
        <v>295.46501060410594</v>
      </c>
      <c r="BL384">
        <f t="shared" si="814"/>
        <v>5.156837259481609</v>
      </c>
      <c r="BM384">
        <f t="shared" si="815"/>
        <v>249.40657977045328</v>
      </c>
      <c r="BN384">
        <f t="shared" si="816"/>
        <v>16.627105318030218</v>
      </c>
      <c r="BO384">
        <f t="shared" si="817"/>
        <v>16</v>
      </c>
      <c r="BP384">
        <f t="shared" si="818"/>
        <v>37</v>
      </c>
      <c r="BQ384">
        <f t="shared" si="819"/>
        <v>37</v>
      </c>
      <c r="BR384">
        <f t="shared" si="820"/>
        <v>-16.666718449908643</v>
      </c>
      <c r="BS384" t="str">
        <f t="shared" si="821"/>
        <v>NEGATIF</v>
      </c>
      <c r="BT384">
        <f t="shared" si="757"/>
        <v>-0.29088911245379145</v>
      </c>
      <c r="BU384">
        <f t="shared" si="758"/>
        <v>16</v>
      </c>
      <c r="BV384">
        <f t="shared" si="759"/>
        <v>-1961</v>
      </c>
      <c r="BW384">
        <f t="shared" si="760"/>
        <v>59</v>
      </c>
      <c r="BX384" t="str">
        <f t="shared" si="761"/>
        <v>NEGATIF</v>
      </c>
      <c r="BY384">
        <f t="shared" si="822"/>
        <v>-68.834431290433614</v>
      </c>
      <c r="BZ384">
        <f t="shared" si="823"/>
        <v>111.16556870956639</v>
      </c>
      <c r="CA384">
        <f t="shared" si="824"/>
        <v>21.953736288446731</v>
      </c>
      <c r="CB384" t="str">
        <f t="shared" si="825"/>
        <v>POSITIF</v>
      </c>
      <c r="CC384">
        <f t="shared" si="826"/>
        <v>21</v>
      </c>
      <c r="CD384">
        <f t="shared" si="827"/>
        <v>57</v>
      </c>
      <c r="CE384">
        <f t="shared" si="828"/>
        <v>13</v>
      </c>
      <c r="CG384">
        <f t="shared" si="829"/>
        <v>4.352965993132293</v>
      </c>
      <c r="CH384">
        <f t="shared" si="830"/>
        <v>0.40901367604685057</v>
      </c>
      <c r="CI384">
        <f t="shared" si="831"/>
        <v>0.40905332659510996</v>
      </c>
    </row>
    <row r="385" spans="1:87">
      <c r="A385">
        <f t="shared" ref="A385:F385" si="862">A91</f>
        <v>7.0027777777777782</v>
      </c>
      <c r="B385">
        <f t="shared" si="862"/>
        <v>111.315</v>
      </c>
      <c r="C385">
        <f t="shared" si="862"/>
        <v>7</v>
      </c>
      <c r="D385">
        <f t="shared" si="862"/>
        <v>2017</v>
      </c>
      <c r="E385">
        <f t="shared" si="862"/>
        <v>5</v>
      </c>
      <c r="F385">
        <f t="shared" si="862"/>
        <v>24</v>
      </c>
      <c r="G385">
        <f t="shared" si="763"/>
        <v>0.12222152900771403</v>
      </c>
      <c r="H385">
        <f t="shared" ref="H385:J385" si="863">H91</f>
        <v>20</v>
      </c>
      <c r="I385">
        <f t="shared" si="863"/>
        <v>0</v>
      </c>
      <c r="J385">
        <f t="shared" si="863"/>
        <v>20</v>
      </c>
      <c r="L385">
        <f t="shared" ref="L385:M385" si="864">L91</f>
        <v>20</v>
      </c>
      <c r="M385">
        <f t="shared" si="864"/>
        <v>-13</v>
      </c>
      <c r="N385">
        <f t="shared" si="766"/>
        <v>2457898.041666667</v>
      </c>
      <c r="O385">
        <f t="shared" si="767"/>
        <v>8.1270152549154447E-4</v>
      </c>
      <c r="P385">
        <f t="shared" si="768"/>
        <v>2457898.0424793684</v>
      </c>
      <c r="Q385">
        <f t="shared" si="769"/>
        <v>0.17393682352822429</v>
      </c>
      <c r="R385">
        <f t="shared" si="770"/>
        <v>249.44414268418609</v>
      </c>
      <c r="S385">
        <f t="shared" si="771"/>
        <v>337.40598638475058</v>
      </c>
      <c r="T385">
        <f t="shared" si="772"/>
        <v>4.3536215896535735</v>
      </c>
      <c r="U385">
        <f t="shared" si="773"/>
        <v>5.8888453783530563</v>
      </c>
      <c r="V385">
        <f t="shared" si="774"/>
        <v>148.62248426747323</v>
      </c>
      <c r="W385">
        <f t="shared" si="775"/>
        <v>2.5939516929608804</v>
      </c>
      <c r="X385">
        <f t="shared" si="776"/>
        <v>62.325404433368021</v>
      </c>
      <c r="Y385">
        <f t="shared" si="777"/>
        <v>1.0877835149993429</v>
      </c>
      <c r="Z385">
        <f t="shared" si="778"/>
        <v>139.08640703372294</v>
      </c>
      <c r="AA385">
        <f t="shared" si="779"/>
        <v>2.4275157475074649</v>
      </c>
      <c r="AB385">
        <f t="shared" si="780"/>
        <v>-8698.2622265751033</v>
      </c>
      <c r="AC385">
        <f t="shared" si="781"/>
        <v>123.63936619015666</v>
      </c>
      <c r="AD385">
        <f t="shared" si="782"/>
        <v>-689.87540169782676</v>
      </c>
      <c r="AE385">
        <f t="shared" si="783"/>
        <v>-504.63605746963816</v>
      </c>
      <c r="AF385">
        <f t="shared" si="784"/>
        <v>334.48220786515492</v>
      </c>
      <c r="AG385">
        <f t="shared" si="785"/>
        <v>2239.5529958049642</v>
      </c>
      <c r="AH385">
        <f t="shared" si="786"/>
        <v>-7195.0991158822926</v>
      </c>
      <c r="AI385">
        <f t="shared" si="787"/>
        <v>-1.9986386433006369</v>
      </c>
      <c r="AJ385">
        <f t="shared" si="788"/>
        <v>247.44550404088545</v>
      </c>
      <c r="AK385">
        <f t="shared" si="789"/>
        <v>4.3187387647703845</v>
      </c>
      <c r="AL385">
        <f t="shared" si="790"/>
        <v>247</v>
      </c>
      <c r="AM385">
        <f t="shared" si="791"/>
        <v>26</v>
      </c>
      <c r="AN385">
        <f t="shared" si="792"/>
        <v>43</v>
      </c>
      <c r="AP385">
        <f t="shared" si="793"/>
        <v>4.9564389773720574</v>
      </c>
      <c r="AQ385">
        <f t="shared" si="794"/>
        <v>8.6506179329323127E-2</v>
      </c>
      <c r="AR385" t="str">
        <f t="shared" si="795"/>
        <v>POSITIF</v>
      </c>
      <c r="AS385">
        <f t="shared" si="796"/>
        <v>4</v>
      </c>
      <c r="AT385">
        <f t="shared" si="797"/>
        <v>57</v>
      </c>
      <c r="AU385">
        <f t="shared" si="798"/>
        <v>23</v>
      </c>
      <c r="AV385">
        <f t="shared" si="799"/>
        <v>1.0166715087382561</v>
      </c>
      <c r="AW385" s="4">
        <f t="shared" si="800"/>
        <v>4.2361312864094003E-2</v>
      </c>
      <c r="AX385">
        <f t="shared" si="801"/>
        <v>1.774426523870087E-2</v>
      </c>
      <c r="AY385">
        <f t="shared" si="802"/>
        <v>0.27702241110274523</v>
      </c>
      <c r="AZ385" s="4">
        <f t="shared" si="803"/>
        <v>1.1542600462614384E-2</v>
      </c>
      <c r="BA385">
        <f t="shared" si="804"/>
        <v>359458.93625655514</v>
      </c>
      <c r="BB385" t="s">
        <v>191</v>
      </c>
      <c r="BC385">
        <f t="shared" si="805"/>
        <v>1.6701294653411816E-2</v>
      </c>
      <c r="BD385">
        <f t="shared" si="806"/>
        <v>148.62700266484026</v>
      </c>
      <c r="BE385">
        <f t="shared" si="807"/>
        <v>23.437029205977577</v>
      </c>
      <c r="BF385">
        <f t="shared" si="808"/>
        <v>-2.271842946865792E-3</v>
      </c>
      <c r="BG385">
        <f t="shared" si="809"/>
        <v>23.434757363030712</v>
      </c>
      <c r="BH385" s="19">
        <f t="shared" si="810"/>
        <v>0.17393682352822429</v>
      </c>
      <c r="BI385">
        <f t="shared" si="811"/>
        <v>5.1544571786187587</v>
      </c>
      <c r="BJ385">
        <f t="shared" si="812"/>
        <v>12.575457178618759</v>
      </c>
      <c r="BK385">
        <f t="shared" si="813"/>
        <v>299.24490485454976</v>
      </c>
      <c r="BL385">
        <f t="shared" si="814"/>
        <v>5.2228088595290565</v>
      </c>
      <c r="BM385">
        <f t="shared" si="815"/>
        <v>249.38695282473165</v>
      </c>
      <c r="BN385">
        <f t="shared" si="816"/>
        <v>16.625796854982109</v>
      </c>
      <c r="BO385">
        <f t="shared" si="817"/>
        <v>16</v>
      </c>
      <c r="BP385">
        <f t="shared" si="818"/>
        <v>37</v>
      </c>
      <c r="BQ385">
        <f t="shared" si="819"/>
        <v>32</v>
      </c>
      <c r="BR385">
        <f t="shared" si="820"/>
        <v>-16.656972228191457</v>
      </c>
      <c r="BS385" t="str">
        <f t="shared" si="821"/>
        <v>NEGATIF</v>
      </c>
      <c r="BT385">
        <f t="shared" si="757"/>
        <v>-0.29071900879519713</v>
      </c>
      <c r="BU385">
        <f t="shared" si="758"/>
        <v>16</v>
      </c>
      <c r="BV385">
        <f t="shared" si="759"/>
        <v>-1960</v>
      </c>
      <c r="BW385">
        <f t="shared" si="760"/>
        <v>34</v>
      </c>
      <c r="BX385" t="str">
        <f t="shared" si="761"/>
        <v>NEGATIF</v>
      </c>
      <c r="BY385">
        <f t="shared" si="822"/>
        <v>-67.774712587412097</v>
      </c>
      <c r="BZ385">
        <f t="shared" si="823"/>
        <v>112.2252874125879</v>
      </c>
      <c r="CA385">
        <f t="shared" si="824"/>
        <v>25.442516905108338</v>
      </c>
      <c r="CB385" t="str">
        <f t="shared" si="825"/>
        <v>POSITIF</v>
      </c>
      <c r="CC385">
        <f t="shared" si="826"/>
        <v>25</v>
      </c>
      <c r="CD385">
        <f t="shared" si="827"/>
        <v>26</v>
      </c>
      <c r="CE385">
        <f t="shared" si="828"/>
        <v>33</v>
      </c>
      <c r="CG385">
        <f t="shared" si="829"/>
        <v>4.3526234383073401</v>
      </c>
      <c r="CH385">
        <f t="shared" si="830"/>
        <v>0.40901367539087002</v>
      </c>
      <c r="CI385">
        <f t="shared" si="831"/>
        <v>0.40905332653038101</v>
      </c>
    </row>
    <row r="386" spans="1:87">
      <c r="A386">
        <f t="shared" ref="A386:F386" si="865">A92</f>
        <v>7.0027777777777782</v>
      </c>
      <c r="B386">
        <f t="shared" si="865"/>
        <v>111.315</v>
      </c>
      <c r="C386">
        <f t="shared" si="865"/>
        <v>7</v>
      </c>
      <c r="D386">
        <f t="shared" si="865"/>
        <v>2017</v>
      </c>
      <c r="E386">
        <f t="shared" si="865"/>
        <v>5</v>
      </c>
      <c r="F386">
        <f t="shared" si="865"/>
        <v>24</v>
      </c>
      <c r="G386">
        <f t="shared" si="763"/>
        <v>0.12222152900771403</v>
      </c>
      <c r="H386">
        <f t="shared" ref="H386:J386" si="866">H92</f>
        <v>20</v>
      </c>
      <c r="I386">
        <f t="shared" si="866"/>
        <v>15</v>
      </c>
      <c r="J386">
        <f t="shared" si="866"/>
        <v>20.25</v>
      </c>
      <c r="L386">
        <f t="shared" ref="L386:M386" si="867">L92</f>
        <v>20</v>
      </c>
      <c r="M386">
        <f t="shared" si="867"/>
        <v>-13</v>
      </c>
      <c r="N386">
        <f t="shared" si="766"/>
        <v>2457898.0520833335</v>
      </c>
      <c r="O386">
        <f t="shared" si="767"/>
        <v>8.1270152549154447E-4</v>
      </c>
      <c r="P386">
        <f t="shared" si="768"/>
        <v>2457898.0528960349</v>
      </c>
      <c r="Q386">
        <f t="shared" si="769"/>
        <v>0.17393710872101037</v>
      </c>
      <c r="R386">
        <f t="shared" si="770"/>
        <v>249.44414268418609</v>
      </c>
      <c r="S386">
        <f t="shared" si="771"/>
        <v>337.54208005400142</v>
      </c>
      <c r="T386">
        <f t="shared" si="772"/>
        <v>4.3536215896535735</v>
      </c>
      <c r="U386">
        <f t="shared" si="773"/>
        <v>5.8912206609726043</v>
      </c>
      <c r="V386">
        <f t="shared" si="774"/>
        <v>148.62193266412754</v>
      </c>
      <c r="W386">
        <f t="shared" si="775"/>
        <v>2.5939420656663335</v>
      </c>
      <c r="X386">
        <f t="shared" si="776"/>
        <v>62.335671592980361</v>
      </c>
      <c r="Y386">
        <f t="shared" si="777"/>
        <v>1.0879627107394059</v>
      </c>
      <c r="Z386">
        <f t="shared" si="778"/>
        <v>139.09667370308853</v>
      </c>
      <c r="AA386">
        <f t="shared" si="779"/>
        <v>2.4276949346911083</v>
      </c>
      <c r="AB386">
        <f t="shared" si="780"/>
        <v>-8489.1752673916526</v>
      </c>
      <c r="AC386">
        <f t="shared" si="781"/>
        <v>123.82169140719138</v>
      </c>
      <c r="AD386">
        <f t="shared" si="782"/>
        <v>-643.17430991196511</v>
      </c>
      <c r="AE386">
        <f t="shared" si="783"/>
        <v>-509.10293043697305</v>
      </c>
      <c r="AF386">
        <f t="shared" si="784"/>
        <v>333.93627462817921</v>
      </c>
      <c r="AG386">
        <f t="shared" si="785"/>
        <v>2229.8877349618238</v>
      </c>
      <c r="AH386">
        <f t="shared" si="786"/>
        <v>-6953.8068067433978</v>
      </c>
      <c r="AI386">
        <f t="shared" si="787"/>
        <v>-1.9316130018731661</v>
      </c>
      <c r="AJ386">
        <f t="shared" si="788"/>
        <v>247.51252968231293</v>
      </c>
      <c r="AK386">
        <f t="shared" si="789"/>
        <v>4.3199085828965549</v>
      </c>
      <c r="AL386">
        <f t="shared" si="790"/>
        <v>247</v>
      </c>
      <c r="AM386">
        <f t="shared" si="791"/>
        <v>30</v>
      </c>
      <c r="AN386">
        <f t="shared" si="792"/>
        <v>45</v>
      </c>
      <c r="AP386">
        <f t="shared" si="793"/>
        <v>4.9426935169686752</v>
      </c>
      <c r="AQ386">
        <f t="shared" si="794"/>
        <v>8.6266275788081603E-2</v>
      </c>
      <c r="AR386" t="str">
        <f t="shared" si="795"/>
        <v>POSITIF</v>
      </c>
      <c r="AS386">
        <f t="shared" si="796"/>
        <v>4</v>
      </c>
      <c r="AT386">
        <f t="shared" si="797"/>
        <v>56</v>
      </c>
      <c r="AU386">
        <f t="shared" si="798"/>
        <v>33</v>
      </c>
      <c r="AV386">
        <f t="shared" si="799"/>
        <v>1.0167444927197367</v>
      </c>
      <c r="AW386" s="4">
        <f t="shared" si="800"/>
        <v>4.2364353863322358E-2</v>
      </c>
      <c r="AX386">
        <f t="shared" si="801"/>
        <v>1.7745539049478919E-2</v>
      </c>
      <c r="AY386">
        <f t="shared" si="802"/>
        <v>0.27704229582820655</v>
      </c>
      <c r="AZ386" s="4">
        <f t="shared" si="803"/>
        <v>1.154342899284194E-2</v>
      </c>
      <c r="BA386">
        <f t="shared" si="804"/>
        <v>359433.13627340965</v>
      </c>
      <c r="BB386" t="s">
        <v>191</v>
      </c>
      <c r="BC386">
        <f t="shared" si="805"/>
        <v>1.6701294641433717E-2</v>
      </c>
      <c r="BD386">
        <f t="shared" si="806"/>
        <v>148.62645106313161</v>
      </c>
      <c r="BE386">
        <f t="shared" si="807"/>
        <v>23.437029202268882</v>
      </c>
      <c r="BF386">
        <f t="shared" si="808"/>
        <v>-2.2718768113212744E-3</v>
      </c>
      <c r="BG386">
        <f t="shared" si="809"/>
        <v>23.434757325457561</v>
      </c>
      <c r="BH386" s="19">
        <f t="shared" si="810"/>
        <v>0.17393710872101037</v>
      </c>
      <c r="BI386">
        <f t="shared" si="811"/>
        <v>5.4051416543622812</v>
      </c>
      <c r="BJ386">
        <f t="shared" si="812"/>
        <v>12.826141654362281</v>
      </c>
      <c r="BK386">
        <f t="shared" si="813"/>
        <v>302.94437073593832</v>
      </c>
      <c r="BL386">
        <f t="shared" si="814"/>
        <v>5.287376719724481</v>
      </c>
      <c r="BM386">
        <f t="shared" si="815"/>
        <v>249.44775407949589</v>
      </c>
      <c r="BN386">
        <f t="shared" si="816"/>
        <v>16.629850271966394</v>
      </c>
      <c r="BO386">
        <f t="shared" si="817"/>
        <v>16</v>
      </c>
      <c r="BP386">
        <f t="shared" si="818"/>
        <v>37</v>
      </c>
      <c r="BQ386">
        <f t="shared" si="819"/>
        <v>47</v>
      </c>
      <c r="BR386">
        <f t="shared" si="820"/>
        <v>-16.681160874926661</v>
      </c>
      <c r="BS386" t="str">
        <f t="shared" si="821"/>
        <v>NEGATIF</v>
      </c>
      <c r="BT386">
        <f t="shared" si="757"/>
        <v>-0.29114118032232827</v>
      </c>
      <c r="BU386">
        <f t="shared" si="758"/>
        <v>16</v>
      </c>
      <c r="BV386">
        <f t="shared" si="759"/>
        <v>-1961</v>
      </c>
      <c r="BW386">
        <f t="shared" si="760"/>
        <v>7</v>
      </c>
      <c r="BX386" t="str">
        <f t="shared" si="761"/>
        <v>NEGATIF</v>
      </c>
      <c r="BY386">
        <f t="shared" si="822"/>
        <v>-66.567314212788958</v>
      </c>
      <c r="BZ386">
        <f t="shared" si="823"/>
        <v>113.43268578721104</v>
      </c>
      <c r="CA386">
        <f t="shared" si="824"/>
        <v>28.819818117779235</v>
      </c>
      <c r="CB386" t="str">
        <f t="shared" si="825"/>
        <v>POSITIF</v>
      </c>
      <c r="CC386">
        <f t="shared" si="826"/>
        <v>28</v>
      </c>
      <c r="CD386">
        <f t="shared" si="827"/>
        <v>49</v>
      </c>
      <c r="CE386">
        <f t="shared" si="828"/>
        <v>11</v>
      </c>
      <c r="CG386">
        <f t="shared" si="829"/>
        <v>4.3536846203923201</v>
      </c>
      <c r="CH386">
        <f t="shared" si="830"/>
        <v>0.40901367473509481</v>
      </c>
      <c r="CI386">
        <f t="shared" si="831"/>
        <v>0.40905332646565207</v>
      </c>
    </row>
    <row r="387" spans="1:87">
      <c r="A387">
        <f t="shared" ref="A387:F387" si="868">A93</f>
        <v>7.0027777777777782</v>
      </c>
      <c r="B387">
        <f t="shared" si="868"/>
        <v>111.315</v>
      </c>
      <c r="C387">
        <f t="shared" si="868"/>
        <v>7</v>
      </c>
      <c r="D387">
        <f t="shared" si="868"/>
        <v>2017</v>
      </c>
      <c r="E387">
        <f t="shared" si="868"/>
        <v>5</v>
      </c>
      <c r="F387">
        <f t="shared" si="868"/>
        <v>24</v>
      </c>
      <c r="G387">
        <f t="shared" si="763"/>
        <v>0.12222152900771403</v>
      </c>
      <c r="H387">
        <f t="shared" ref="H387:J387" si="869">H93</f>
        <v>20</v>
      </c>
      <c r="I387">
        <f t="shared" si="869"/>
        <v>30</v>
      </c>
      <c r="J387">
        <f t="shared" si="869"/>
        <v>20.5</v>
      </c>
      <c r="L387">
        <f t="shared" ref="L387:M387" si="870">L93</f>
        <v>20</v>
      </c>
      <c r="M387">
        <f t="shared" si="870"/>
        <v>-13</v>
      </c>
      <c r="N387">
        <f t="shared" si="766"/>
        <v>2457898.0625</v>
      </c>
      <c r="O387">
        <f t="shared" si="767"/>
        <v>8.1270152549154447E-4</v>
      </c>
      <c r="P387">
        <f t="shared" si="768"/>
        <v>2457898.0633127014</v>
      </c>
      <c r="Q387">
        <f t="shared" si="769"/>
        <v>0.17393739391379645</v>
      </c>
      <c r="R387">
        <f t="shared" si="770"/>
        <v>249.44414268418609</v>
      </c>
      <c r="S387">
        <f t="shared" si="771"/>
        <v>337.67817372326681</v>
      </c>
      <c r="T387">
        <f t="shared" si="772"/>
        <v>4.3536215896535735</v>
      </c>
      <c r="U387">
        <f t="shared" si="773"/>
        <v>5.8935959435924055</v>
      </c>
      <c r="V387">
        <f t="shared" si="774"/>
        <v>148.62138106078191</v>
      </c>
      <c r="W387">
        <f t="shared" si="775"/>
        <v>2.593932438371787</v>
      </c>
      <c r="X387">
        <f t="shared" si="776"/>
        <v>62.345938752592701</v>
      </c>
      <c r="Y387">
        <f t="shared" si="777"/>
        <v>1.0881419064794691</v>
      </c>
      <c r="Z387">
        <f t="shared" si="778"/>
        <v>139.10694037245412</v>
      </c>
      <c r="AA387">
        <f t="shared" si="779"/>
        <v>2.4278741218747517</v>
      </c>
      <c r="AB387">
        <f t="shared" si="780"/>
        <v>-8439.4529018951089</v>
      </c>
      <c r="AC387">
        <f t="shared" si="781"/>
        <v>123.9909641289633</v>
      </c>
      <c r="AD387">
        <f t="shared" si="782"/>
        <v>-596.20202789117116</v>
      </c>
      <c r="AE387">
        <f t="shared" si="783"/>
        <v>-513.51614213589414</v>
      </c>
      <c r="AF387">
        <f t="shared" si="784"/>
        <v>333.38559161357296</v>
      </c>
      <c r="AG387">
        <f t="shared" si="785"/>
        <v>2220.2047303842528</v>
      </c>
      <c r="AH387">
        <f t="shared" si="786"/>
        <v>-6871.5897857953851</v>
      </c>
      <c r="AI387">
        <f t="shared" si="787"/>
        <v>-1.908774940498718</v>
      </c>
      <c r="AJ387">
        <f t="shared" si="788"/>
        <v>247.53536774368737</v>
      </c>
      <c r="AK387">
        <f t="shared" si="789"/>
        <v>4.3203071822623116</v>
      </c>
      <c r="AL387">
        <f t="shared" si="790"/>
        <v>247</v>
      </c>
      <c r="AM387">
        <f t="shared" si="791"/>
        <v>32</v>
      </c>
      <c r="AN387">
        <f t="shared" si="792"/>
        <v>7</v>
      </c>
      <c r="AP387">
        <f t="shared" si="793"/>
        <v>4.9530488633158996</v>
      </c>
      <c r="AQ387">
        <f t="shared" si="794"/>
        <v>8.6447010677025038E-2</v>
      </c>
      <c r="AR387" t="str">
        <f t="shared" si="795"/>
        <v>POSITIF</v>
      </c>
      <c r="AS387">
        <f t="shared" si="796"/>
        <v>4</v>
      </c>
      <c r="AT387">
        <f t="shared" si="797"/>
        <v>57</v>
      </c>
      <c r="AU387">
        <f t="shared" si="798"/>
        <v>10</v>
      </c>
      <c r="AV387">
        <f t="shared" si="799"/>
        <v>1.0168171005367213</v>
      </c>
      <c r="AW387" s="4">
        <f t="shared" si="800"/>
        <v>4.2367379189030052E-2</v>
      </c>
      <c r="AX387">
        <f t="shared" si="801"/>
        <v>1.7746806294947987E-2</v>
      </c>
      <c r="AY387">
        <f t="shared" si="802"/>
        <v>0.27706207806600253</v>
      </c>
      <c r="AZ387" s="4">
        <f t="shared" si="803"/>
        <v>1.1544253252750105E-2</v>
      </c>
      <c r="BA387">
        <f t="shared" si="804"/>
        <v>359407.47294045868</v>
      </c>
      <c r="BB387" t="s">
        <v>191</v>
      </c>
      <c r="BC387">
        <f t="shared" si="805"/>
        <v>1.6701294629455622E-2</v>
      </c>
      <c r="BD387">
        <f t="shared" si="806"/>
        <v>148.62589946142296</v>
      </c>
      <c r="BE387">
        <f t="shared" si="807"/>
        <v>23.437029198560186</v>
      </c>
      <c r="BF387">
        <f t="shared" si="808"/>
        <v>-2.2719106640054416E-3</v>
      </c>
      <c r="BG387">
        <f t="shared" si="809"/>
        <v>23.434757287896179</v>
      </c>
      <c r="BH387" s="19">
        <f t="shared" si="810"/>
        <v>0.17393739391379645</v>
      </c>
      <c r="BI387">
        <f t="shared" si="811"/>
        <v>5.6558261301368473</v>
      </c>
      <c r="BJ387">
        <f t="shared" si="812"/>
        <v>13.076826130136848</v>
      </c>
      <c r="BK387">
        <f t="shared" si="813"/>
        <v>306.68391981633096</v>
      </c>
      <c r="BL387">
        <f t="shared" si="814"/>
        <v>5.3526441637172582</v>
      </c>
      <c r="BM387">
        <f t="shared" si="815"/>
        <v>249.46847213572175</v>
      </c>
      <c r="BN387">
        <f t="shared" si="816"/>
        <v>16.631231475714785</v>
      </c>
      <c r="BO387">
        <f t="shared" si="817"/>
        <v>16</v>
      </c>
      <c r="BP387">
        <f t="shared" si="818"/>
        <v>37</v>
      </c>
      <c r="BQ387">
        <f t="shared" si="819"/>
        <v>52</v>
      </c>
      <c r="BR387">
        <f t="shared" si="820"/>
        <v>-16.674548064387636</v>
      </c>
      <c r="BS387" t="str">
        <f t="shared" si="821"/>
        <v>NEGATIF</v>
      </c>
      <c r="BT387">
        <f t="shared" si="757"/>
        <v>-0.29102576500561167</v>
      </c>
      <c r="BU387">
        <f t="shared" si="758"/>
        <v>16</v>
      </c>
      <c r="BV387">
        <f t="shared" si="759"/>
        <v>-1961</v>
      </c>
      <c r="BW387">
        <f t="shared" si="760"/>
        <v>31</v>
      </c>
      <c r="BX387" t="str">
        <f t="shared" si="761"/>
        <v>NEGATIF</v>
      </c>
      <c r="BY387">
        <f t="shared" si="822"/>
        <v>-65.224763632971161</v>
      </c>
      <c r="BZ387">
        <f t="shared" si="823"/>
        <v>114.77523636702884</v>
      </c>
      <c r="CA387">
        <f t="shared" si="824"/>
        <v>32.210274181794482</v>
      </c>
      <c r="CB387" t="str">
        <f t="shared" si="825"/>
        <v>POSITIF</v>
      </c>
      <c r="CC387">
        <f t="shared" si="826"/>
        <v>32</v>
      </c>
      <c r="CD387">
        <f t="shared" si="827"/>
        <v>12</v>
      </c>
      <c r="CE387">
        <f t="shared" si="828"/>
        <v>36</v>
      </c>
      <c r="CG387">
        <f t="shared" si="829"/>
        <v>4.3540462186880751</v>
      </c>
      <c r="CH387">
        <f t="shared" si="830"/>
        <v>0.40901367407952499</v>
      </c>
      <c r="CI387">
        <f t="shared" si="831"/>
        <v>0.40905332640092312</v>
      </c>
    </row>
    <row r="388" spans="1:87">
      <c r="A388">
        <f t="shared" ref="A388:F388" si="871">A94</f>
        <v>7.0027777777777782</v>
      </c>
      <c r="B388">
        <f t="shared" si="871"/>
        <v>111.315</v>
      </c>
      <c r="C388">
        <f t="shared" si="871"/>
        <v>7</v>
      </c>
      <c r="D388">
        <f t="shared" si="871"/>
        <v>2017</v>
      </c>
      <c r="E388">
        <f t="shared" si="871"/>
        <v>5</v>
      </c>
      <c r="F388">
        <f t="shared" si="871"/>
        <v>24</v>
      </c>
      <c r="G388">
        <f t="shared" si="763"/>
        <v>0.12222152900771403</v>
      </c>
      <c r="H388">
        <f t="shared" ref="H388:J388" si="872">H94</f>
        <v>20</v>
      </c>
      <c r="I388">
        <f t="shared" si="872"/>
        <v>45</v>
      </c>
      <c r="J388">
        <f t="shared" si="872"/>
        <v>20.75</v>
      </c>
      <c r="L388">
        <f t="shared" ref="L388:M388" si="873">L94</f>
        <v>20</v>
      </c>
      <c r="M388">
        <f t="shared" si="873"/>
        <v>-13</v>
      </c>
      <c r="N388">
        <f t="shared" si="766"/>
        <v>2457898.072916667</v>
      </c>
      <c r="O388">
        <f t="shared" si="767"/>
        <v>8.1270152549154447E-4</v>
      </c>
      <c r="P388">
        <f t="shared" si="768"/>
        <v>2457898.0737293684</v>
      </c>
      <c r="Q388">
        <f t="shared" si="769"/>
        <v>0.17393767910659527</v>
      </c>
      <c r="R388">
        <f t="shared" si="770"/>
        <v>249.44414268418609</v>
      </c>
      <c r="S388">
        <f t="shared" si="771"/>
        <v>337.8142673986149</v>
      </c>
      <c r="T388">
        <f t="shared" si="772"/>
        <v>4.3536215896535735</v>
      </c>
      <c r="U388">
        <f t="shared" si="773"/>
        <v>5.8959712263183697</v>
      </c>
      <c r="V388">
        <f t="shared" si="774"/>
        <v>148.62082945741162</v>
      </c>
      <c r="W388">
        <f t="shared" si="775"/>
        <v>2.5939228110768102</v>
      </c>
      <c r="X388">
        <f t="shared" si="776"/>
        <v>62.356205912663427</v>
      </c>
      <c r="Y388">
        <f t="shared" si="777"/>
        <v>1.0883211022275325</v>
      </c>
      <c r="Z388">
        <f t="shared" si="778"/>
        <v>139.11720704227901</v>
      </c>
      <c r="AA388">
        <f t="shared" si="779"/>
        <v>2.4280533090664109</v>
      </c>
      <c r="AB388">
        <f t="shared" si="780"/>
        <v>-8389.6820196714361</v>
      </c>
      <c r="AC388">
        <f t="shared" si="781"/>
        <v>124.14716651850038</v>
      </c>
      <c r="AD388">
        <f t="shared" si="782"/>
        <v>-548.97835907683384</v>
      </c>
      <c r="AE388">
        <f t="shared" si="783"/>
        <v>-517.87522759190813</v>
      </c>
      <c r="AF388">
        <f t="shared" si="784"/>
        <v>332.83017336250691</v>
      </c>
      <c r="AG388">
        <f t="shared" si="785"/>
        <v>2210.5040548411985</v>
      </c>
      <c r="AH388">
        <f t="shared" si="786"/>
        <v>-6789.0542116179731</v>
      </c>
      <c r="AI388">
        <f t="shared" si="787"/>
        <v>-1.8858483921161036</v>
      </c>
      <c r="AJ388">
        <f t="shared" si="788"/>
        <v>247.55829429206997</v>
      </c>
      <c r="AK388">
        <f t="shared" si="789"/>
        <v>4.3207073260177058</v>
      </c>
      <c r="AL388">
        <f t="shared" si="790"/>
        <v>247</v>
      </c>
      <c r="AM388">
        <f t="shared" si="791"/>
        <v>33</v>
      </c>
      <c r="AN388">
        <f t="shared" si="792"/>
        <v>29</v>
      </c>
      <c r="AP388">
        <f t="shared" si="793"/>
        <v>4.9510154798556121</v>
      </c>
      <c r="AQ388">
        <f t="shared" si="794"/>
        <v>8.6411521440687422E-2</v>
      </c>
      <c r="AR388" t="str">
        <f t="shared" si="795"/>
        <v>POSITIF</v>
      </c>
      <c r="AS388">
        <f t="shared" si="796"/>
        <v>4</v>
      </c>
      <c r="AT388">
        <f t="shared" si="797"/>
        <v>57</v>
      </c>
      <c r="AU388">
        <f t="shared" si="798"/>
        <v>3</v>
      </c>
      <c r="AV388">
        <f t="shared" si="799"/>
        <v>1.0168893316014098</v>
      </c>
      <c r="AW388" s="4">
        <f t="shared" si="800"/>
        <v>4.2370388816725411E-2</v>
      </c>
      <c r="AX388">
        <f t="shared" si="801"/>
        <v>1.7748066964849023E-2</v>
      </c>
      <c r="AY388">
        <f t="shared" si="802"/>
        <v>0.27708175765599158</v>
      </c>
      <c r="AZ388" s="4">
        <f t="shared" si="803"/>
        <v>1.1545073235666316E-2</v>
      </c>
      <c r="BA388">
        <f t="shared" si="804"/>
        <v>359381.94640766241</v>
      </c>
      <c r="BB388" t="s">
        <v>191</v>
      </c>
      <c r="BC388">
        <f t="shared" si="805"/>
        <v>1.6701294617477522E-2</v>
      </c>
      <c r="BD388">
        <f t="shared" si="806"/>
        <v>148.6253478596897</v>
      </c>
      <c r="BE388">
        <f t="shared" si="807"/>
        <v>23.43702919485149</v>
      </c>
      <c r="BF388">
        <f t="shared" si="808"/>
        <v>-2.271944504913811E-3</v>
      </c>
      <c r="BG388">
        <f t="shared" si="809"/>
        <v>23.434757250346575</v>
      </c>
      <c r="BH388" s="19">
        <f t="shared" si="810"/>
        <v>0.17393767910659527</v>
      </c>
      <c r="BI388">
        <f t="shared" si="811"/>
        <v>5.9065106171183288</v>
      </c>
      <c r="BJ388">
        <f t="shared" si="812"/>
        <v>13.327510617118328</v>
      </c>
      <c r="BK388">
        <f t="shared" si="813"/>
        <v>310.42338834797073</v>
      </c>
      <c r="BL388">
        <f t="shared" si="814"/>
        <v>5.4179102018690903</v>
      </c>
      <c r="BM388">
        <f t="shared" si="815"/>
        <v>249.4892709088042</v>
      </c>
      <c r="BN388">
        <f t="shared" si="816"/>
        <v>16.632618060586946</v>
      </c>
      <c r="BO388">
        <f t="shared" si="817"/>
        <v>16</v>
      </c>
      <c r="BP388">
        <f t="shared" si="818"/>
        <v>37</v>
      </c>
      <c r="BQ388">
        <f t="shared" si="819"/>
        <v>57</v>
      </c>
      <c r="BR388">
        <f t="shared" si="820"/>
        <v>-16.680177453853471</v>
      </c>
      <c r="BS388" t="str">
        <f t="shared" si="821"/>
        <v>NEGATIF</v>
      </c>
      <c r="BT388">
        <f t="shared" si="757"/>
        <v>-0.29112401638666757</v>
      </c>
      <c r="BU388">
        <f t="shared" si="758"/>
        <v>16</v>
      </c>
      <c r="BV388">
        <f t="shared" si="759"/>
        <v>-1961</v>
      </c>
      <c r="BW388">
        <f t="shared" si="760"/>
        <v>11</v>
      </c>
      <c r="BX388" t="str">
        <f t="shared" si="761"/>
        <v>NEGATIF</v>
      </c>
      <c r="BY388">
        <f t="shared" si="822"/>
        <v>-63.68716425377238</v>
      </c>
      <c r="BZ388">
        <f t="shared" si="823"/>
        <v>116.31283574622762</v>
      </c>
      <c r="CA388">
        <f t="shared" si="824"/>
        <v>35.557415962375053</v>
      </c>
      <c r="CB388" t="str">
        <f t="shared" si="825"/>
        <v>POSITIF</v>
      </c>
      <c r="CC388">
        <f t="shared" si="826"/>
        <v>35</v>
      </c>
      <c r="CD388">
        <f t="shared" si="827"/>
        <v>33</v>
      </c>
      <c r="CE388">
        <f t="shared" si="828"/>
        <v>26</v>
      </c>
      <c r="CG388">
        <f t="shared" si="829"/>
        <v>4.3544092257587392</v>
      </c>
      <c r="CH388">
        <f t="shared" si="830"/>
        <v>0.40901367342416078</v>
      </c>
      <c r="CI388">
        <f t="shared" si="831"/>
        <v>0.40905332633619418</v>
      </c>
    </row>
    <row r="389" spans="1:87">
      <c r="A389">
        <f t="shared" ref="A389:F389" si="874">A95</f>
        <v>7.0027777777777782</v>
      </c>
      <c r="B389">
        <f t="shared" si="874"/>
        <v>111.315</v>
      </c>
      <c r="C389">
        <f t="shared" si="874"/>
        <v>7</v>
      </c>
      <c r="D389">
        <f t="shared" si="874"/>
        <v>2017</v>
      </c>
      <c r="E389">
        <f t="shared" si="874"/>
        <v>5</v>
      </c>
      <c r="F389">
        <f t="shared" si="874"/>
        <v>24</v>
      </c>
      <c r="G389">
        <f t="shared" si="763"/>
        <v>0.12222152900771403</v>
      </c>
      <c r="H389">
        <f t="shared" ref="H389:J389" si="875">H95</f>
        <v>21</v>
      </c>
      <c r="I389">
        <f t="shared" si="875"/>
        <v>0</v>
      </c>
      <c r="J389">
        <f t="shared" si="875"/>
        <v>21</v>
      </c>
      <c r="L389">
        <f t="shared" ref="L389:M389" si="876">L95</f>
        <v>20</v>
      </c>
      <c r="M389">
        <f t="shared" si="876"/>
        <v>-13</v>
      </c>
      <c r="N389">
        <f t="shared" si="766"/>
        <v>2457898.0833333335</v>
      </c>
      <c r="O389">
        <f t="shared" si="767"/>
        <v>8.1270152549154447E-4</v>
      </c>
      <c r="P389">
        <f t="shared" si="768"/>
        <v>2457898.0841460349</v>
      </c>
      <c r="Q389">
        <f t="shared" si="769"/>
        <v>0.17393796429938135</v>
      </c>
      <c r="R389">
        <f t="shared" si="770"/>
        <v>249.44414268418609</v>
      </c>
      <c r="S389">
        <f t="shared" si="771"/>
        <v>337.95036106786574</v>
      </c>
      <c r="T389">
        <f t="shared" si="772"/>
        <v>4.3536215896535735</v>
      </c>
      <c r="U389">
        <f t="shared" si="773"/>
        <v>5.8983465089379168</v>
      </c>
      <c r="V389">
        <f t="shared" si="774"/>
        <v>148.62027785406593</v>
      </c>
      <c r="W389">
        <f t="shared" si="775"/>
        <v>2.5939131837822633</v>
      </c>
      <c r="X389">
        <f t="shared" si="776"/>
        <v>62.366473072275767</v>
      </c>
      <c r="Y389">
        <f t="shared" si="777"/>
        <v>1.0885002979675955</v>
      </c>
      <c r="Z389">
        <f t="shared" si="778"/>
        <v>139.1274737116446</v>
      </c>
      <c r="AA389">
        <f t="shared" si="779"/>
        <v>2.4282324962500543</v>
      </c>
      <c r="AB389">
        <f t="shared" si="780"/>
        <v>-8339.8629059805407</v>
      </c>
      <c r="AC389">
        <f t="shared" si="781"/>
        <v>124.29028209599265</v>
      </c>
      <c r="AD389">
        <f t="shared" si="782"/>
        <v>-501.52321923611669</v>
      </c>
      <c r="AE389">
        <f t="shared" si="783"/>
        <v>-522.1797269518114</v>
      </c>
      <c r="AF389">
        <f t="shared" si="784"/>
        <v>332.27003461432184</v>
      </c>
      <c r="AG389">
        <f t="shared" si="785"/>
        <v>2200.7857825347264</v>
      </c>
      <c r="AH389">
        <f t="shared" si="786"/>
        <v>-6706.2197529234281</v>
      </c>
      <c r="AI389">
        <f t="shared" si="787"/>
        <v>-1.8628388202565078</v>
      </c>
      <c r="AJ389">
        <f t="shared" si="788"/>
        <v>247.58130386392958</v>
      </c>
      <c r="AK389">
        <f t="shared" si="789"/>
        <v>4.3211089188061305</v>
      </c>
      <c r="AL389">
        <f t="shared" si="790"/>
        <v>247</v>
      </c>
      <c r="AM389">
        <f t="shared" si="791"/>
        <v>34</v>
      </c>
      <c r="AN389">
        <f t="shared" si="792"/>
        <v>52</v>
      </c>
      <c r="AP389">
        <f t="shared" si="793"/>
        <v>4.9449690639691424</v>
      </c>
      <c r="AQ389">
        <f t="shared" si="794"/>
        <v>8.6305991575523627E-2</v>
      </c>
      <c r="AR389" t="str">
        <f t="shared" si="795"/>
        <v>POSITIF</v>
      </c>
      <c r="AS389">
        <f t="shared" si="796"/>
        <v>4</v>
      </c>
      <c r="AT389">
        <f t="shared" si="797"/>
        <v>56</v>
      </c>
      <c r="AU389">
        <f t="shared" si="798"/>
        <v>41</v>
      </c>
      <c r="AV389">
        <f t="shared" si="799"/>
        <v>1.0169611853193004</v>
      </c>
      <c r="AW389" s="4">
        <f t="shared" si="800"/>
        <v>4.2373382721637515E-2</v>
      </c>
      <c r="AX389">
        <f t="shared" si="801"/>
        <v>1.7749321048806013E-2</v>
      </c>
      <c r="AY389">
        <f t="shared" si="802"/>
        <v>0.27710133443620588</v>
      </c>
      <c r="AZ389" s="4">
        <f t="shared" si="803"/>
        <v>1.1545888934841911E-2</v>
      </c>
      <c r="BA389">
        <f t="shared" si="804"/>
        <v>359356.55682755134</v>
      </c>
      <c r="BB389" t="s">
        <v>191</v>
      </c>
      <c r="BC389">
        <f t="shared" si="805"/>
        <v>1.6701294605499427E-2</v>
      </c>
      <c r="BD389">
        <f t="shared" si="806"/>
        <v>148.62479625798105</v>
      </c>
      <c r="BE389">
        <f t="shared" si="807"/>
        <v>23.437029191142795</v>
      </c>
      <c r="BF389">
        <f t="shared" si="808"/>
        <v>-2.2719783340373698E-3</v>
      </c>
      <c r="BG389">
        <f t="shared" si="809"/>
        <v>23.434757212808758</v>
      </c>
      <c r="BH389" s="19">
        <f t="shared" si="810"/>
        <v>0.17393796429938135</v>
      </c>
      <c r="BI389">
        <f t="shared" si="811"/>
        <v>6.1571950929239394</v>
      </c>
      <c r="BJ389">
        <f t="shared" si="812"/>
        <v>13.57819509292394</v>
      </c>
      <c r="BK389">
        <f t="shared" si="813"/>
        <v>314.16278094690108</v>
      </c>
      <c r="BL389">
        <f t="shared" si="814"/>
        <v>5.483174914745133</v>
      </c>
      <c r="BM389">
        <f t="shared" si="815"/>
        <v>249.51014544695806</v>
      </c>
      <c r="BN389">
        <f t="shared" si="816"/>
        <v>16.63400969646387</v>
      </c>
      <c r="BO389">
        <f t="shared" si="817"/>
        <v>16</v>
      </c>
      <c r="BP389">
        <f t="shared" si="818"/>
        <v>38</v>
      </c>
      <c r="BQ389">
        <f t="shared" si="819"/>
        <v>2</v>
      </c>
      <c r="BR389">
        <f t="shared" si="820"/>
        <v>-16.689779004589912</v>
      </c>
      <c r="BS389" t="str">
        <f t="shared" si="821"/>
        <v>NEGATIF</v>
      </c>
      <c r="BT389">
        <f t="shared" si="757"/>
        <v>-0.29129159506031577</v>
      </c>
      <c r="BU389">
        <f t="shared" si="758"/>
        <v>16</v>
      </c>
      <c r="BV389">
        <f t="shared" si="759"/>
        <v>-1962</v>
      </c>
      <c r="BW389">
        <f t="shared" si="760"/>
        <v>36</v>
      </c>
      <c r="BX389" t="str">
        <f t="shared" si="761"/>
        <v>NEGATIF</v>
      </c>
      <c r="BY389">
        <f t="shared" si="822"/>
        <v>-61.931904174038436</v>
      </c>
      <c r="BZ389">
        <f t="shared" si="823"/>
        <v>118.06809582596156</v>
      </c>
      <c r="CA389">
        <f t="shared" si="824"/>
        <v>38.855484563625751</v>
      </c>
      <c r="CB389" t="str">
        <f t="shared" si="825"/>
        <v>POSITIF</v>
      </c>
      <c r="CC389">
        <f t="shared" si="826"/>
        <v>38</v>
      </c>
      <c r="CD389">
        <f t="shared" si="827"/>
        <v>51</v>
      </c>
      <c r="CE389">
        <f t="shared" si="828"/>
        <v>19</v>
      </c>
      <c r="CG389">
        <f t="shared" si="829"/>
        <v>4.3547735551793565</v>
      </c>
      <c r="CH389">
        <f t="shared" si="830"/>
        <v>0.4090136727690023</v>
      </c>
      <c r="CI389">
        <f t="shared" si="831"/>
        <v>0.40905332627146518</v>
      </c>
    </row>
    <row r="390" spans="1:87">
      <c r="A390">
        <f t="shared" ref="A390:F390" si="877">A96</f>
        <v>7.0027777777777782</v>
      </c>
      <c r="B390">
        <f t="shared" si="877"/>
        <v>111.315</v>
      </c>
      <c r="C390">
        <f t="shared" si="877"/>
        <v>7</v>
      </c>
      <c r="D390">
        <f t="shared" si="877"/>
        <v>2017</v>
      </c>
      <c r="E390">
        <f t="shared" si="877"/>
        <v>5</v>
      </c>
      <c r="F390">
        <f t="shared" si="877"/>
        <v>24</v>
      </c>
      <c r="G390">
        <f t="shared" si="763"/>
        <v>0.12222152900771403</v>
      </c>
      <c r="H390">
        <f t="shared" ref="H390:J390" si="878">H96</f>
        <v>21</v>
      </c>
      <c r="I390">
        <f t="shared" si="878"/>
        <v>15</v>
      </c>
      <c r="J390">
        <f t="shared" si="878"/>
        <v>21.25</v>
      </c>
      <c r="L390">
        <f t="shared" ref="L390:M390" si="879">L96</f>
        <v>20</v>
      </c>
      <c r="M390">
        <f t="shared" si="879"/>
        <v>-13</v>
      </c>
      <c r="N390">
        <f t="shared" si="766"/>
        <v>2457898.09375</v>
      </c>
      <c r="O390">
        <f t="shared" si="767"/>
        <v>8.1270152549154447E-4</v>
      </c>
      <c r="P390">
        <f t="shared" si="768"/>
        <v>2457898.0945627014</v>
      </c>
      <c r="Q390">
        <f t="shared" si="769"/>
        <v>0.17393824949216743</v>
      </c>
      <c r="R390">
        <f t="shared" si="770"/>
        <v>249.44414268418609</v>
      </c>
      <c r="S390">
        <f t="shared" si="771"/>
        <v>338.08645473713113</v>
      </c>
      <c r="T390">
        <f t="shared" si="772"/>
        <v>4.3536215896535735</v>
      </c>
      <c r="U390">
        <f t="shared" si="773"/>
        <v>5.9007217915577188</v>
      </c>
      <c r="V390">
        <f t="shared" si="774"/>
        <v>148.6197262507203</v>
      </c>
      <c r="W390">
        <f t="shared" si="775"/>
        <v>2.5939035564877169</v>
      </c>
      <c r="X390">
        <f t="shared" si="776"/>
        <v>62.376740231887197</v>
      </c>
      <c r="Y390">
        <f t="shared" si="777"/>
        <v>1.0886794937076429</v>
      </c>
      <c r="Z390">
        <f t="shared" si="778"/>
        <v>139.13774038101019</v>
      </c>
      <c r="AA390">
        <f t="shared" si="779"/>
        <v>2.4284116834336973</v>
      </c>
      <c r="AB390">
        <f t="shared" si="780"/>
        <v>-8289.9958396660131</v>
      </c>
      <c r="AC390">
        <f t="shared" si="781"/>
        <v>124.42029578236078</v>
      </c>
      <c r="AD390">
        <f t="shared" si="782"/>
        <v>-453.85661541925623</v>
      </c>
      <c r="AE390">
        <f t="shared" si="783"/>
        <v>-526.4291867022115</v>
      </c>
      <c r="AF390">
        <f t="shared" si="784"/>
        <v>331.70519015703951</v>
      </c>
      <c r="AG390">
        <f t="shared" si="785"/>
        <v>2191.049986495821</v>
      </c>
      <c r="AH390">
        <f t="shared" si="786"/>
        <v>-6623.1061693522597</v>
      </c>
      <c r="AI390">
        <f t="shared" si="787"/>
        <v>-1.839751713708961</v>
      </c>
      <c r="AJ390">
        <f t="shared" si="788"/>
        <v>247.60439097047714</v>
      </c>
      <c r="AK390">
        <f t="shared" si="789"/>
        <v>4.3215118648301436</v>
      </c>
      <c r="AL390">
        <f t="shared" si="790"/>
        <v>247</v>
      </c>
      <c r="AM390">
        <f t="shared" si="791"/>
        <v>36</v>
      </c>
      <c r="AN390">
        <f t="shared" si="792"/>
        <v>15</v>
      </c>
      <c r="AP390">
        <f t="shared" si="793"/>
        <v>4.9421633023891198</v>
      </c>
      <c r="AQ390">
        <f t="shared" si="794"/>
        <v>8.6257021797926284E-2</v>
      </c>
      <c r="AR390" t="str">
        <f t="shared" si="795"/>
        <v>POSITIF</v>
      </c>
      <c r="AS390">
        <f t="shared" si="796"/>
        <v>4</v>
      </c>
      <c r="AT390">
        <f t="shared" si="797"/>
        <v>56</v>
      </c>
      <c r="AU390">
        <f t="shared" si="798"/>
        <v>31</v>
      </c>
      <c r="AV390">
        <f t="shared" si="799"/>
        <v>1.0170326611085871</v>
      </c>
      <c r="AW390" s="4">
        <f t="shared" si="800"/>
        <v>4.2376360879524462E-2</v>
      </c>
      <c r="AX390">
        <f t="shared" si="801"/>
        <v>1.775056853666453E-2</v>
      </c>
      <c r="AY390">
        <f t="shared" si="802"/>
        <v>0.27712080824813701</v>
      </c>
      <c r="AZ390" s="4">
        <f t="shared" si="803"/>
        <v>1.1546700343672375E-2</v>
      </c>
      <c r="BA390">
        <f t="shared" si="804"/>
        <v>359331.30434837274</v>
      </c>
      <c r="BB390" t="s">
        <v>191</v>
      </c>
      <c r="BC390">
        <f t="shared" si="805"/>
        <v>1.6701294593521328E-2</v>
      </c>
      <c r="BD390">
        <f t="shared" si="806"/>
        <v>148.6242446562724</v>
      </c>
      <c r="BE390">
        <f t="shared" si="807"/>
        <v>23.437029187434099</v>
      </c>
      <c r="BF390">
        <f t="shared" si="808"/>
        <v>-2.2720121513716369E-3</v>
      </c>
      <c r="BG390">
        <f t="shared" si="809"/>
        <v>23.434757175282726</v>
      </c>
      <c r="BH390" s="19">
        <f t="shared" si="810"/>
        <v>0.17393824949216743</v>
      </c>
      <c r="BI390">
        <f t="shared" si="811"/>
        <v>6.4078795686985055</v>
      </c>
      <c r="BJ390">
        <f t="shared" si="812"/>
        <v>13.828879568698506</v>
      </c>
      <c r="BK390">
        <f t="shared" si="813"/>
        <v>317.90210275540846</v>
      </c>
      <c r="BL390">
        <f t="shared" si="814"/>
        <v>5.5484383920952158</v>
      </c>
      <c r="BM390">
        <f t="shared" si="815"/>
        <v>249.53109077506917</v>
      </c>
      <c r="BN390">
        <f t="shared" si="816"/>
        <v>16.635406051671279</v>
      </c>
      <c r="BO390">
        <f t="shared" si="817"/>
        <v>16</v>
      </c>
      <c r="BP390">
        <f t="shared" si="818"/>
        <v>38</v>
      </c>
      <c r="BQ390">
        <f t="shared" si="819"/>
        <v>7</v>
      </c>
      <c r="BR390">
        <f t="shared" si="820"/>
        <v>-16.696189752145887</v>
      </c>
      <c r="BS390" t="str">
        <f t="shared" si="821"/>
        <v>NEGATIF</v>
      </c>
      <c r="BT390">
        <f t="shared" si="757"/>
        <v>-0.29140348371268171</v>
      </c>
      <c r="BU390">
        <f t="shared" si="758"/>
        <v>16</v>
      </c>
      <c r="BV390">
        <f t="shared" si="759"/>
        <v>-1962</v>
      </c>
      <c r="BW390">
        <f t="shared" si="760"/>
        <v>13</v>
      </c>
      <c r="BX390" t="str">
        <f t="shared" si="761"/>
        <v>NEGATIF</v>
      </c>
      <c r="BY390">
        <f t="shared" si="822"/>
        <v>-59.928776902773635</v>
      </c>
      <c r="BZ390">
        <f t="shared" si="823"/>
        <v>120.07122309722637</v>
      </c>
      <c r="CA390">
        <f t="shared" si="824"/>
        <v>42.097219025049199</v>
      </c>
      <c r="CB390" t="str">
        <f t="shared" si="825"/>
        <v>POSITIF</v>
      </c>
      <c r="CC390">
        <f t="shared" si="826"/>
        <v>42</v>
      </c>
      <c r="CD390">
        <f t="shared" si="827"/>
        <v>5</v>
      </c>
      <c r="CE390">
        <f t="shared" si="828"/>
        <v>49</v>
      </c>
      <c r="CG390">
        <f t="shared" si="829"/>
        <v>4.3551391201178067</v>
      </c>
      <c r="CH390">
        <f t="shared" si="830"/>
        <v>0.40901367211404949</v>
      </c>
      <c r="CI390">
        <f t="shared" si="831"/>
        <v>0.40905332620673623</v>
      </c>
    </row>
    <row r="391" spans="1:87">
      <c r="A391">
        <f t="shared" ref="A391:F391" si="880">A97</f>
        <v>7.0027777777777782</v>
      </c>
      <c r="B391">
        <f t="shared" si="880"/>
        <v>111.315</v>
      </c>
      <c r="C391">
        <f t="shared" si="880"/>
        <v>7</v>
      </c>
      <c r="D391">
        <f t="shared" si="880"/>
        <v>2017</v>
      </c>
      <c r="E391">
        <f t="shared" si="880"/>
        <v>5</v>
      </c>
      <c r="F391">
        <f t="shared" si="880"/>
        <v>24</v>
      </c>
      <c r="G391">
        <f t="shared" si="763"/>
        <v>0.12222152900771403</v>
      </c>
      <c r="H391">
        <f t="shared" ref="H391:J391" si="881">H97</f>
        <v>21</v>
      </c>
      <c r="I391">
        <f t="shared" si="881"/>
        <v>30</v>
      </c>
      <c r="J391">
        <f t="shared" si="881"/>
        <v>21.5</v>
      </c>
      <c r="L391">
        <f t="shared" ref="L391:M391" si="882">L97</f>
        <v>20</v>
      </c>
      <c r="M391">
        <f t="shared" si="882"/>
        <v>-13</v>
      </c>
      <c r="N391">
        <f t="shared" si="766"/>
        <v>2457898.104166667</v>
      </c>
      <c r="O391">
        <f t="shared" si="767"/>
        <v>8.1270152549154447E-4</v>
      </c>
      <c r="P391">
        <f t="shared" si="768"/>
        <v>2457898.1049793684</v>
      </c>
      <c r="Q391">
        <f t="shared" si="769"/>
        <v>0.17393853468496626</v>
      </c>
      <c r="R391">
        <f t="shared" si="770"/>
        <v>249.44414268418609</v>
      </c>
      <c r="S391">
        <f t="shared" si="771"/>
        <v>338.22254841246468</v>
      </c>
      <c r="T391">
        <f t="shared" si="772"/>
        <v>4.3536215896535735</v>
      </c>
      <c r="U391">
        <f t="shared" si="773"/>
        <v>5.903097074283429</v>
      </c>
      <c r="V391">
        <f t="shared" si="774"/>
        <v>148.61917464735001</v>
      </c>
      <c r="W391">
        <f t="shared" si="775"/>
        <v>2.5938939291927401</v>
      </c>
      <c r="X391">
        <f t="shared" si="776"/>
        <v>62.387007391957923</v>
      </c>
      <c r="Y391">
        <f t="shared" si="777"/>
        <v>1.0888586894557062</v>
      </c>
      <c r="Z391">
        <f t="shared" si="778"/>
        <v>139.14800705083508</v>
      </c>
      <c r="AA391">
        <f t="shared" si="779"/>
        <v>2.4285908706253569</v>
      </c>
      <c r="AB391">
        <f t="shared" si="780"/>
        <v>-8240.0810998548022</v>
      </c>
      <c r="AC391">
        <f t="shared" si="781"/>
        <v>124.5371938773379</v>
      </c>
      <c r="AD391">
        <f t="shared" si="782"/>
        <v>-405.99864378845928</v>
      </c>
      <c r="AE391">
        <f t="shared" si="783"/>
        <v>-530.62315912123893</v>
      </c>
      <c r="AF391">
        <f t="shared" si="784"/>
        <v>331.1356549008824</v>
      </c>
      <c r="AG391">
        <f t="shared" si="785"/>
        <v>2181.296739886704</v>
      </c>
      <c r="AH391">
        <f t="shared" si="786"/>
        <v>-6539.7333140995761</v>
      </c>
      <c r="AI391">
        <f t="shared" si="787"/>
        <v>-1.8165925872498823</v>
      </c>
      <c r="AJ391">
        <f t="shared" si="788"/>
        <v>247.6275500969362</v>
      </c>
      <c r="AK391">
        <f t="shared" si="789"/>
        <v>4.3219160678387407</v>
      </c>
      <c r="AL391">
        <f t="shared" si="790"/>
        <v>247</v>
      </c>
      <c r="AM391">
        <f t="shared" si="791"/>
        <v>37</v>
      </c>
      <c r="AN391">
        <f t="shared" si="792"/>
        <v>39</v>
      </c>
      <c r="AP391">
        <f t="shared" si="793"/>
        <v>4.9534643434436765</v>
      </c>
      <c r="AQ391">
        <f t="shared" si="794"/>
        <v>8.645426217323135E-2</v>
      </c>
      <c r="AR391" t="str">
        <f t="shared" si="795"/>
        <v>POSITIF</v>
      </c>
      <c r="AS391">
        <f t="shared" si="796"/>
        <v>4</v>
      </c>
      <c r="AT391">
        <f t="shared" si="797"/>
        <v>57</v>
      </c>
      <c r="AU391">
        <f t="shared" si="798"/>
        <v>12</v>
      </c>
      <c r="AV391">
        <f t="shared" si="799"/>
        <v>1.0171037583903551</v>
      </c>
      <c r="AW391" s="4">
        <f t="shared" si="800"/>
        <v>4.2379323266264791E-2</v>
      </c>
      <c r="AX391">
        <f t="shared" si="801"/>
        <v>1.7751809418320597E-2</v>
      </c>
      <c r="AY391">
        <f t="shared" si="802"/>
        <v>0.27714017893406384</v>
      </c>
      <c r="AZ391" s="4">
        <f t="shared" si="803"/>
        <v>1.1547507455585993E-2</v>
      </c>
      <c r="BA391">
        <f t="shared" si="804"/>
        <v>359306.18911755882</v>
      </c>
      <c r="BB391" t="s">
        <v>191</v>
      </c>
      <c r="BC391">
        <f t="shared" si="805"/>
        <v>1.6701294581543232E-2</v>
      </c>
      <c r="BD391">
        <f t="shared" si="806"/>
        <v>148.62369305453907</v>
      </c>
      <c r="BE391">
        <f t="shared" si="807"/>
        <v>23.437029183725404</v>
      </c>
      <c r="BF391">
        <f t="shared" si="808"/>
        <v>-2.2720459569121397E-3</v>
      </c>
      <c r="BG391">
        <f t="shared" si="809"/>
        <v>23.434757137768493</v>
      </c>
      <c r="BH391" s="19">
        <f t="shared" si="810"/>
        <v>0.17393853468496626</v>
      </c>
      <c r="BI391">
        <f t="shared" si="811"/>
        <v>6.6585640557110306</v>
      </c>
      <c r="BJ391">
        <f t="shared" si="812"/>
        <v>14.079564055711032</v>
      </c>
      <c r="BK391">
        <f t="shared" si="813"/>
        <v>321.6413589416382</v>
      </c>
      <c r="BL391">
        <f t="shared" si="814"/>
        <v>5.6137007241204904</v>
      </c>
      <c r="BM391">
        <f t="shared" si="815"/>
        <v>249.55210189402723</v>
      </c>
      <c r="BN391">
        <f t="shared" si="816"/>
        <v>16.63680679293515</v>
      </c>
      <c r="BO391">
        <f t="shared" si="817"/>
        <v>16</v>
      </c>
      <c r="BP391">
        <f t="shared" si="818"/>
        <v>38</v>
      </c>
      <c r="BQ391">
        <f t="shared" si="819"/>
        <v>12</v>
      </c>
      <c r="BR391">
        <f t="shared" si="820"/>
        <v>-16.688678965431929</v>
      </c>
      <c r="BS391" t="str">
        <f t="shared" si="821"/>
        <v>NEGATIF</v>
      </c>
      <c r="BT391">
        <f t="shared" si="757"/>
        <v>-0.2912723957551081</v>
      </c>
      <c r="BU391">
        <f t="shared" si="758"/>
        <v>16</v>
      </c>
      <c r="BV391">
        <f t="shared" si="759"/>
        <v>-1962</v>
      </c>
      <c r="BW391">
        <f t="shared" si="760"/>
        <v>40</v>
      </c>
      <c r="BX391" t="str">
        <f t="shared" si="761"/>
        <v>NEGATIF</v>
      </c>
      <c r="BY391">
        <f t="shared" si="822"/>
        <v>-57.644126895174182</v>
      </c>
      <c r="BZ391">
        <f t="shared" si="823"/>
        <v>122.35587310482582</v>
      </c>
      <c r="CA391">
        <f t="shared" si="824"/>
        <v>45.27550434919155</v>
      </c>
      <c r="CB391" t="str">
        <f t="shared" si="825"/>
        <v>POSITIF</v>
      </c>
      <c r="CC391">
        <f t="shared" si="826"/>
        <v>45</v>
      </c>
      <c r="CD391">
        <f t="shared" si="827"/>
        <v>16</v>
      </c>
      <c r="CE391">
        <f t="shared" si="828"/>
        <v>31</v>
      </c>
      <c r="CG391">
        <f t="shared" si="829"/>
        <v>4.3555058333231527</v>
      </c>
      <c r="CH391">
        <f t="shared" si="830"/>
        <v>0.40901367145930256</v>
      </c>
      <c r="CI391">
        <f t="shared" si="831"/>
        <v>0.40905332614200729</v>
      </c>
    </row>
    <row r="392" spans="1:87">
      <c r="A392">
        <f t="shared" ref="A392:F392" si="883">A98</f>
        <v>7.0027777777777782</v>
      </c>
      <c r="B392">
        <f t="shared" si="883"/>
        <v>111.315</v>
      </c>
      <c r="C392">
        <f t="shared" si="883"/>
        <v>7</v>
      </c>
      <c r="D392">
        <f t="shared" si="883"/>
        <v>2017</v>
      </c>
      <c r="E392">
        <f t="shared" si="883"/>
        <v>5</v>
      </c>
      <c r="F392">
        <f t="shared" si="883"/>
        <v>24</v>
      </c>
      <c r="G392">
        <f t="shared" si="763"/>
        <v>0.12222152900771403</v>
      </c>
      <c r="H392">
        <f t="shared" ref="H392:J392" si="884">H98</f>
        <v>21</v>
      </c>
      <c r="I392">
        <f t="shared" si="884"/>
        <v>45</v>
      </c>
      <c r="J392">
        <f t="shared" si="884"/>
        <v>21.75</v>
      </c>
      <c r="L392">
        <f t="shared" ref="L392:M392" si="885">L98</f>
        <v>20</v>
      </c>
      <c r="M392">
        <f t="shared" si="885"/>
        <v>-13</v>
      </c>
      <c r="N392">
        <f t="shared" si="766"/>
        <v>2457898.1145833335</v>
      </c>
      <c r="O392">
        <f t="shared" si="767"/>
        <v>8.1270152549154447E-4</v>
      </c>
      <c r="P392">
        <f t="shared" si="768"/>
        <v>2457898.1153960349</v>
      </c>
      <c r="Q392">
        <f t="shared" si="769"/>
        <v>0.17393881987775234</v>
      </c>
      <c r="R392">
        <f t="shared" si="770"/>
        <v>249.44414268418609</v>
      </c>
      <c r="S392">
        <f t="shared" si="771"/>
        <v>338.35864208173007</v>
      </c>
      <c r="T392">
        <f t="shared" si="772"/>
        <v>4.3536215896535735</v>
      </c>
      <c r="U392">
        <f t="shared" si="773"/>
        <v>5.9054723569032301</v>
      </c>
      <c r="V392">
        <f t="shared" si="774"/>
        <v>148.61862304400432</v>
      </c>
      <c r="W392">
        <f t="shared" si="775"/>
        <v>2.5938843018981927</v>
      </c>
      <c r="X392">
        <f t="shared" si="776"/>
        <v>62.397274551570263</v>
      </c>
      <c r="Y392">
        <f t="shared" si="777"/>
        <v>1.0890378851957694</v>
      </c>
      <c r="Z392">
        <f t="shared" si="778"/>
        <v>139.15827372020067</v>
      </c>
      <c r="AA392">
        <f t="shared" si="779"/>
        <v>2.4287700578089999</v>
      </c>
      <c r="AB392">
        <f t="shared" si="780"/>
        <v>-8190.1189726152843</v>
      </c>
      <c r="AC392">
        <f t="shared" si="781"/>
        <v>124.6409640478202</v>
      </c>
      <c r="AD392">
        <f t="shared" si="782"/>
        <v>-357.96948762136617</v>
      </c>
      <c r="AE392">
        <f t="shared" si="783"/>
        <v>-534.76120177396729</v>
      </c>
      <c r="AF392">
        <f t="shared" si="784"/>
        <v>330.56144395475394</v>
      </c>
      <c r="AG392">
        <f t="shared" si="785"/>
        <v>2171.5261173048075</v>
      </c>
      <c r="AH392">
        <f t="shared" si="786"/>
        <v>-6456.1211367032356</v>
      </c>
      <c r="AI392">
        <f t="shared" si="787"/>
        <v>-1.7933669824175655</v>
      </c>
      <c r="AJ392">
        <f t="shared" si="788"/>
        <v>247.65077570176854</v>
      </c>
      <c r="AK392">
        <f t="shared" si="789"/>
        <v>4.3223214311138314</v>
      </c>
      <c r="AL392">
        <f t="shared" si="790"/>
        <v>247</v>
      </c>
      <c r="AM392">
        <f t="shared" si="791"/>
        <v>39</v>
      </c>
      <c r="AN392">
        <f t="shared" si="792"/>
        <v>2</v>
      </c>
      <c r="AP392">
        <f t="shared" si="793"/>
        <v>4.9365987403323821</v>
      </c>
      <c r="AQ392">
        <f t="shared" si="794"/>
        <v>8.6159901868604657E-2</v>
      </c>
      <c r="AR392" t="str">
        <f t="shared" si="795"/>
        <v>POSITIF</v>
      </c>
      <c r="AS392">
        <f t="shared" si="796"/>
        <v>4</v>
      </c>
      <c r="AT392">
        <f t="shared" si="797"/>
        <v>56</v>
      </c>
      <c r="AU392">
        <f t="shared" si="798"/>
        <v>11</v>
      </c>
      <c r="AV392">
        <f t="shared" si="799"/>
        <v>1.0171744765791892</v>
      </c>
      <c r="AW392" s="4">
        <f t="shared" si="800"/>
        <v>4.2382269857466216E-2</v>
      </c>
      <c r="AX392">
        <f t="shared" si="801"/>
        <v>1.7753043683556801E-2</v>
      </c>
      <c r="AY392">
        <f t="shared" si="802"/>
        <v>0.27715944633449469</v>
      </c>
      <c r="AZ392" s="4">
        <f t="shared" si="803"/>
        <v>1.1548310263937279E-2</v>
      </c>
      <c r="BA392">
        <f t="shared" si="804"/>
        <v>359281.21128504502</v>
      </c>
      <c r="BB392" t="s">
        <v>191</v>
      </c>
      <c r="BC392">
        <f t="shared" si="805"/>
        <v>1.6701294569565137E-2</v>
      </c>
      <c r="BD392">
        <f t="shared" si="806"/>
        <v>148.62314145283042</v>
      </c>
      <c r="BE392">
        <f t="shared" si="807"/>
        <v>23.437029180016708</v>
      </c>
      <c r="BF392">
        <f t="shared" si="808"/>
        <v>-2.2720797506498702E-3</v>
      </c>
      <c r="BG392">
        <f t="shared" si="809"/>
        <v>23.434757100266058</v>
      </c>
      <c r="BH392" s="19">
        <f t="shared" si="810"/>
        <v>0.17393881987775234</v>
      </c>
      <c r="BI392">
        <f t="shared" si="811"/>
        <v>6.9092485314855976</v>
      </c>
      <c r="BJ392">
        <f t="shared" si="812"/>
        <v>14.330248531485598</v>
      </c>
      <c r="BK392">
        <f t="shared" si="813"/>
        <v>325.38055419226663</v>
      </c>
      <c r="BL392">
        <f t="shared" si="814"/>
        <v>5.6789619926188912</v>
      </c>
      <c r="BM392">
        <f t="shared" si="815"/>
        <v>249.57317378001733</v>
      </c>
      <c r="BN392">
        <f t="shared" si="816"/>
        <v>16.638211585334489</v>
      </c>
      <c r="BO392">
        <f t="shared" si="817"/>
        <v>16</v>
      </c>
      <c r="BP392">
        <f t="shared" si="818"/>
        <v>38</v>
      </c>
      <c r="BQ392">
        <f t="shared" si="819"/>
        <v>17</v>
      </c>
      <c r="BR392">
        <f t="shared" si="820"/>
        <v>-16.708987930634883</v>
      </c>
      <c r="BS392" t="str">
        <f t="shared" si="821"/>
        <v>NEGATIF</v>
      </c>
      <c r="BT392">
        <f t="shared" si="757"/>
        <v>-0.29162685406557259</v>
      </c>
      <c r="BU392">
        <f t="shared" si="758"/>
        <v>16</v>
      </c>
      <c r="BV392">
        <f t="shared" si="759"/>
        <v>-1963</v>
      </c>
      <c r="BW392">
        <f t="shared" si="760"/>
        <v>27</v>
      </c>
      <c r="BX392" t="str">
        <f t="shared" si="761"/>
        <v>NEGATIF</v>
      </c>
      <c r="BY392">
        <f t="shared" si="822"/>
        <v>-54.967990302842765</v>
      </c>
      <c r="BZ392">
        <f t="shared" si="823"/>
        <v>125.03200969715724</v>
      </c>
      <c r="CA392">
        <f t="shared" si="824"/>
        <v>48.35396795192311</v>
      </c>
      <c r="CB392" t="str">
        <f t="shared" si="825"/>
        <v>POSITIF</v>
      </c>
      <c r="CC392">
        <f t="shared" si="826"/>
        <v>48</v>
      </c>
      <c r="CD392">
        <f t="shared" si="827"/>
        <v>21</v>
      </c>
      <c r="CE392">
        <f t="shared" si="828"/>
        <v>14</v>
      </c>
      <c r="CG392">
        <f t="shared" si="829"/>
        <v>4.3558736071132849</v>
      </c>
      <c r="CH392">
        <f t="shared" si="830"/>
        <v>0.40901367080476164</v>
      </c>
      <c r="CI392">
        <f t="shared" si="831"/>
        <v>0.40905332607727835</v>
      </c>
    </row>
    <row r="393" spans="1:87">
      <c r="A393">
        <f t="shared" ref="A393:F393" si="886">A99</f>
        <v>7.0027777777777782</v>
      </c>
      <c r="B393">
        <f t="shared" si="886"/>
        <v>111.315</v>
      </c>
      <c r="C393">
        <f t="shared" si="886"/>
        <v>7</v>
      </c>
      <c r="D393">
        <f t="shared" si="886"/>
        <v>2017</v>
      </c>
      <c r="E393">
        <f t="shared" si="886"/>
        <v>5</v>
      </c>
      <c r="F393">
        <f t="shared" si="886"/>
        <v>24</v>
      </c>
      <c r="G393">
        <f t="shared" si="763"/>
        <v>0.12222152900771403</v>
      </c>
      <c r="H393">
        <f t="shared" ref="H393:J393" si="887">H99</f>
        <v>22</v>
      </c>
      <c r="I393">
        <f t="shared" si="887"/>
        <v>0</v>
      </c>
      <c r="J393">
        <f t="shared" si="887"/>
        <v>22</v>
      </c>
      <c r="L393">
        <f t="shared" ref="L393:M393" si="888">L99</f>
        <v>20</v>
      </c>
      <c r="M393">
        <f t="shared" si="888"/>
        <v>-13</v>
      </c>
      <c r="N393">
        <f t="shared" si="766"/>
        <v>2457898.125</v>
      </c>
      <c r="O393">
        <f t="shared" si="767"/>
        <v>8.1270152549154447E-4</v>
      </c>
      <c r="P393">
        <f t="shared" si="768"/>
        <v>2457898.1258127014</v>
      </c>
      <c r="Q393">
        <f t="shared" si="769"/>
        <v>0.17393910507053842</v>
      </c>
      <c r="R393">
        <f t="shared" si="770"/>
        <v>249.44414268418609</v>
      </c>
      <c r="S393">
        <f t="shared" si="771"/>
        <v>338.49473575099546</v>
      </c>
      <c r="T393">
        <f t="shared" si="772"/>
        <v>4.3536215896535735</v>
      </c>
      <c r="U393">
        <f t="shared" si="773"/>
        <v>5.9078476395230313</v>
      </c>
      <c r="V393">
        <f t="shared" si="774"/>
        <v>148.6180714406587</v>
      </c>
      <c r="W393">
        <f t="shared" si="775"/>
        <v>2.5938746746036467</v>
      </c>
      <c r="X393">
        <f t="shared" si="776"/>
        <v>62.407541711182603</v>
      </c>
      <c r="Y393">
        <f t="shared" si="777"/>
        <v>1.0892170809358326</v>
      </c>
      <c r="Z393">
        <f t="shared" si="778"/>
        <v>139.16854038956626</v>
      </c>
      <c r="AA393">
        <f t="shared" si="779"/>
        <v>2.4289492449926433</v>
      </c>
      <c r="AB393">
        <f t="shared" si="780"/>
        <v>-8140.1097376074931</v>
      </c>
      <c r="AC393">
        <f t="shared" si="781"/>
        <v>124.73159536052813</v>
      </c>
      <c r="AD393">
        <f t="shared" si="782"/>
        <v>-309.7893959645458</v>
      </c>
      <c r="AE393">
        <f t="shared" si="783"/>
        <v>-538.84287868477975</v>
      </c>
      <c r="AF393">
        <f t="shared" si="784"/>
        <v>329.98257247350932</v>
      </c>
      <c r="AG393">
        <f t="shared" si="785"/>
        <v>2161.7381921729875</v>
      </c>
      <c r="AH393">
        <f t="shared" si="786"/>
        <v>-6372.2896522497931</v>
      </c>
      <c r="AI393">
        <f t="shared" si="787"/>
        <v>-1.7700804589582759</v>
      </c>
      <c r="AJ393">
        <f t="shared" si="788"/>
        <v>247.67406222522783</v>
      </c>
      <c r="AK393">
        <f t="shared" si="789"/>
        <v>4.3227278576195394</v>
      </c>
      <c r="AL393">
        <f t="shared" si="790"/>
        <v>247</v>
      </c>
      <c r="AM393">
        <f t="shared" si="791"/>
        <v>40</v>
      </c>
      <c r="AN393">
        <f t="shared" si="792"/>
        <v>26</v>
      </c>
      <c r="AP393">
        <f t="shared" si="793"/>
        <v>4.9362116187287466</v>
      </c>
      <c r="AQ393">
        <f t="shared" si="794"/>
        <v>8.6153145322015623E-2</v>
      </c>
      <c r="AR393" t="str">
        <f t="shared" si="795"/>
        <v>POSITIF</v>
      </c>
      <c r="AS393">
        <f t="shared" si="796"/>
        <v>4</v>
      </c>
      <c r="AT393">
        <f t="shared" si="797"/>
        <v>56</v>
      </c>
      <c r="AU393">
        <f t="shared" si="798"/>
        <v>10</v>
      </c>
      <c r="AV393">
        <f t="shared" si="799"/>
        <v>1.0172448151021958</v>
      </c>
      <c r="AW393" s="4">
        <f t="shared" si="800"/>
        <v>4.2385200629258157E-2</v>
      </c>
      <c r="AX393">
        <f t="shared" si="801"/>
        <v>1.7754271322374254E-2</v>
      </c>
      <c r="AY393">
        <f t="shared" si="802"/>
        <v>0.27717861029334867</v>
      </c>
      <c r="AZ393" s="4">
        <f t="shared" si="803"/>
        <v>1.1549108762222862E-2</v>
      </c>
      <c r="BA393">
        <f t="shared" si="804"/>
        <v>359256.37099655328</v>
      </c>
      <c r="BB393" t="s">
        <v>191</v>
      </c>
      <c r="BC393">
        <f t="shared" si="805"/>
        <v>1.6701294557587038E-2</v>
      </c>
      <c r="BD393">
        <f t="shared" si="806"/>
        <v>148.62258985112177</v>
      </c>
      <c r="BE393">
        <f t="shared" si="807"/>
        <v>23.437029176308013</v>
      </c>
      <c r="BF393">
        <f t="shared" si="808"/>
        <v>-2.272113532580354E-3</v>
      </c>
      <c r="BG393">
        <f t="shared" si="809"/>
        <v>23.434757062775432</v>
      </c>
      <c r="BH393" s="19">
        <f t="shared" si="810"/>
        <v>0.17393910507053842</v>
      </c>
      <c r="BI393">
        <f t="shared" si="811"/>
        <v>7.1599330072912073</v>
      </c>
      <c r="BJ393">
        <f t="shared" si="812"/>
        <v>14.580933007291208</v>
      </c>
      <c r="BK393">
        <f t="shared" si="813"/>
        <v>329.11969371709182</v>
      </c>
      <c r="BL393">
        <f t="shared" si="814"/>
        <v>5.7442222885185474</v>
      </c>
      <c r="BM393">
        <f t="shared" si="815"/>
        <v>249.59430139227629</v>
      </c>
      <c r="BN393">
        <f t="shared" si="816"/>
        <v>16.639620092818419</v>
      </c>
      <c r="BO393">
        <f t="shared" si="817"/>
        <v>16</v>
      </c>
      <c r="BP393">
        <f t="shared" si="818"/>
        <v>38</v>
      </c>
      <c r="BQ393">
        <f t="shared" si="819"/>
        <v>22</v>
      </c>
      <c r="BR393">
        <f t="shared" si="820"/>
        <v>-16.713031563929583</v>
      </c>
      <c r="BS393" t="str">
        <f t="shared" si="821"/>
        <v>NEGATIF</v>
      </c>
      <c r="BT393">
        <f t="shared" si="757"/>
        <v>-0.29169742878030841</v>
      </c>
      <c r="BU393">
        <f t="shared" si="758"/>
        <v>16</v>
      </c>
      <c r="BV393">
        <f t="shared" si="759"/>
        <v>-1963</v>
      </c>
      <c r="BW393">
        <f t="shared" si="760"/>
        <v>13</v>
      </c>
      <c r="BX393" t="str">
        <f t="shared" si="761"/>
        <v>NEGATIF</v>
      </c>
      <c r="BY393">
        <f t="shared" si="822"/>
        <v>-51.884756855002003</v>
      </c>
      <c r="BZ393">
        <f t="shared" si="823"/>
        <v>128.115243144998</v>
      </c>
      <c r="CA393">
        <f t="shared" si="824"/>
        <v>51.333342660422609</v>
      </c>
      <c r="CB393" t="str">
        <f t="shared" si="825"/>
        <v>POSITIF</v>
      </c>
      <c r="CC393">
        <f t="shared" si="826"/>
        <v>51</v>
      </c>
      <c r="CD393">
        <f t="shared" si="827"/>
        <v>20</v>
      </c>
      <c r="CE393">
        <f t="shared" si="828"/>
        <v>0</v>
      </c>
      <c r="CG393">
        <f t="shared" si="829"/>
        <v>4.3562423535102885</v>
      </c>
      <c r="CH393">
        <f t="shared" si="830"/>
        <v>0.40901367015042678</v>
      </c>
      <c r="CI393">
        <f t="shared" si="831"/>
        <v>0.4090533260125494</v>
      </c>
    </row>
    <row r="394" spans="1:87">
      <c r="A394">
        <f t="shared" ref="A394:F394" si="889">A100</f>
        <v>7.0027777777777782</v>
      </c>
      <c r="B394">
        <f t="shared" si="889"/>
        <v>111.315</v>
      </c>
      <c r="C394">
        <f t="shared" si="889"/>
        <v>7</v>
      </c>
      <c r="D394">
        <f t="shared" si="889"/>
        <v>2017</v>
      </c>
      <c r="E394">
        <f t="shared" si="889"/>
        <v>5</v>
      </c>
      <c r="F394">
        <f t="shared" si="889"/>
        <v>24</v>
      </c>
      <c r="G394">
        <f t="shared" si="763"/>
        <v>0.12222152900771403</v>
      </c>
      <c r="H394">
        <f t="shared" ref="H394:J394" si="890">H100</f>
        <v>22</v>
      </c>
      <c r="I394">
        <f t="shared" si="890"/>
        <v>15</v>
      </c>
      <c r="J394">
        <f t="shared" si="890"/>
        <v>22.25</v>
      </c>
      <c r="L394">
        <f t="shared" ref="L394:M394" si="891">L100</f>
        <v>20</v>
      </c>
      <c r="M394">
        <f t="shared" si="891"/>
        <v>-13</v>
      </c>
      <c r="N394">
        <f t="shared" si="766"/>
        <v>2457898.135416667</v>
      </c>
      <c r="O394">
        <f t="shared" si="767"/>
        <v>8.1270152549154447E-4</v>
      </c>
      <c r="P394">
        <f t="shared" si="768"/>
        <v>2457898.1362293684</v>
      </c>
      <c r="Q394">
        <f t="shared" si="769"/>
        <v>0.17393939026333724</v>
      </c>
      <c r="R394">
        <f t="shared" si="770"/>
        <v>249.44414268418609</v>
      </c>
      <c r="S394">
        <f t="shared" si="771"/>
        <v>338.630829426329</v>
      </c>
      <c r="T394">
        <f t="shared" si="772"/>
        <v>4.3536215896535735</v>
      </c>
      <c r="U394">
        <f t="shared" si="773"/>
        <v>5.9102229222487423</v>
      </c>
      <c r="V394">
        <f t="shared" si="774"/>
        <v>148.6175198372884</v>
      </c>
      <c r="W394">
        <f t="shared" si="775"/>
        <v>2.59386504730867</v>
      </c>
      <c r="X394">
        <f t="shared" si="776"/>
        <v>62.417808871253328</v>
      </c>
      <c r="Y394">
        <f t="shared" si="777"/>
        <v>1.089396276683896</v>
      </c>
      <c r="Z394">
        <f t="shared" si="778"/>
        <v>139.17880705939115</v>
      </c>
      <c r="AA394">
        <f t="shared" si="779"/>
        <v>2.4291284321843025</v>
      </c>
      <c r="AB394">
        <f t="shared" si="780"/>
        <v>-8090.0536747488177</v>
      </c>
      <c r="AC394">
        <f t="shared" si="781"/>
        <v>124.80907826485071</v>
      </c>
      <c r="AD394">
        <f t="shared" si="782"/>
        <v>-261.47868147857957</v>
      </c>
      <c r="AE394">
        <f t="shared" si="783"/>
        <v>-542.8677598091241</v>
      </c>
      <c r="AF394">
        <f t="shared" si="784"/>
        <v>329.39905573282022</v>
      </c>
      <c r="AG394">
        <f t="shared" si="785"/>
        <v>2151.9330380404531</v>
      </c>
      <c r="AH394">
        <f t="shared" si="786"/>
        <v>-6288.2589439983967</v>
      </c>
      <c r="AI394">
        <f t="shared" si="787"/>
        <v>-1.7467385955551102</v>
      </c>
      <c r="AJ394">
        <f t="shared" si="788"/>
        <v>247.69740408863098</v>
      </c>
      <c r="AK394">
        <f t="shared" si="789"/>
        <v>4.3231352499894751</v>
      </c>
      <c r="AL394">
        <f t="shared" si="790"/>
        <v>247</v>
      </c>
      <c r="AM394">
        <f t="shared" si="791"/>
        <v>41</v>
      </c>
      <c r="AN394">
        <f t="shared" si="792"/>
        <v>50</v>
      </c>
      <c r="AP394">
        <f t="shared" si="793"/>
        <v>4.9529991877804882</v>
      </c>
      <c r="AQ394">
        <f t="shared" si="794"/>
        <v>8.6446143675374412E-2</v>
      </c>
      <c r="AR394" t="str">
        <f t="shared" si="795"/>
        <v>POSITIF</v>
      </c>
      <c r="AS394">
        <f t="shared" si="796"/>
        <v>4</v>
      </c>
      <c r="AT394">
        <f t="shared" si="797"/>
        <v>57</v>
      </c>
      <c r="AU394">
        <f t="shared" si="798"/>
        <v>10</v>
      </c>
      <c r="AV394">
        <f t="shared" si="799"/>
        <v>1.017314773389421</v>
      </c>
      <c r="AW394" s="4">
        <f t="shared" si="800"/>
        <v>4.2388115557892542E-2</v>
      </c>
      <c r="AX394">
        <f t="shared" si="801"/>
        <v>1.775549232482539E-2</v>
      </c>
      <c r="AY394">
        <f t="shared" si="802"/>
        <v>0.27719767065534673</v>
      </c>
      <c r="AZ394" s="4">
        <f t="shared" si="803"/>
        <v>1.1549902943972781E-2</v>
      </c>
      <c r="BA394">
        <f t="shared" si="804"/>
        <v>359231.66839697852</v>
      </c>
      <c r="BB394" t="s">
        <v>191</v>
      </c>
      <c r="BC394">
        <f t="shared" si="805"/>
        <v>1.6701294545608942E-2</v>
      </c>
      <c r="BD394">
        <f t="shared" si="806"/>
        <v>148.62203824938851</v>
      </c>
      <c r="BE394">
        <f t="shared" si="807"/>
        <v>23.437029172599317</v>
      </c>
      <c r="BF394">
        <f t="shared" si="808"/>
        <v>-2.2721473026991123E-3</v>
      </c>
      <c r="BG394">
        <f t="shared" si="809"/>
        <v>23.434757025296619</v>
      </c>
      <c r="BH394" s="19">
        <f t="shared" si="810"/>
        <v>0.17393939026333724</v>
      </c>
      <c r="BI394">
        <f t="shared" si="811"/>
        <v>7.4106174942726888</v>
      </c>
      <c r="BJ394">
        <f t="shared" si="812"/>
        <v>14.831617494272688</v>
      </c>
      <c r="BK394">
        <f t="shared" si="813"/>
        <v>332.8587827416635</v>
      </c>
      <c r="BL394">
        <f t="shared" si="814"/>
        <v>5.8094817030225059</v>
      </c>
      <c r="BM394">
        <f t="shared" si="815"/>
        <v>249.61547967242683</v>
      </c>
      <c r="BN394">
        <f t="shared" si="816"/>
        <v>16.641031978161788</v>
      </c>
      <c r="BO394">
        <f t="shared" si="817"/>
        <v>16</v>
      </c>
      <c r="BP394">
        <f t="shared" si="818"/>
        <v>38</v>
      </c>
      <c r="BQ394">
        <f t="shared" si="819"/>
        <v>27</v>
      </c>
      <c r="BR394">
        <f t="shared" si="820"/>
        <v>-16.700120242640818</v>
      </c>
      <c r="BS394" t="str">
        <f t="shared" si="821"/>
        <v>NEGATIF</v>
      </c>
      <c r="BT394">
        <f t="shared" si="757"/>
        <v>-0.29147208371303662</v>
      </c>
      <c r="BU394">
        <f t="shared" si="758"/>
        <v>16</v>
      </c>
      <c r="BV394">
        <f t="shared" si="759"/>
        <v>-1963</v>
      </c>
      <c r="BW394">
        <f t="shared" si="760"/>
        <v>59</v>
      </c>
      <c r="BX394" t="str">
        <f t="shared" si="761"/>
        <v>NEGATIF</v>
      </c>
      <c r="BY394">
        <f t="shared" si="822"/>
        <v>-48.312259271123843</v>
      </c>
      <c r="BZ394">
        <f t="shared" si="823"/>
        <v>131.68774072887615</v>
      </c>
      <c r="CA394">
        <f t="shared" si="824"/>
        <v>54.189671859606541</v>
      </c>
      <c r="CB394" t="str">
        <f t="shared" si="825"/>
        <v>POSITIF</v>
      </c>
      <c r="CC394">
        <f t="shared" si="826"/>
        <v>54</v>
      </c>
      <c r="CD394">
        <f t="shared" si="827"/>
        <v>11</v>
      </c>
      <c r="CE394">
        <f t="shared" si="828"/>
        <v>22</v>
      </c>
      <c r="CG394">
        <f t="shared" si="829"/>
        <v>4.3566119842288247</v>
      </c>
      <c r="CH394">
        <f t="shared" si="830"/>
        <v>0.40901366949629808</v>
      </c>
      <c r="CI394">
        <f t="shared" si="831"/>
        <v>0.40905332594782046</v>
      </c>
    </row>
    <row r="395" spans="1:87">
      <c r="A395">
        <f t="shared" ref="A395:F395" si="892">A101</f>
        <v>7.0027777777777782</v>
      </c>
      <c r="B395">
        <f t="shared" si="892"/>
        <v>111.315</v>
      </c>
      <c r="C395">
        <f t="shared" si="892"/>
        <v>7</v>
      </c>
      <c r="D395">
        <f t="shared" si="892"/>
        <v>2017</v>
      </c>
      <c r="E395">
        <f t="shared" si="892"/>
        <v>5</v>
      </c>
      <c r="F395">
        <f t="shared" si="892"/>
        <v>24</v>
      </c>
      <c r="G395">
        <f t="shared" si="763"/>
        <v>0.12222152900771403</v>
      </c>
      <c r="H395">
        <f t="shared" ref="H395:J395" si="893">H101</f>
        <v>22</v>
      </c>
      <c r="I395">
        <f t="shared" si="893"/>
        <v>30</v>
      </c>
      <c r="J395">
        <f t="shared" si="893"/>
        <v>22.5</v>
      </c>
      <c r="L395">
        <f t="shared" ref="L395:M395" si="894">L101</f>
        <v>20</v>
      </c>
      <c r="M395">
        <f t="shared" si="894"/>
        <v>-13</v>
      </c>
      <c r="N395">
        <f t="shared" si="766"/>
        <v>2457898.1458333335</v>
      </c>
      <c r="O395">
        <f t="shared" si="767"/>
        <v>8.1270152549154447E-4</v>
      </c>
      <c r="P395">
        <f t="shared" si="768"/>
        <v>2457898.1466460349</v>
      </c>
      <c r="Q395">
        <f t="shared" si="769"/>
        <v>0.17393967545612332</v>
      </c>
      <c r="R395">
        <f t="shared" si="770"/>
        <v>249.44414268418609</v>
      </c>
      <c r="S395">
        <f t="shared" si="771"/>
        <v>338.76692309559439</v>
      </c>
      <c r="T395">
        <f t="shared" si="772"/>
        <v>4.3536215896535735</v>
      </c>
      <c r="U395">
        <f t="shared" si="773"/>
        <v>5.9125982048685435</v>
      </c>
      <c r="V395">
        <f t="shared" si="774"/>
        <v>148.61696823394271</v>
      </c>
      <c r="W395">
        <f t="shared" si="775"/>
        <v>2.5938554200141226</v>
      </c>
      <c r="X395">
        <f t="shared" si="776"/>
        <v>62.428076030865668</v>
      </c>
      <c r="Y395">
        <f t="shared" si="777"/>
        <v>1.089575472423959</v>
      </c>
      <c r="Z395">
        <f t="shared" si="778"/>
        <v>139.18907372875674</v>
      </c>
      <c r="AA395">
        <f t="shared" si="779"/>
        <v>2.4293076193679459</v>
      </c>
      <c r="AB395">
        <f t="shared" si="780"/>
        <v>-8039.9510709176402</v>
      </c>
      <c r="AC395">
        <f t="shared" si="781"/>
        <v>124.87340458611443</v>
      </c>
      <c r="AD395">
        <f t="shared" si="782"/>
        <v>-213.05771837337863</v>
      </c>
      <c r="AE395">
        <f t="shared" si="783"/>
        <v>-546.83542055002999</v>
      </c>
      <c r="AF395">
        <f t="shared" si="784"/>
        <v>328.81090920776541</v>
      </c>
      <c r="AG395">
        <f t="shared" si="785"/>
        <v>2142.1107298974625</v>
      </c>
      <c r="AH395">
        <f t="shared" si="786"/>
        <v>-6204.0491661497072</v>
      </c>
      <c r="AI395">
        <f t="shared" si="787"/>
        <v>-1.7233469905971408</v>
      </c>
      <c r="AJ395">
        <f t="shared" si="788"/>
        <v>247.72079569358894</v>
      </c>
      <c r="AK395">
        <f t="shared" si="789"/>
        <v>4.3235435105133169</v>
      </c>
      <c r="AL395">
        <f t="shared" si="790"/>
        <v>247</v>
      </c>
      <c r="AM395">
        <f t="shared" si="791"/>
        <v>43</v>
      </c>
      <c r="AN395">
        <f t="shared" si="792"/>
        <v>14</v>
      </c>
      <c r="AP395">
        <f t="shared" si="793"/>
        <v>4.950975558616082</v>
      </c>
      <c r="AQ395">
        <f t="shared" si="794"/>
        <v>8.6410824683616147E-2</v>
      </c>
      <c r="AR395" t="str">
        <f t="shared" si="795"/>
        <v>POSITIF</v>
      </c>
      <c r="AS395">
        <f t="shared" si="796"/>
        <v>4</v>
      </c>
      <c r="AT395">
        <f t="shared" si="797"/>
        <v>57</v>
      </c>
      <c r="AU395">
        <f t="shared" si="798"/>
        <v>3</v>
      </c>
      <c r="AV395">
        <f t="shared" si="799"/>
        <v>1.0173843508645783</v>
      </c>
      <c r="AW395" s="4">
        <f t="shared" si="800"/>
        <v>4.2391014619357431E-2</v>
      </c>
      <c r="AX395">
        <f t="shared" si="801"/>
        <v>1.7756706680852111E-2</v>
      </c>
      <c r="AY395">
        <f t="shared" si="802"/>
        <v>0.27721662726348356</v>
      </c>
      <c r="AZ395" s="4">
        <f t="shared" si="803"/>
        <v>1.1550692802645148E-2</v>
      </c>
      <c r="BA395">
        <f t="shared" si="804"/>
        <v>359207.10363366513</v>
      </c>
      <c r="BB395" t="s">
        <v>191</v>
      </c>
      <c r="BC395">
        <f t="shared" si="805"/>
        <v>1.6701294533630843E-2</v>
      </c>
      <c r="BD395">
        <f t="shared" si="806"/>
        <v>148.62148664767986</v>
      </c>
      <c r="BE395">
        <f t="shared" si="807"/>
        <v>23.437029168890621</v>
      </c>
      <c r="BF395">
        <f t="shared" si="808"/>
        <v>-2.2721810609971495E-3</v>
      </c>
      <c r="BG395">
        <f t="shared" si="809"/>
        <v>23.434756987829623</v>
      </c>
      <c r="BH395" s="19">
        <f t="shared" si="810"/>
        <v>0.17393967545612332</v>
      </c>
      <c r="BI395">
        <f t="shared" si="811"/>
        <v>7.6613019700782994</v>
      </c>
      <c r="BJ395">
        <f t="shared" si="812"/>
        <v>15.0823019700783</v>
      </c>
      <c r="BK395">
        <f t="shared" si="813"/>
        <v>336.59782600739834</v>
      </c>
      <c r="BL395">
        <f t="shared" si="814"/>
        <v>5.8747403188841005</v>
      </c>
      <c r="BM395">
        <f t="shared" si="815"/>
        <v>249.63670354377618</v>
      </c>
      <c r="BN395">
        <f t="shared" si="816"/>
        <v>16.642446902918412</v>
      </c>
      <c r="BO395">
        <f t="shared" si="817"/>
        <v>16</v>
      </c>
      <c r="BP395">
        <f t="shared" si="818"/>
        <v>38</v>
      </c>
      <c r="BQ395">
        <f t="shared" si="819"/>
        <v>32</v>
      </c>
      <c r="BR395">
        <f t="shared" si="820"/>
        <v>-16.705788965527123</v>
      </c>
      <c r="BS395" t="str">
        <f t="shared" si="821"/>
        <v>NEGATIF</v>
      </c>
      <c r="BT395">
        <f t="shared" si="757"/>
        <v>-0.29157102159178577</v>
      </c>
      <c r="BU395">
        <f t="shared" si="758"/>
        <v>16</v>
      </c>
      <c r="BV395">
        <f t="shared" si="759"/>
        <v>-1963</v>
      </c>
      <c r="BW395">
        <f t="shared" si="760"/>
        <v>39</v>
      </c>
      <c r="BX395" t="str">
        <f t="shared" si="761"/>
        <v>NEGATIF</v>
      </c>
      <c r="BY395">
        <f t="shared" si="822"/>
        <v>-44.106052878023085</v>
      </c>
      <c r="BZ395">
        <f t="shared" si="823"/>
        <v>135.89394712197691</v>
      </c>
      <c r="CA395">
        <f t="shared" si="824"/>
        <v>56.866755485060693</v>
      </c>
      <c r="CB395" t="str">
        <f t="shared" si="825"/>
        <v>POSITIF</v>
      </c>
      <c r="CC395">
        <f t="shared" si="826"/>
        <v>56</v>
      </c>
      <c r="CD395">
        <f t="shared" si="827"/>
        <v>52</v>
      </c>
      <c r="CE395">
        <f t="shared" si="828"/>
        <v>0</v>
      </c>
      <c r="CG395">
        <f t="shared" si="829"/>
        <v>4.3569824106638908</v>
      </c>
      <c r="CH395">
        <f t="shared" si="830"/>
        <v>0.40901366884237561</v>
      </c>
      <c r="CI395">
        <f t="shared" si="831"/>
        <v>0.40905332588309151</v>
      </c>
    </row>
    <row r="396" spans="1:87">
      <c r="A396">
        <f t="shared" ref="A396:F396" si="895">A102</f>
        <v>7.0027777777777782</v>
      </c>
      <c r="B396">
        <f t="shared" si="895"/>
        <v>111.315</v>
      </c>
      <c r="C396">
        <f t="shared" si="895"/>
        <v>7</v>
      </c>
      <c r="D396">
        <f t="shared" si="895"/>
        <v>2017</v>
      </c>
      <c r="E396">
        <f t="shared" si="895"/>
        <v>5</v>
      </c>
      <c r="F396">
        <f t="shared" si="895"/>
        <v>24</v>
      </c>
      <c r="G396">
        <f t="shared" si="763"/>
        <v>0.12222152900771403</v>
      </c>
      <c r="H396">
        <f t="shared" ref="H396:J396" si="896">H102</f>
        <v>22</v>
      </c>
      <c r="I396">
        <f t="shared" si="896"/>
        <v>45</v>
      </c>
      <c r="J396">
        <f t="shared" si="896"/>
        <v>22.75</v>
      </c>
      <c r="L396">
        <f t="shared" ref="L396:M396" si="897">L102</f>
        <v>20</v>
      </c>
      <c r="M396">
        <f t="shared" si="897"/>
        <v>-13</v>
      </c>
      <c r="N396">
        <f t="shared" si="766"/>
        <v>2457898.15625</v>
      </c>
      <c r="O396">
        <f t="shared" si="767"/>
        <v>8.1270152549154447E-4</v>
      </c>
      <c r="P396">
        <f t="shared" si="768"/>
        <v>2457898.1570627014</v>
      </c>
      <c r="Q396">
        <f t="shared" si="769"/>
        <v>0.17393996064890938</v>
      </c>
      <c r="R396">
        <f t="shared" si="770"/>
        <v>249.44414268418609</v>
      </c>
      <c r="S396">
        <f t="shared" si="771"/>
        <v>338.90301676484523</v>
      </c>
      <c r="T396">
        <f t="shared" si="772"/>
        <v>4.3536215896535735</v>
      </c>
      <c r="U396">
        <f t="shared" si="773"/>
        <v>5.9149734874880906</v>
      </c>
      <c r="V396">
        <f t="shared" si="774"/>
        <v>148.61641663059709</v>
      </c>
      <c r="W396">
        <f t="shared" si="775"/>
        <v>2.5938457927195766</v>
      </c>
      <c r="X396">
        <f t="shared" si="776"/>
        <v>62.438343190477099</v>
      </c>
      <c r="Y396">
        <f t="shared" si="777"/>
        <v>1.0897546681640062</v>
      </c>
      <c r="Z396">
        <f t="shared" si="778"/>
        <v>139.19934039812142</v>
      </c>
      <c r="AA396">
        <f t="shared" si="779"/>
        <v>2.4294868065515733</v>
      </c>
      <c r="AB396">
        <f t="shared" si="780"/>
        <v>-7989.8022065655787</v>
      </c>
      <c r="AC396">
        <f t="shared" si="781"/>
        <v>124.92456754719649</v>
      </c>
      <c r="AD396">
        <f t="shared" si="782"/>
        <v>-164.54692088107097</v>
      </c>
      <c r="AE396">
        <f t="shared" si="783"/>
        <v>-550.74544288286347</v>
      </c>
      <c r="AF396">
        <f t="shared" si="784"/>
        <v>328.2181484163724</v>
      </c>
      <c r="AG396">
        <f t="shared" si="785"/>
        <v>2132.2713415522239</v>
      </c>
      <c r="AH396">
        <f t="shared" si="786"/>
        <v>-6119.6805128137212</v>
      </c>
      <c r="AI396">
        <f t="shared" si="787"/>
        <v>-1.699911253559367</v>
      </c>
      <c r="AJ396">
        <f t="shared" si="788"/>
        <v>247.74423143062671</v>
      </c>
      <c r="AK396">
        <f t="shared" si="789"/>
        <v>4.3239525412872579</v>
      </c>
      <c r="AL396">
        <f t="shared" si="790"/>
        <v>247</v>
      </c>
      <c r="AM396">
        <f t="shared" si="791"/>
        <v>44</v>
      </c>
      <c r="AN396">
        <f t="shared" si="792"/>
        <v>39</v>
      </c>
      <c r="AP396">
        <f t="shared" si="793"/>
        <v>4.9515937740129488</v>
      </c>
      <c r="AQ396">
        <f t="shared" si="794"/>
        <v>8.6421614577777986E-2</v>
      </c>
      <c r="AR396" t="str">
        <f t="shared" si="795"/>
        <v>POSITIF</v>
      </c>
      <c r="AS396">
        <f t="shared" si="796"/>
        <v>4</v>
      </c>
      <c r="AT396">
        <f t="shared" si="797"/>
        <v>57</v>
      </c>
      <c r="AU396">
        <f t="shared" si="798"/>
        <v>5</v>
      </c>
      <c r="AV396">
        <f t="shared" si="799"/>
        <v>1.0174535469637622</v>
      </c>
      <c r="AW396" s="4">
        <f t="shared" si="800"/>
        <v>4.2393897790156759E-2</v>
      </c>
      <c r="AX396">
        <f t="shared" si="801"/>
        <v>1.7757914380612406E-2</v>
      </c>
      <c r="AY396">
        <f t="shared" si="802"/>
        <v>0.27723547996412762</v>
      </c>
      <c r="AZ396" s="4">
        <f t="shared" si="803"/>
        <v>1.1551478331838651E-2</v>
      </c>
      <c r="BA396">
        <f t="shared" si="804"/>
        <v>359182.67684980022</v>
      </c>
      <c r="BB396" t="s">
        <v>191</v>
      </c>
      <c r="BC396">
        <f t="shared" si="805"/>
        <v>1.6701294521652747E-2</v>
      </c>
      <c r="BD396">
        <f t="shared" si="806"/>
        <v>148.62093504597127</v>
      </c>
      <c r="BE396">
        <f t="shared" si="807"/>
        <v>23.437029165181926</v>
      </c>
      <c r="BF396">
        <f t="shared" si="808"/>
        <v>-2.2722148074699896E-3</v>
      </c>
      <c r="BG396">
        <f t="shared" si="809"/>
        <v>23.434756950374457</v>
      </c>
      <c r="BH396" s="19">
        <f t="shared" si="810"/>
        <v>0.17393996064890938</v>
      </c>
      <c r="BI396">
        <f t="shared" si="811"/>
        <v>7.9119864458528655</v>
      </c>
      <c r="BJ396">
        <f t="shared" si="812"/>
        <v>15.332986445852866</v>
      </c>
      <c r="BK396">
        <f t="shared" si="813"/>
        <v>340.3368287686593</v>
      </c>
      <c r="BL396">
        <f t="shared" si="814"/>
        <v>5.939998227809264</v>
      </c>
      <c r="BM396">
        <f t="shared" si="815"/>
        <v>249.65796791913368</v>
      </c>
      <c r="BN396">
        <f t="shared" si="816"/>
        <v>16.643864527942245</v>
      </c>
      <c r="BO396">
        <f t="shared" si="817"/>
        <v>16</v>
      </c>
      <c r="BP396">
        <f t="shared" si="818"/>
        <v>38</v>
      </c>
      <c r="BQ396">
        <f t="shared" si="819"/>
        <v>37</v>
      </c>
      <c r="BR396">
        <f t="shared" si="820"/>
        <v>-16.708852147611218</v>
      </c>
      <c r="BS396" t="str">
        <f t="shared" si="821"/>
        <v>NEGATIF</v>
      </c>
      <c r="BT396">
        <f t="shared" si="757"/>
        <v>-0.29162448420474135</v>
      </c>
      <c r="BU396">
        <f t="shared" si="758"/>
        <v>16</v>
      </c>
      <c r="BV396">
        <f t="shared" si="759"/>
        <v>-1963</v>
      </c>
      <c r="BW396">
        <f t="shared" si="760"/>
        <v>28</v>
      </c>
      <c r="BX396" t="str">
        <f t="shared" si="761"/>
        <v>NEGATIF</v>
      </c>
      <c r="BY396">
        <f t="shared" si="822"/>
        <v>-39.188163881297562</v>
      </c>
      <c r="BZ396">
        <f t="shared" si="823"/>
        <v>140.81183611870244</v>
      </c>
      <c r="CA396">
        <f t="shared" si="824"/>
        <v>59.333062359694701</v>
      </c>
      <c r="CB396" t="str">
        <f t="shared" si="825"/>
        <v>POSITIF</v>
      </c>
      <c r="CC396">
        <f t="shared" si="826"/>
        <v>59</v>
      </c>
      <c r="CD396">
        <f t="shared" si="827"/>
        <v>19</v>
      </c>
      <c r="CE396">
        <f t="shared" si="828"/>
        <v>59</v>
      </c>
      <c r="CG396">
        <f t="shared" si="829"/>
        <v>4.3573535440272595</v>
      </c>
      <c r="CH396">
        <f t="shared" si="830"/>
        <v>0.40901366818865964</v>
      </c>
      <c r="CI396">
        <f t="shared" si="831"/>
        <v>0.40905332581836257</v>
      </c>
    </row>
    <row r="397" spans="1:87">
      <c r="A397">
        <f t="shared" ref="A397:F397" si="898">A103</f>
        <v>7.0027777777777782</v>
      </c>
      <c r="B397">
        <f t="shared" si="898"/>
        <v>111.315</v>
      </c>
      <c r="C397">
        <f t="shared" si="898"/>
        <v>7</v>
      </c>
      <c r="D397">
        <f t="shared" si="898"/>
        <v>2017</v>
      </c>
      <c r="E397">
        <f t="shared" si="898"/>
        <v>5</v>
      </c>
      <c r="F397">
        <f t="shared" si="898"/>
        <v>24</v>
      </c>
      <c r="G397">
        <f t="shared" si="763"/>
        <v>0.12222152900771403</v>
      </c>
      <c r="H397">
        <f t="shared" ref="H397:J397" si="899">H103</f>
        <v>23</v>
      </c>
      <c r="I397">
        <f t="shared" si="899"/>
        <v>0</v>
      </c>
      <c r="J397">
        <f t="shared" si="899"/>
        <v>23</v>
      </c>
      <c r="L397">
        <f t="shared" ref="L397:M397" si="900">L103</f>
        <v>20</v>
      </c>
      <c r="M397">
        <f t="shared" si="900"/>
        <v>-13</v>
      </c>
      <c r="N397">
        <f t="shared" si="766"/>
        <v>2457898.166666667</v>
      </c>
      <c r="O397">
        <f t="shared" si="767"/>
        <v>8.1270152549154447E-4</v>
      </c>
      <c r="P397">
        <f t="shared" si="768"/>
        <v>2457898.1674793684</v>
      </c>
      <c r="Q397">
        <f t="shared" si="769"/>
        <v>0.1739402458417082</v>
      </c>
      <c r="R397">
        <f t="shared" si="770"/>
        <v>249.44414268418609</v>
      </c>
      <c r="S397">
        <f t="shared" si="771"/>
        <v>339.03911044017877</v>
      </c>
      <c r="T397">
        <f t="shared" si="772"/>
        <v>4.3536215896535735</v>
      </c>
      <c r="U397">
        <f t="shared" si="773"/>
        <v>5.9173487702138008</v>
      </c>
      <c r="V397">
        <f t="shared" si="774"/>
        <v>148.61586502722679</v>
      </c>
      <c r="W397">
        <f t="shared" si="775"/>
        <v>2.5938361654245998</v>
      </c>
      <c r="X397">
        <f t="shared" si="776"/>
        <v>62.448610350547824</v>
      </c>
      <c r="Y397">
        <f t="shared" si="777"/>
        <v>1.0899338639120697</v>
      </c>
      <c r="Z397">
        <f t="shared" si="778"/>
        <v>139.2096070679454</v>
      </c>
      <c r="AA397">
        <f t="shared" si="779"/>
        <v>2.4296659937432166</v>
      </c>
      <c r="AB397">
        <f t="shared" si="780"/>
        <v>-7939.6073623809325</v>
      </c>
      <c r="AC397">
        <f t="shared" si="781"/>
        <v>124.96256175623419</v>
      </c>
      <c r="AD397">
        <f t="shared" si="782"/>
        <v>-115.96674108293165</v>
      </c>
      <c r="AE397">
        <f t="shared" si="783"/>
        <v>-554.59741484866959</v>
      </c>
      <c r="AF397">
        <f t="shared" si="784"/>
        <v>327.62078899609548</v>
      </c>
      <c r="AG397">
        <f t="shared" si="785"/>
        <v>2122.4149469345775</v>
      </c>
      <c r="AH397">
        <f t="shared" si="786"/>
        <v>-6035.1732206256274</v>
      </c>
      <c r="AI397">
        <f t="shared" si="787"/>
        <v>-1.676437005729341</v>
      </c>
      <c r="AJ397">
        <f t="shared" si="788"/>
        <v>247.76770567845674</v>
      </c>
      <c r="AK397">
        <f t="shared" si="789"/>
        <v>4.3243622442013212</v>
      </c>
      <c r="AL397">
        <f t="shared" si="790"/>
        <v>247</v>
      </c>
      <c r="AM397">
        <f t="shared" si="791"/>
        <v>46</v>
      </c>
      <c r="AN397">
        <f t="shared" si="792"/>
        <v>3</v>
      </c>
      <c r="AP397">
        <f t="shared" si="793"/>
        <v>4.9380232737959959</v>
      </c>
      <c r="AQ397">
        <f t="shared" si="794"/>
        <v>8.6184764667849564E-2</v>
      </c>
      <c r="AR397" t="str">
        <f t="shared" si="795"/>
        <v>POSITIF</v>
      </c>
      <c r="AS397">
        <f t="shared" si="796"/>
        <v>4</v>
      </c>
      <c r="AT397">
        <f t="shared" si="797"/>
        <v>56</v>
      </c>
      <c r="AU397">
        <f t="shared" si="798"/>
        <v>16</v>
      </c>
      <c r="AV397">
        <f t="shared" si="799"/>
        <v>1.0175223611260509</v>
      </c>
      <c r="AW397" s="4">
        <f t="shared" si="800"/>
        <v>4.2396765046918784E-2</v>
      </c>
      <c r="AX397">
        <f t="shared" si="801"/>
        <v>1.7759115414316344E-2</v>
      </c>
      <c r="AY397">
        <f t="shared" si="802"/>
        <v>0.27725422860446008</v>
      </c>
      <c r="AZ397" s="4">
        <f t="shared" si="803"/>
        <v>1.1552259525185836E-2</v>
      </c>
      <c r="BA397">
        <f t="shared" si="804"/>
        <v>359158.38818773476</v>
      </c>
      <c r="BB397" t="s">
        <v>191</v>
      </c>
      <c r="BC397">
        <f t="shared" si="805"/>
        <v>1.6701294509674648E-2</v>
      </c>
      <c r="BD397">
        <f t="shared" si="806"/>
        <v>148.62038344423794</v>
      </c>
      <c r="BE397">
        <f t="shared" si="807"/>
        <v>23.43702916147323</v>
      </c>
      <c r="BF397">
        <f t="shared" si="808"/>
        <v>-2.2722485421131661E-3</v>
      </c>
      <c r="BG397">
        <f t="shared" si="809"/>
        <v>23.434756912931118</v>
      </c>
      <c r="BH397" s="19">
        <f t="shared" si="810"/>
        <v>0.1739402458417082</v>
      </c>
      <c r="BI397">
        <f t="shared" si="811"/>
        <v>8.1626709328653906</v>
      </c>
      <c r="BJ397">
        <f t="shared" si="812"/>
        <v>15.583670932865392</v>
      </c>
      <c r="BK397">
        <f t="shared" si="813"/>
        <v>344.07579629283191</v>
      </c>
      <c r="BL397">
        <f t="shared" si="814"/>
        <v>6.0052555217312165</v>
      </c>
      <c r="BM397">
        <f t="shared" si="815"/>
        <v>249.67926770014893</v>
      </c>
      <c r="BN397">
        <f t="shared" si="816"/>
        <v>16.645284513343263</v>
      </c>
      <c r="BO397">
        <f t="shared" si="817"/>
        <v>16</v>
      </c>
      <c r="BP397">
        <f t="shared" si="818"/>
        <v>38</v>
      </c>
      <c r="BQ397">
        <f t="shared" si="819"/>
        <v>43</v>
      </c>
      <c r="BR397">
        <f t="shared" si="820"/>
        <v>-16.725930216496383</v>
      </c>
      <c r="BS397" t="str">
        <f t="shared" si="821"/>
        <v>NEGATIF</v>
      </c>
      <c r="BT397">
        <f t="shared" si="757"/>
        <v>-0.29192255273666989</v>
      </c>
      <c r="BU397">
        <f t="shared" si="758"/>
        <v>16</v>
      </c>
      <c r="BV397">
        <f t="shared" si="759"/>
        <v>-1964</v>
      </c>
      <c r="BW397">
        <f t="shared" si="760"/>
        <v>26</v>
      </c>
      <c r="BX397" t="str">
        <f t="shared" si="761"/>
        <v>NEGATIF</v>
      </c>
      <c r="BY397">
        <f t="shared" si="822"/>
        <v>-33.437506100514362</v>
      </c>
      <c r="BZ397">
        <f t="shared" si="823"/>
        <v>146.56249389948564</v>
      </c>
      <c r="CA397">
        <f t="shared" si="824"/>
        <v>61.520077681467875</v>
      </c>
      <c r="CB397" t="str">
        <f t="shared" si="825"/>
        <v>POSITIF</v>
      </c>
      <c r="CC397">
        <f t="shared" si="826"/>
        <v>61</v>
      </c>
      <c r="CD397">
        <f t="shared" si="827"/>
        <v>31</v>
      </c>
      <c r="CE397">
        <f t="shared" si="828"/>
        <v>12</v>
      </c>
      <c r="CG397">
        <f t="shared" si="829"/>
        <v>4.3577252953359293</v>
      </c>
      <c r="CH397">
        <f t="shared" si="830"/>
        <v>0.40901366753515012</v>
      </c>
      <c r="CI397">
        <f t="shared" si="831"/>
        <v>0.40905332575363362</v>
      </c>
    </row>
    <row r="398" spans="1:87">
      <c r="A398">
        <f t="shared" ref="A398:F398" si="901">A104</f>
        <v>7.0027777777777782</v>
      </c>
      <c r="B398">
        <f t="shared" si="901"/>
        <v>111.315</v>
      </c>
      <c r="C398">
        <f t="shared" si="901"/>
        <v>7</v>
      </c>
      <c r="D398">
        <f t="shared" si="901"/>
        <v>2017</v>
      </c>
      <c r="E398">
        <f t="shared" si="901"/>
        <v>5</v>
      </c>
      <c r="F398">
        <f t="shared" si="901"/>
        <v>24</v>
      </c>
      <c r="G398">
        <f t="shared" si="763"/>
        <v>0.12222152900771403</v>
      </c>
      <c r="H398">
        <f t="shared" ref="H398:J398" si="902">H104</f>
        <v>23</v>
      </c>
      <c r="I398">
        <f t="shared" si="902"/>
        <v>15</v>
      </c>
      <c r="J398">
        <f t="shared" si="902"/>
        <v>23.25</v>
      </c>
      <c r="L398">
        <f t="shared" ref="L398:M398" si="903">L104</f>
        <v>20</v>
      </c>
      <c r="M398">
        <f t="shared" si="903"/>
        <v>-13</v>
      </c>
      <c r="N398">
        <f t="shared" si="766"/>
        <v>2457898.1770833335</v>
      </c>
      <c r="O398">
        <f t="shared" si="767"/>
        <v>8.1270152549154447E-4</v>
      </c>
      <c r="P398">
        <f t="shared" si="768"/>
        <v>2457898.1778960349</v>
      </c>
      <c r="Q398">
        <f t="shared" si="769"/>
        <v>0.17394053103449428</v>
      </c>
      <c r="R398">
        <f t="shared" si="770"/>
        <v>249.44414268418609</v>
      </c>
      <c r="S398">
        <f t="shared" si="771"/>
        <v>339.17520410944417</v>
      </c>
      <c r="T398">
        <f t="shared" si="772"/>
        <v>4.3536215896535735</v>
      </c>
      <c r="U398">
        <f t="shared" si="773"/>
        <v>5.9197240528336019</v>
      </c>
      <c r="V398">
        <f t="shared" si="774"/>
        <v>148.61531342388116</v>
      </c>
      <c r="W398">
        <f t="shared" si="775"/>
        <v>2.5938265381300534</v>
      </c>
      <c r="X398">
        <f t="shared" si="776"/>
        <v>62.458877510160164</v>
      </c>
      <c r="Y398">
        <f t="shared" si="777"/>
        <v>1.0901130596521329</v>
      </c>
      <c r="Z398">
        <f t="shared" si="778"/>
        <v>139.2198737373119</v>
      </c>
      <c r="AA398">
        <f t="shared" si="779"/>
        <v>2.429845180926876</v>
      </c>
      <c r="AB398">
        <f t="shared" si="780"/>
        <v>-7889.3668260427794</v>
      </c>
      <c r="AC398">
        <f t="shared" si="781"/>
        <v>124.98738320472205</v>
      </c>
      <c r="AD398">
        <f t="shared" si="782"/>
        <v>-67.337666835509353</v>
      </c>
      <c r="AE398">
        <f t="shared" si="783"/>
        <v>-558.39093009185854</v>
      </c>
      <c r="AF398">
        <f t="shared" si="784"/>
        <v>327.0188467846192</v>
      </c>
      <c r="AG398">
        <f t="shared" si="785"/>
        <v>2112.5416214237143</v>
      </c>
      <c r="AH398">
        <f t="shared" si="786"/>
        <v>-5950.5475715570919</v>
      </c>
      <c r="AI398">
        <f t="shared" si="787"/>
        <v>-1.652929880988081</v>
      </c>
      <c r="AJ398">
        <f t="shared" si="788"/>
        <v>247.79121280319802</v>
      </c>
      <c r="AK398">
        <f t="shared" si="789"/>
        <v>4.3247725209257331</v>
      </c>
      <c r="AL398">
        <f t="shared" si="790"/>
        <v>247</v>
      </c>
      <c r="AM398">
        <f t="shared" si="791"/>
        <v>47</v>
      </c>
      <c r="AN398">
        <f t="shared" si="792"/>
        <v>28</v>
      </c>
      <c r="AP398">
        <f t="shared" si="793"/>
        <v>4.9383150367730639</v>
      </c>
      <c r="AQ398">
        <f t="shared" si="794"/>
        <v>8.6189856892434816E-2</v>
      </c>
      <c r="AR398" t="str">
        <f t="shared" si="795"/>
        <v>POSITIF</v>
      </c>
      <c r="AS398">
        <f t="shared" si="796"/>
        <v>4</v>
      </c>
      <c r="AT398">
        <f t="shared" si="797"/>
        <v>56</v>
      </c>
      <c r="AU398">
        <f t="shared" si="798"/>
        <v>17</v>
      </c>
      <c r="AV398">
        <f t="shared" si="799"/>
        <v>1.0175907927843399</v>
      </c>
      <c r="AW398" s="4">
        <f t="shared" si="800"/>
        <v>4.2399616366014165E-2</v>
      </c>
      <c r="AX398">
        <f t="shared" si="801"/>
        <v>1.776030977206609E-2</v>
      </c>
      <c r="AY398">
        <f t="shared" si="802"/>
        <v>0.27727287302997788</v>
      </c>
      <c r="AZ398" s="4">
        <f t="shared" si="803"/>
        <v>1.1553036376249078E-2</v>
      </c>
      <c r="BA398">
        <f t="shared" si="804"/>
        <v>359134.2377922202</v>
      </c>
      <c r="BB398" t="s">
        <v>191</v>
      </c>
      <c r="BC398">
        <f t="shared" si="805"/>
        <v>1.6701294497696553E-2</v>
      </c>
      <c r="BD398">
        <f t="shared" si="806"/>
        <v>148.61983184252929</v>
      </c>
      <c r="BE398">
        <f t="shared" si="807"/>
        <v>23.437029157764535</v>
      </c>
      <c r="BF398">
        <f t="shared" si="808"/>
        <v>-2.2722822649176859E-3</v>
      </c>
      <c r="BG398">
        <f t="shared" si="809"/>
        <v>23.434756875499616</v>
      </c>
      <c r="BH398" s="19">
        <f t="shared" si="810"/>
        <v>0.17394053103449428</v>
      </c>
      <c r="BI398">
        <f t="shared" si="811"/>
        <v>8.4133554086710021</v>
      </c>
      <c r="BJ398">
        <f t="shared" si="812"/>
        <v>15.834355408671001</v>
      </c>
      <c r="BK398">
        <f t="shared" si="813"/>
        <v>347.81473335346419</v>
      </c>
      <c r="BL398">
        <f t="shared" si="814"/>
        <v>6.0705122839640886</v>
      </c>
      <c r="BM398">
        <f t="shared" si="815"/>
        <v>249.70059777660083</v>
      </c>
      <c r="BN398">
        <f t="shared" si="816"/>
        <v>16.646706518440055</v>
      </c>
      <c r="BO398">
        <f t="shared" si="817"/>
        <v>16</v>
      </c>
      <c r="BP398">
        <f t="shared" si="818"/>
        <v>38</v>
      </c>
      <c r="BQ398">
        <f t="shared" si="819"/>
        <v>48</v>
      </c>
      <c r="BR398">
        <f t="shared" si="820"/>
        <v>-16.729320050747106</v>
      </c>
      <c r="BS398" t="str">
        <f t="shared" si="821"/>
        <v>NEGATIF</v>
      </c>
      <c r="BT398">
        <f t="shared" si="757"/>
        <v>-0.29198171650544186</v>
      </c>
      <c r="BU398">
        <f t="shared" si="758"/>
        <v>16</v>
      </c>
      <c r="BV398">
        <f t="shared" si="759"/>
        <v>-1964</v>
      </c>
      <c r="BW398">
        <f t="shared" si="760"/>
        <v>14</v>
      </c>
      <c r="BX398" t="str">
        <f t="shared" si="761"/>
        <v>NEGATIF</v>
      </c>
      <c r="BY398">
        <f t="shared" si="822"/>
        <v>-26.819529492929057</v>
      </c>
      <c r="BZ398">
        <f t="shared" si="823"/>
        <v>153.18047050707094</v>
      </c>
      <c r="CA398">
        <f t="shared" si="824"/>
        <v>63.38308335958768</v>
      </c>
      <c r="CB398" t="str">
        <f t="shared" si="825"/>
        <v>POSITIF</v>
      </c>
      <c r="CC398">
        <f t="shared" si="826"/>
        <v>63</v>
      </c>
      <c r="CD398">
        <f t="shared" si="827"/>
        <v>22</v>
      </c>
      <c r="CE398">
        <f t="shared" si="828"/>
        <v>59</v>
      </c>
      <c r="CG398">
        <f t="shared" si="829"/>
        <v>4.3580975753997171</v>
      </c>
      <c r="CH398">
        <f t="shared" si="830"/>
        <v>0.40901366688184715</v>
      </c>
      <c r="CI398">
        <f t="shared" si="831"/>
        <v>0.40905332568890468</v>
      </c>
    </row>
    <row r="399" spans="1:87">
      <c r="A399">
        <f t="shared" ref="A399:F399" si="904">A105</f>
        <v>7.0027777777777782</v>
      </c>
      <c r="B399">
        <f t="shared" si="904"/>
        <v>111.315</v>
      </c>
      <c r="C399">
        <f t="shared" si="904"/>
        <v>7</v>
      </c>
      <c r="D399">
        <f t="shared" si="904"/>
        <v>2017</v>
      </c>
      <c r="E399">
        <f t="shared" si="904"/>
        <v>5</v>
      </c>
      <c r="F399">
        <f t="shared" si="904"/>
        <v>24</v>
      </c>
      <c r="G399">
        <f t="shared" si="763"/>
        <v>0.12222152900771403</v>
      </c>
      <c r="H399">
        <f t="shared" ref="H399:J399" si="905">H105</f>
        <v>23</v>
      </c>
      <c r="I399">
        <f t="shared" si="905"/>
        <v>30</v>
      </c>
      <c r="J399">
        <f t="shared" si="905"/>
        <v>23.5</v>
      </c>
      <c r="L399">
        <f t="shared" ref="L399:M399" si="906">L105</f>
        <v>20</v>
      </c>
      <c r="M399">
        <f t="shared" si="906"/>
        <v>-13</v>
      </c>
      <c r="N399">
        <f t="shared" si="766"/>
        <v>2457898.1875</v>
      </c>
      <c r="O399">
        <f t="shared" si="767"/>
        <v>8.1270152549154447E-4</v>
      </c>
      <c r="P399">
        <f t="shared" si="768"/>
        <v>2457898.1883127014</v>
      </c>
      <c r="Q399">
        <f t="shared" si="769"/>
        <v>0.17394081622728036</v>
      </c>
      <c r="R399">
        <f t="shared" si="770"/>
        <v>249.44414268418609</v>
      </c>
      <c r="S399">
        <f t="shared" si="771"/>
        <v>339.31129777870956</v>
      </c>
      <c r="T399">
        <f t="shared" si="772"/>
        <v>4.3536215896535735</v>
      </c>
      <c r="U399">
        <f t="shared" si="773"/>
        <v>5.9220993354534039</v>
      </c>
      <c r="V399">
        <f t="shared" si="774"/>
        <v>148.61476182053548</v>
      </c>
      <c r="W399">
        <f t="shared" si="775"/>
        <v>2.5938169108355065</v>
      </c>
      <c r="X399">
        <f t="shared" si="776"/>
        <v>62.469144669772504</v>
      </c>
      <c r="Y399">
        <f t="shared" si="777"/>
        <v>1.0902922553921961</v>
      </c>
      <c r="Z399">
        <f t="shared" si="778"/>
        <v>139.23014040667749</v>
      </c>
      <c r="AA399">
        <f t="shared" si="779"/>
        <v>2.4300243681105189</v>
      </c>
      <c r="AB399">
        <f t="shared" si="780"/>
        <v>-7839.0808787693804</v>
      </c>
      <c r="AC399">
        <f t="shared" si="781"/>
        <v>124.99902927813106</v>
      </c>
      <c r="AD399">
        <f t="shared" si="782"/>
        <v>-18.680200101932861</v>
      </c>
      <c r="AE399">
        <f t="shared" si="783"/>
        <v>-562.1255889349751</v>
      </c>
      <c r="AF399">
        <f t="shared" si="784"/>
        <v>326.41233765937284</v>
      </c>
      <c r="AG399">
        <f t="shared" si="785"/>
        <v>2102.651439206144</v>
      </c>
      <c r="AH399">
        <f t="shared" si="786"/>
        <v>-5865.8238616626422</v>
      </c>
      <c r="AI399">
        <f t="shared" si="787"/>
        <v>-1.6293955171285117</v>
      </c>
      <c r="AJ399">
        <f t="shared" si="788"/>
        <v>247.81474716705759</v>
      </c>
      <c r="AK399">
        <f t="shared" si="789"/>
        <v>4.3251832730624455</v>
      </c>
      <c r="AL399">
        <f t="shared" si="790"/>
        <v>247</v>
      </c>
      <c r="AM399">
        <f t="shared" si="791"/>
        <v>48</v>
      </c>
      <c r="AN399">
        <f t="shared" si="792"/>
        <v>53</v>
      </c>
      <c r="AP399">
        <f t="shared" si="793"/>
        <v>4.9493419995184613</v>
      </c>
      <c r="AQ399">
        <f t="shared" si="794"/>
        <v>8.6382313698836755E-2</v>
      </c>
      <c r="AR399" t="str">
        <f t="shared" si="795"/>
        <v>POSITIF</v>
      </c>
      <c r="AS399">
        <f t="shared" si="796"/>
        <v>4</v>
      </c>
      <c r="AT399">
        <f t="shared" si="797"/>
        <v>56</v>
      </c>
      <c r="AU399">
        <f t="shared" si="798"/>
        <v>57</v>
      </c>
      <c r="AV399">
        <f t="shared" si="799"/>
        <v>1.0176588413837881</v>
      </c>
      <c r="AW399" s="4">
        <f t="shared" si="800"/>
        <v>4.2402451724324504E-2</v>
      </c>
      <c r="AX399">
        <f t="shared" si="801"/>
        <v>1.7761497444177831E-2</v>
      </c>
      <c r="AY399">
        <f t="shared" si="802"/>
        <v>0.27729141308951855</v>
      </c>
      <c r="AZ399" s="4">
        <f t="shared" si="803"/>
        <v>1.155380887872994E-2</v>
      </c>
      <c r="BA399">
        <f t="shared" si="804"/>
        <v>359110.22580390016</v>
      </c>
      <c r="BB399" t="s">
        <v>191</v>
      </c>
      <c r="BC399">
        <f t="shared" si="805"/>
        <v>1.6701294485718454E-2</v>
      </c>
      <c r="BD399">
        <f t="shared" si="806"/>
        <v>148.61928024082064</v>
      </c>
      <c r="BE399">
        <f t="shared" si="807"/>
        <v>23.437029154055843</v>
      </c>
      <c r="BF399">
        <f t="shared" si="808"/>
        <v>-2.2723159758790781E-3</v>
      </c>
      <c r="BG399">
        <f t="shared" si="809"/>
        <v>23.434756838079963</v>
      </c>
      <c r="BH399" s="19">
        <f t="shared" si="810"/>
        <v>0.17394081622728036</v>
      </c>
      <c r="BI399">
        <f t="shared" si="811"/>
        <v>8.6640398844766118</v>
      </c>
      <c r="BJ399">
        <f t="shared" si="812"/>
        <v>16.085039884476611</v>
      </c>
      <c r="BK399">
        <f t="shared" si="813"/>
        <v>351.55364523287585</v>
      </c>
      <c r="BL399">
        <f t="shared" si="814"/>
        <v>6.1357686067017507</v>
      </c>
      <c r="BM399">
        <f t="shared" si="815"/>
        <v>249.72195303427333</v>
      </c>
      <c r="BN399">
        <f t="shared" si="816"/>
        <v>16.648130202284889</v>
      </c>
      <c r="BO399">
        <f t="shared" si="817"/>
        <v>16</v>
      </c>
      <c r="BP399">
        <f t="shared" si="818"/>
        <v>38</v>
      </c>
      <c r="BQ399">
        <f t="shared" si="819"/>
        <v>53</v>
      </c>
      <c r="BR399">
        <f t="shared" si="820"/>
        <v>-16.722108109928996</v>
      </c>
      <c r="BS399" t="str">
        <f t="shared" si="821"/>
        <v>NEGATIF</v>
      </c>
      <c r="BT399">
        <f t="shared" si="757"/>
        <v>-0.29185584439270684</v>
      </c>
      <c r="BU399">
        <f t="shared" si="758"/>
        <v>16</v>
      </c>
      <c r="BV399">
        <f t="shared" si="759"/>
        <v>-1964</v>
      </c>
      <c r="BW399">
        <f t="shared" si="760"/>
        <v>40</v>
      </c>
      <c r="BX399" t="str">
        <f t="shared" si="761"/>
        <v>NEGATIF</v>
      </c>
      <c r="BY399">
        <f t="shared" si="822"/>
        <v>-19.327480633055682</v>
      </c>
      <c r="BZ399">
        <f t="shared" si="823"/>
        <v>160.67251936694433</v>
      </c>
      <c r="CA399">
        <f t="shared" si="824"/>
        <v>64.847254251510037</v>
      </c>
      <c r="CB399" t="str">
        <f t="shared" si="825"/>
        <v>POSITIF</v>
      </c>
      <c r="CC399">
        <f t="shared" si="826"/>
        <v>64</v>
      </c>
      <c r="CD399">
        <f t="shared" si="827"/>
        <v>50</v>
      </c>
      <c r="CE399">
        <f t="shared" si="828"/>
        <v>50</v>
      </c>
      <c r="CG399">
        <f t="shared" si="829"/>
        <v>4.358470294958714</v>
      </c>
      <c r="CH399">
        <f t="shared" si="830"/>
        <v>0.40901366622875102</v>
      </c>
      <c r="CI399">
        <f t="shared" si="831"/>
        <v>0.40905332562417579</v>
      </c>
    </row>
    <row r="400" spans="1:87">
      <c r="A400">
        <f t="shared" ref="A400:F400" si="907">A106</f>
        <v>7.0027777777777782</v>
      </c>
      <c r="B400">
        <f t="shared" si="907"/>
        <v>111.315</v>
      </c>
      <c r="C400">
        <f t="shared" si="907"/>
        <v>7</v>
      </c>
      <c r="D400">
        <f t="shared" si="907"/>
        <v>2017</v>
      </c>
      <c r="E400">
        <f t="shared" si="907"/>
        <v>5</v>
      </c>
      <c r="F400">
        <f t="shared" si="907"/>
        <v>24</v>
      </c>
      <c r="G400">
        <f t="shared" si="763"/>
        <v>0.12222152900771403</v>
      </c>
      <c r="H400">
        <f t="shared" ref="H400:J400" si="908">H106</f>
        <v>23</v>
      </c>
      <c r="I400">
        <f t="shared" si="908"/>
        <v>45</v>
      </c>
      <c r="J400">
        <f t="shared" si="908"/>
        <v>23.75</v>
      </c>
      <c r="L400">
        <f t="shared" ref="L400:M400" si="909">L106</f>
        <v>20</v>
      </c>
      <c r="M400">
        <f t="shared" si="909"/>
        <v>-13</v>
      </c>
      <c r="N400">
        <f t="shared" si="766"/>
        <v>2457898.197916667</v>
      </c>
      <c r="O400">
        <f t="shared" si="767"/>
        <v>8.1270152549154447E-4</v>
      </c>
      <c r="P400">
        <f t="shared" si="768"/>
        <v>2457898.1987293684</v>
      </c>
      <c r="Q400">
        <f t="shared" si="769"/>
        <v>0.17394110142007918</v>
      </c>
      <c r="R400">
        <f t="shared" si="770"/>
        <v>249.44414268418609</v>
      </c>
      <c r="S400">
        <f t="shared" si="771"/>
        <v>339.4473914540431</v>
      </c>
      <c r="T400">
        <f t="shared" si="772"/>
        <v>4.3536215896535735</v>
      </c>
      <c r="U400">
        <f t="shared" si="773"/>
        <v>5.9244746181791141</v>
      </c>
      <c r="V400">
        <f t="shared" si="774"/>
        <v>148.61421021716518</v>
      </c>
      <c r="W400">
        <f t="shared" si="775"/>
        <v>2.5938072835405297</v>
      </c>
      <c r="X400">
        <f t="shared" si="776"/>
        <v>62.479411829843229</v>
      </c>
      <c r="Y400">
        <f t="shared" si="777"/>
        <v>1.0904714511402596</v>
      </c>
      <c r="Z400">
        <f t="shared" si="778"/>
        <v>139.24040707650147</v>
      </c>
      <c r="AA400">
        <f t="shared" si="779"/>
        <v>2.4302035553021626</v>
      </c>
      <c r="AB400">
        <f t="shared" si="780"/>
        <v>-7788.7498020271569</v>
      </c>
      <c r="AC400">
        <f t="shared" si="781"/>
        <v>124.99749874844375</v>
      </c>
      <c r="AD400">
        <f t="shared" si="782"/>
        <v>29.985145188232394</v>
      </c>
      <c r="AE400">
        <f t="shared" si="783"/>
        <v>-565.80099789473877</v>
      </c>
      <c r="AF400">
        <f t="shared" si="784"/>
        <v>325.80127761617263</v>
      </c>
      <c r="AG400">
        <f t="shared" si="785"/>
        <v>2092.744474591505</v>
      </c>
      <c r="AH400">
        <f t="shared" si="786"/>
        <v>-5781.0224037775424</v>
      </c>
      <c r="AI400">
        <f t="shared" si="787"/>
        <v>-1.6058395566048729</v>
      </c>
      <c r="AJ400">
        <f t="shared" si="788"/>
        <v>247.83830312758121</v>
      </c>
      <c r="AK400">
        <f t="shared" si="789"/>
        <v>4.3255944021320518</v>
      </c>
      <c r="AL400">
        <f t="shared" si="790"/>
        <v>247</v>
      </c>
      <c r="AM400">
        <f t="shared" si="791"/>
        <v>50</v>
      </c>
      <c r="AN400">
        <f t="shared" si="792"/>
        <v>17</v>
      </c>
      <c r="AP400">
        <f t="shared" si="793"/>
        <v>4.9510039968135704</v>
      </c>
      <c r="AQ400">
        <f t="shared" si="794"/>
        <v>8.6411321023795645E-2</v>
      </c>
      <c r="AR400" t="str">
        <f t="shared" si="795"/>
        <v>POSITIF</v>
      </c>
      <c r="AS400">
        <f t="shared" si="796"/>
        <v>4</v>
      </c>
      <c r="AT400">
        <f t="shared" si="797"/>
        <v>57</v>
      </c>
      <c r="AU400">
        <f t="shared" si="798"/>
        <v>3</v>
      </c>
      <c r="AV400">
        <f t="shared" si="799"/>
        <v>1.0177265063725365</v>
      </c>
      <c r="AW400" s="4">
        <f t="shared" si="800"/>
        <v>4.2405271098855689E-2</v>
      </c>
      <c r="AX400">
        <f t="shared" si="801"/>
        <v>1.7762678421019813E-2</v>
      </c>
      <c r="AY400">
        <f t="shared" si="802"/>
        <v>0.27730984863273261</v>
      </c>
      <c r="AZ400" s="4">
        <f t="shared" si="803"/>
        <v>1.1554577026363859E-2</v>
      </c>
      <c r="BA400">
        <f t="shared" si="804"/>
        <v>359086.35236258816</v>
      </c>
      <c r="BB400" t="s">
        <v>191</v>
      </c>
      <c r="BC400">
        <f t="shared" si="805"/>
        <v>1.6701294473740358E-2</v>
      </c>
      <c r="BD400">
        <f t="shared" si="806"/>
        <v>148.61872863908738</v>
      </c>
      <c r="BE400">
        <f t="shared" si="807"/>
        <v>23.437029150347144</v>
      </c>
      <c r="BF400">
        <f t="shared" si="808"/>
        <v>-2.2723496749928736E-3</v>
      </c>
      <c r="BG400">
        <f t="shared" si="809"/>
        <v>23.434756800672151</v>
      </c>
      <c r="BH400" s="19">
        <f t="shared" si="810"/>
        <v>0.17394110142007918</v>
      </c>
      <c r="BI400">
        <f t="shared" si="811"/>
        <v>8.9147243714891378</v>
      </c>
      <c r="BJ400">
        <f t="shared" si="812"/>
        <v>16.335724371489139</v>
      </c>
      <c r="BK400">
        <f t="shared" si="813"/>
        <v>355.29253721806299</v>
      </c>
      <c r="BL400">
        <f t="shared" si="814"/>
        <v>6.2010245822196941</v>
      </c>
      <c r="BM400">
        <f t="shared" si="815"/>
        <v>249.7433283542741</v>
      </c>
      <c r="BN400">
        <f t="shared" si="816"/>
        <v>16.649555223618272</v>
      </c>
      <c r="BO400">
        <f t="shared" si="817"/>
        <v>16</v>
      </c>
      <c r="BP400">
        <f t="shared" si="818"/>
        <v>38</v>
      </c>
      <c r="BQ400">
        <f t="shared" si="819"/>
        <v>58</v>
      </c>
      <c r="BR400">
        <f t="shared" si="820"/>
        <v>-16.724144703504255</v>
      </c>
      <c r="BS400" t="str">
        <f t="shared" si="821"/>
        <v>NEGATIF</v>
      </c>
      <c r="BT400">
        <f t="shared" si="757"/>
        <v>-0.2918913896561201</v>
      </c>
      <c r="BU400">
        <f t="shared" si="758"/>
        <v>16</v>
      </c>
      <c r="BV400">
        <f t="shared" si="759"/>
        <v>-1964</v>
      </c>
      <c r="BW400">
        <f t="shared" si="760"/>
        <v>33</v>
      </c>
      <c r="BX400" t="str">
        <f t="shared" si="761"/>
        <v>NEGATIF</v>
      </c>
      <c r="BY400">
        <f t="shared" si="822"/>
        <v>-11.063046229692901</v>
      </c>
      <c r="BZ400">
        <f t="shared" si="823"/>
        <v>168.9369537703071</v>
      </c>
      <c r="CA400">
        <f t="shared" si="824"/>
        <v>65.820554387452589</v>
      </c>
      <c r="CB400" t="str">
        <f t="shared" si="825"/>
        <v>POSITIF</v>
      </c>
      <c r="CC400">
        <f t="shared" si="826"/>
        <v>65</v>
      </c>
      <c r="CD400">
        <f t="shared" si="827"/>
        <v>49</v>
      </c>
      <c r="CE400">
        <f t="shared" si="828"/>
        <v>13</v>
      </c>
      <c r="CG400">
        <f t="shared" si="829"/>
        <v>4.3588433646713947</v>
      </c>
      <c r="CH400">
        <f t="shared" si="830"/>
        <v>0.40901366557586155</v>
      </c>
      <c r="CI400">
        <f t="shared" si="831"/>
        <v>0.40905332555944679</v>
      </c>
    </row>
    <row r="401" spans="1:87">
      <c r="A401">
        <f t="shared" ref="A401:F401" si="910">A107</f>
        <v>7.0027777777777782</v>
      </c>
      <c r="B401">
        <f t="shared" si="910"/>
        <v>111.315</v>
      </c>
      <c r="C401">
        <f t="shared" si="910"/>
        <v>7</v>
      </c>
      <c r="D401">
        <f t="shared" si="910"/>
        <v>2017</v>
      </c>
      <c r="E401">
        <f t="shared" si="910"/>
        <v>5</v>
      </c>
      <c r="F401">
        <f t="shared" si="910"/>
        <v>24</v>
      </c>
      <c r="G401">
        <f t="shared" si="763"/>
        <v>0.12222152900771403</v>
      </c>
      <c r="H401">
        <f t="shared" ref="H401:J401" si="911">H107</f>
        <v>24</v>
      </c>
      <c r="I401">
        <f t="shared" si="911"/>
        <v>0</v>
      </c>
      <c r="J401">
        <f t="shared" si="911"/>
        <v>24</v>
      </c>
      <c r="L401">
        <f t="shared" ref="L401:M401" si="912">L107</f>
        <v>20</v>
      </c>
      <c r="M401">
        <f t="shared" si="912"/>
        <v>-13</v>
      </c>
      <c r="N401">
        <f t="shared" si="766"/>
        <v>2457898.2083333335</v>
      </c>
      <c r="O401">
        <f t="shared" si="767"/>
        <v>8.1270152549154447E-4</v>
      </c>
      <c r="P401">
        <f t="shared" si="768"/>
        <v>2457898.2091460349</v>
      </c>
      <c r="Q401">
        <f t="shared" si="769"/>
        <v>0.17394138661286526</v>
      </c>
      <c r="R401">
        <f t="shared" si="770"/>
        <v>249.44414268418609</v>
      </c>
      <c r="S401">
        <f t="shared" si="771"/>
        <v>339.58348512330849</v>
      </c>
      <c r="T401">
        <f t="shared" si="772"/>
        <v>4.3536215896535735</v>
      </c>
      <c r="U401">
        <f t="shared" si="773"/>
        <v>5.9268499007989153</v>
      </c>
      <c r="V401">
        <f t="shared" si="774"/>
        <v>148.61365861381955</v>
      </c>
      <c r="W401">
        <f t="shared" si="775"/>
        <v>2.5937976562459832</v>
      </c>
      <c r="X401">
        <f t="shared" si="776"/>
        <v>62.48967898945466</v>
      </c>
      <c r="Y401">
        <f t="shared" si="777"/>
        <v>1.0906506468803068</v>
      </c>
      <c r="Z401">
        <f t="shared" si="778"/>
        <v>139.25067374586797</v>
      </c>
      <c r="AA401">
        <f t="shared" si="779"/>
        <v>2.4303827424858215</v>
      </c>
      <c r="AB401">
        <f t="shared" si="780"/>
        <v>-7738.3738842705761</v>
      </c>
      <c r="AC401">
        <f t="shared" si="781"/>
        <v>124.98279177713741</v>
      </c>
      <c r="AD401">
        <f t="shared" si="782"/>
        <v>78.637845261346484</v>
      </c>
      <c r="AE401">
        <f t="shared" si="783"/>
        <v>-569.41676924203102</v>
      </c>
      <c r="AF401">
        <f t="shared" si="784"/>
        <v>325.18568285146625</v>
      </c>
      <c r="AG401">
        <f t="shared" si="785"/>
        <v>2082.8208033408687</v>
      </c>
      <c r="AH401">
        <f t="shared" si="786"/>
        <v>-5696.1635302817886</v>
      </c>
      <c r="AI401">
        <f t="shared" si="787"/>
        <v>-1.5822676473004968</v>
      </c>
      <c r="AJ401">
        <f t="shared" si="788"/>
        <v>247.86187503688561</v>
      </c>
      <c r="AK401">
        <f t="shared" si="789"/>
        <v>4.326005809560395</v>
      </c>
      <c r="AL401">
        <f t="shared" si="790"/>
        <v>247</v>
      </c>
      <c r="AM401">
        <f t="shared" si="791"/>
        <v>51</v>
      </c>
      <c r="AN401">
        <f t="shared" si="792"/>
        <v>42</v>
      </c>
      <c r="AP401">
        <f t="shared" si="793"/>
        <v>4.9506816939099778</v>
      </c>
      <c r="AQ401">
        <f t="shared" si="794"/>
        <v>8.6405695776939226E-2</v>
      </c>
      <c r="AR401" t="str">
        <f t="shared" si="795"/>
        <v>POSITIF</v>
      </c>
      <c r="AS401">
        <f t="shared" si="796"/>
        <v>4</v>
      </c>
      <c r="AT401">
        <f t="shared" si="797"/>
        <v>57</v>
      </c>
      <c r="AU401">
        <f t="shared" si="798"/>
        <v>2</v>
      </c>
      <c r="AV401">
        <f t="shared" si="799"/>
        <v>1.0177937871927381</v>
      </c>
      <c r="AW401" s="4">
        <f t="shared" si="800"/>
        <v>4.2408074466364083E-2</v>
      </c>
      <c r="AX401">
        <f t="shared" si="801"/>
        <v>1.7763852692855773E-2</v>
      </c>
      <c r="AY401">
        <f t="shared" si="802"/>
        <v>0.27732817950763883</v>
      </c>
      <c r="AZ401" s="4">
        <f t="shared" si="803"/>
        <v>1.1555340812818284E-2</v>
      </c>
      <c r="BA401">
        <f t="shared" si="804"/>
        <v>359062.61761043419</v>
      </c>
      <c r="BB401" t="s">
        <v>191</v>
      </c>
      <c r="BC401">
        <f t="shared" si="805"/>
        <v>1.6701294461762259E-2</v>
      </c>
      <c r="BD401">
        <f t="shared" si="806"/>
        <v>148.61817703737873</v>
      </c>
      <c r="BE401">
        <f t="shared" si="807"/>
        <v>23.437029146638451</v>
      </c>
      <c r="BF401">
        <f t="shared" si="808"/>
        <v>-2.2723833622500873E-3</v>
      </c>
      <c r="BG401">
        <f t="shared" si="809"/>
        <v>23.434756763276201</v>
      </c>
      <c r="BH401" s="19">
        <f t="shared" si="810"/>
        <v>0.17394138661286526</v>
      </c>
      <c r="BI401">
        <f t="shared" si="811"/>
        <v>9.1654088472947475</v>
      </c>
      <c r="BJ401">
        <f t="shared" si="812"/>
        <v>16.586408847294749</v>
      </c>
      <c r="BK401">
        <f t="shared" si="813"/>
        <v>359.03141409708377</v>
      </c>
      <c r="BL401">
        <f t="shared" si="814"/>
        <v>6.2662802940852957</v>
      </c>
      <c r="BM401">
        <f t="shared" si="815"/>
        <v>249.76471861233745</v>
      </c>
      <c r="BN401">
        <f t="shared" si="816"/>
        <v>16.650981240822496</v>
      </c>
      <c r="BO401">
        <f t="shared" si="817"/>
        <v>16</v>
      </c>
      <c r="BP401">
        <f t="shared" si="818"/>
        <v>39</v>
      </c>
      <c r="BQ401">
        <f t="shared" si="819"/>
        <v>3</v>
      </c>
      <c r="BR401">
        <f t="shared" si="820"/>
        <v>-16.728139913427604</v>
      </c>
      <c r="BS401" t="str">
        <f t="shared" si="821"/>
        <v>NEGATIF</v>
      </c>
      <c r="BT401">
        <f t="shared" si="757"/>
        <v>-0.29196111922359091</v>
      </c>
      <c r="BU401">
        <f t="shared" si="758"/>
        <v>16</v>
      </c>
      <c r="BV401">
        <f t="shared" si="759"/>
        <v>-1964</v>
      </c>
      <c r="BW401">
        <f t="shared" si="760"/>
        <v>18</v>
      </c>
      <c r="BX401" t="str">
        <f t="shared" si="761"/>
        <v>NEGATIF</v>
      </c>
      <c r="BY401">
        <f t="shared" si="822"/>
        <v>-2.3036644843342917</v>
      </c>
      <c r="BZ401">
        <f t="shared" si="823"/>
        <v>177.69633551566571</v>
      </c>
      <c r="CA401">
        <f t="shared" si="824"/>
        <v>66.249753160500347</v>
      </c>
      <c r="CB401" t="str">
        <f t="shared" si="825"/>
        <v>POSITIF</v>
      </c>
      <c r="CC401">
        <f t="shared" si="826"/>
        <v>66</v>
      </c>
      <c r="CD401">
        <f t="shared" si="827"/>
        <v>14</v>
      </c>
      <c r="CE401">
        <f t="shared" si="828"/>
        <v>59</v>
      </c>
      <c r="CG401">
        <f t="shared" si="829"/>
        <v>4.3592166951024511</v>
      </c>
      <c r="CH401">
        <f t="shared" si="830"/>
        <v>0.40901366492317909</v>
      </c>
      <c r="CI401">
        <f t="shared" si="831"/>
        <v>0.4090533254947179</v>
      </c>
    </row>
    <row r="402" spans="1:87">
      <c r="A402">
        <f t="shared" ref="A402:F402" si="913">A108</f>
        <v>7.0027777777777782</v>
      </c>
      <c r="B402">
        <f t="shared" si="913"/>
        <v>111.315</v>
      </c>
      <c r="C402">
        <f t="shared" si="913"/>
        <v>7</v>
      </c>
      <c r="D402">
        <f t="shared" si="913"/>
        <v>2017</v>
      </c>
      <c r="E402">
        <f t="shared" si="913"/>
        <v>5</v>
      </c>
      <c r="F402">
        <f t="shared" si="913"/>
        <v>24</v>
      </c>
      <c r="G402">
        <f t="shared" si="763"/>
        <v>0.12222152900771403</v>
      </c>
      <c r="H402">
        <f t="shared" ref="H402:J402" si="914">H108</f>
        <v>24</v>
      </c>
      <c r="I402">
        <f t="shared" si="914"/>
        <v>15</v>
      </c>
      <c r="J402">
        <f t="shared" si="914"/>
        <v>24.25</v>
      </c>
      <c r="L402">
        <f t="shared" ref="L402:M402" si="915">L108</f>
        <v>20</v>
      </c>
      <c r="M402">
        <f t="shared" si="915"/>
        <v>-13</v>
      </c>
      <c r="N402">
        <f t="shared" si="766"/>
        <v>2457898.21875</v>
      </c>
      <c r="O402">
        <f t="shared" si="767"/>
        <v>8.1270152549154447E-4</v>
      </c>
      <c r="P402">
        <f t="shared" si="768"/>
        <v>2457898.2195627014</v>
      </c>
      <c r="Q402">
        <f t="shared" si="769"/>
        <v>0.17394167180565134</v>
      </c>
      <c r="R402">
        <f t="shared" si="770"/>
        <v>249.44414268418609</v>
      </c>
      <c r="S402">
        <f t="shared" si="771"/>
        <v>339.71957879257388</v>
      </c>
      <c r="T402">
        <f t="shared" si="772"/>
        <v>4.3536215896535735</v>
      </c>
      <c r="U402">
        <f t="shared" si="773"/>
        <v>5.9292251834187164</v>
      </c>
      <c r="V402">
        <f t="shared" si="774"/>
        <v>148.61310701047387</v>
      </c>
      <c r="W402">
        <f t="shared" si="775"/>
        <v>2.5937880289514359</v>
      </c>
      <c r="X402">
        <f t="shared" si="776"/>
        <v>62.499946149067</v>
      </c>
      <c r="Y402">
        <f t="shared" si="777"/>
        <v>1.0908298426203697</v>
      </c>
      <c r="Z402">
        <f t="shared" si="778"/>
        <v>139.26094041523356</v>
      </c>
      <c r="AA402">
        <f t="shared" si="779"/>
        <v>2.4305619296694649</v>
      </c>
      <c r="AB402">
        <f t="shared" si="780"/>
        <v>-7687.9534074756421</v>
      </c>
      <c r="AC402">
        <f t="shared" si="781"/>
        <v>124.95490991475059</v>
      </c>
      <c r="AD402">
        <f t="shared" si="782"/>
        <v>127.25738820640083</v>
      </c>
      <c r="AE402">
        <f t="shared" si="783"/>
        <v>-572.97252202641357</v>
      </c>
      <c r="AF402">
        <f t="shared" si="784"/>
        <v>324.56556959841055</v>
      </c>
      <c r="AG402">
        <f t="shared" si="785"/>
        <v>2072.8805000148718</v>
      </c>
      <c r="AH402">
        <f t="shared" si="786"/>
        <v>-5611.2675617676214</v>
      </c>
      <c r="AI402">
        <f t="shared" si="787"/>
        <v>-1.5586854338243392</v>
      </c>
      <c r="AJ402">
        <f t="shared" si="788"/>
        <v>247.88545725036175</v>
      </c>
      <c r="AK402">
        <f t="shared" si="789"/>
        <v>4.326417396830462</v>
      </c>
      <c r="AL402">
        <f t="shared" si="790"/>
        <v>247</v>
      </c>
      <c r="AM402">
        <f t="shared" si="791"/>
        <v>53</v>
      </c>
      <c r="AN402">
        <f t="shared" si="792"/>
        <v>7</v>
      </c>
      <c r="AP402">
        <f t="shared" si="793"/>
        <v>4.9477167773046862</v>
      </c>
      <c r="AQ402">
        <f t="shared" si="794"/>
        <v>8.6353948220129831E-2</v>
      </c>
      <c r="AR402" t="str">
        <f t="shared" si="795"/>
        <v>POSITIF</v>
      </c>
      <c r="AS402">
        <f t="shared" si="796"/>
        <v>4</v>
      </c>
      <c r="AT402">
        <f t="shared" si="797"/>
        <v>56</v>
      </c>
      <c r="AU402">
        <f t="shared" si="798"/>
        <v>51</v>
      </c>
      <c r="AV402">
        <f t="shared" si="799"/>
        <v>1.0178606832986703</v>
      </c>
      <c r="AW402" s="4">
        <f t="shared" si="800"/>
        <v>4.2410861804111265E-2</v>
      </c>
      <c r="AX402">
        <f t="shared" si="801"/>
        <v>1.7765020250161054E-2</v>
      </c>
      <c r="AY402">
        <f t="shared" si="802"/>
        <v>0.27734640556555956</v>
      </c>
      <c r="AZ402" s="4">
        <f t="shared" si="803"/>
        <v>1.1556100231898314E-2</v>
      </c>
      <c r="BA402">
        <f t="shared" si="804"/>
        <v>359039.02168553602</v>
      </c>
      <c r="BB402" t="s">
        <v>191</v>
      </c>
      <c r="BC402">
        <f t="shared" si="805"/>
        <v>1.6701294449784163E-2</v>
      </c>
      <c r="BD402">
        <f t="shared" si="806"/>
        <v>148.61762543567008</v>
      </c>
      <c r="BE402">
        <f t="shared" si="807"/>
        <v>23.437029142929756</v>
      </c>
      <c r="BF402">
        <f t="shared" si="808"/>
        <v>-2.2724170376462573E-3</v>
      </c>
      <c r="BG402">
        <f t="shared" si="809"/>
        <v>23.434756725892111</v>
      </c>
      <c r="BH402" s="19">
        <f t="shared" si="810"/>
        <v>0.17394167180565134</v>
      </c>
      <c r="BI402">
        <f t="shared" si="811"/>
        <v>9.4160933231314026</v>
      </c>
      <c r="BJ402">
        <f t="shared" si="812"/>
        <v>16.837093323131402</v>
      </c>
      <c r="BK402">
        <f t="shared" si="813"/>
        <v>2.7702811602496702</v>
      </c>
      <c r="BL402">
        <f t="shared" si="814"/>
        <v>4.8350527452325404E-2</v>
      </c>
      <c r="BM402">
        <f t="shared" si="815"/>
        <v>249.78611868672135</v>
      </c>
      <c r="BN402">
        <f t="shared" si="816"/>
        <v>16.652407912448091</v>
      </c>
      <c r="BO402">
        <f t="shared" si="817"/>
        <v>16</v>
      </c>
      <c r="BP402">
        <f t="shared" si="818"/>
        <v>39</v>
      </c>
      <c r="BQ402">
        <f t="shared" si="819"/>
        <v>8</v>
      </c>
      <c r="BR402">
        <f t="shared" si="820"/>
        <v>-16.734743216866892</v>
      </c>
      <c r="BS402" t="str">
        <f t="shared" si="821"/>
        <v>NEGATIF</v>
      </c>
      <c r="BT402">
        <f t="shared" si="757"/>
        <v>-0.29207636861011471</v>
      </c>
      <c r="BU402">
        <f t="shared" si="758"/>
        <v>16</v>
      </c>
      <c r="BV402">
        <f t="shared" si="759"/>
        <v>-1965</v>
      </c>
      <c r="BW402">
        <f t="shared" si="760"/>
        <v>54</v>
      </c>
      <c r="BX402" t="str">
        <f t="shared" si="761"/>
        <v>NEGATIF</v>
      </c>
      <c r="BY402">
        <f t="shared" si="822"/>
        <v>6.5612502075188512</v>
      </c>
      <c r="BZ402">
        <f t="shared" si="823"/>
        <v>186.56125020751884</v>
      </c>
      <c r="CA402">
        <f t="shared" si="824"/>
        <v>66.104866063438735</v>
      </c>
      <c r="CB402" t="str">
        <f t="shared" si="825"/>
        <v>POSITIF</v>
      </c>
      <c r="CC402">
        <f t="shared" si="826"/>
        <v>66</v>
      </c>
      <c r="CD402">
        <f t="shared" si="827"/>
        <v>6</v>
      </c>
      <c r="CE402">
        <f t="shared" si="828"/>
        <v>17</v>
      </c>
      <c r="CG402">
        <f t="shared" si="829"/>
        <v>4.3595901968606219</v>
      </c>
      <c r="CH402">
        <f t="shared" si="830"/>
        <v>0.40901366427070363</v>
      </c>
      <c r="CI402">
        <f t="shared" si="831"/>
        <v>0.40905332542998896</v>
      </c>
    </row>
    <row r="403" spans="1:87">
      <c r="A403">
        <f t="shared" ref="A403:F403" si="916">A109</f>
        <v>7.0027777777777782</v>
      </c>
      <c r="B403">
        <f t="shared" si="916"/>
        <v>111.315</v>
      </c>
      <c r="C403">
        <f t="shared" si="916"/>
        <v>7</v>
      </c>
      <c r="D403">
        <f t="shared" si="916"/>
        <v>2017</v>
      </c>
      <c r="E403">
        <f t="shared" si="916"/>
        <v>5</v>
      </c>
      <c r="F403">
        <f t="shared" si="916"/>
        <v>24</v>
      </c>
      <c r="G403">
        <f t="shared" si="763"/>
        <v>0.12222152900771403</v>
      </c>
      <c r="H403">
        <f t="shared" ref="H403:J403" si="917">H109</f>
        <v>24</v>
      </c>
      <c r="I403">
        <f t="shared" si="917"/>
        <v>30</v>
      </c>
      <c r="J403">
        <f t="shared" si="917"/>
        <v>24.5</v>
      </c>
      <c r="L403">
        <f t="shared" ref="L403:M403" si="918">L109</f>
        <v>20</v>
      </c>
      <c r="M403">
        <f t="shared" si="918"/>
        <v>-13</v>
      </c>
      <c r="N403">
        <f t="shared" si="766"/>
        <v>2457898.229166667</v>
      </c>
      <c r="O403">
        <f t="shared" si="767"/>
        <v>8.1270152549154447E-4</v>
      </c>
      <c r="P403">
        <f t="shared" si="768"/>
        <v>2457898.2299793684</v>
      </c>
      <c r="Q403">
        <f t="shared" si="769"/>
        <v>0.17394195699845016</v>
      </c>
      <c r="R403">
        <f t="shared" si="770"/>
        <v>249.44414268418609</v>
      </c>
      <c r="S403">
        <f t="shared" si="771"/>
        <v>339.85567246790743</v>
      </c>
      <c r="T403">
        <f t="shared" si="772"/>
        <v>4.3536215896535735</v>
      </c>
      <c r="U403">
        <f t="shared" si="773"/>
        <v>5.9316004661444275</v>
      </c>
      <c r="V403">
        <f t="shared" si="774"/>
        <v>148.61255540710357</v>
      </c>
      <c r="W403">
        <f t="shared" si="775"/>
        <v>2.5937784016564591</v>
      </c>
      <c r="X403">
        <f t="shared" si="776"/>
        <v>62.510213309137725</v>
      </c>
      <c r="Y403">
        <f t="shared" si="777"/>
        <v>1.0910090383684332</v>
      </c>
      <c r="Z403">
        <f t="shared" si="778"/>
        <v>139.27120708505754</v>
      </c>
      <c r="AA403">
        <f t="shared" si="779"/>
        <v>2.4307411168611086</v>
      </c>
      <c r="AB403">
        <f t="shared" si="780"/>
        <v>-7637.4886538617875</v>
      </c>
      <c r="AC403">
        <f t="shared" si="781"/>
        <v>124.91385609828579</v>
      </c>
      <c r="AD403">
        <f t="shared" si="782"/>
        <v>175.82327607402297</v>
      </c>
      <c r="AE403">
        <f t="shared" si="783"/>
        <v>-576.46788161386417</v>
      </c>
      <c r="AF403">
        <f t="shared" si="784"/>
        <v>323.94095420730247</v>
      </c>
      <c r="AG403">
        <f t="shared" si="785"/>
        <v>2062.9236392959633</v>
      </c>
      <c r="AH403">
        <f t="shared" si="786"/>
        <v>-5526.3548098000774</v>
      </c>
      <c r="AI403">
        <f t="shared" si="787"/>
        <v>-1.5350985582777992</v>
      </c>
      <c r="AJ403">
        <f t="shared" si="788"/>
        <v>247.90904412590828</v>
      </c>
      <c r="AK403">
        <f t="shared" si="789"/>
        <v>4.3268290654690071</v>
      </c>
      <c r="AL403">
        <f t="shared" si="790"/>
        <v>247</v>
      </c>
      <c r="AM403">
        <f t="shared" si="791"/>
        <v>54</v>
      </c>
      <c r="AN403">
        <f t="shared" si="792"/>
        <v>32</v>
      </c>
      <c r="AP403">
        <f t="shared" si="793"/>
        <v>4.9357396158994185</v>
      </c>
      <c r="AQ403">
        <f t="shared" si="794"/>
        <v>8.6144907318565112E-2</v>
      </c>
      <c r="AR403" t="str">
        <f t="shared" si="795"/>
        <v>POSITIF</v>
      </c>
      <c r="AS403">
        <f t="shared" si="796"/>
        <v>4</v>
      </c>
      <c r="AT403">
        <f t="shared" si="797"/>
        <v>56</v>
      </c>
      <c r="AU403">
        <f t="shared" si="798"/>
        <v>8</v>
      </c>
      <c r="AV403">
        <f t="shared" si="799"/>
        <v>1.0179271941476105</v>
      </c>
      <c r="AW403" s="4">
        <f t="shared" si="800"/>
        <v>4.2413633089483767E-2</v>
      </c>
      <c r="AX403">
        <f t="shared" si="801"/>
        <v>1.7766181083463357E-2</v>
      </c>
      <c r="AY403">
        <f t="shared" si="802"/>
        <v>0.27736452665863409</v>
      </c>
      <c r="AZ403" s="4">
        <f t="shared" si="803"/>
        <v>1.1556855277443087E-2</v>
      </c>
      <c r="BA403">
        <f t="shared" si="804"/>
        <v>359015.56472516147</v>
      </c>
      <c r="BB403" t="s">
        <v>191</v>
      </c>
      <c r="BC403">
        <f t="shared" si="805"/>
        <v>1.6701294437806064E-2</v>
      </c>
      <c r="BD403">
        <f t="shared" si="806"/>
        <v>148.61707383393676</v>
      </c>
      <c r="BE403">
        <f t="shared" si="807"/>
        <v>23.43702913922106</v>
      </c>
      <c r="BF403">
        <f t="shared" si="808"/>
        <v>-2.2724507011769152E-3</v>
      </c>
      <c r="BG403">
        <f t="shared" si="809"/>
        <v>23.434756688519883</v>
      </c>
      <c r="BH403" s="19">
        <f t="shared" si="810"/>
        <v>0.17394195699845016</v>
      </c>
      <c r="BI403">
        <f t="shared" si="811"/>
        <v>9.6667778101439286</v>
      </c>
      <c r="BJ403">
        <f t="shared" si="812"/>
        <v>17.08777781014393</v>
      </c>
      <c r="BK403">
        <f t="shared" si="813"/>
        <v>6.5091436946465109</v>
      </c>
      <c r="BL403">
        <f t="shared" si="814"/>
        <v>0.11360598895701002</v>
      </c>
      <c r="BM403">
        <f t="shared" si="815"/>
        <v>249.80752345751242</v>
      </c>
      <c r="BN403">
        <f t="shared" si="816"/>
        <v>16.653834897167496</v>
      </c>
      <c r="BO403">
        <f t="shared" si="817"/>
        <v>16</v>
      </c>
      <c r="BP403">
        <f t="shared" si="818"/>
        <v>39</v>
      </c>
      <c r="BQ403">
        <f t="shared" si="819"/>
        <v>13</v>
      </c>
      <c r="BR403">
        <f t="shared" si="820"/>
        <v>-16.750245376261073</v>
      </c>
      <c r="BS403" t="str">
        <f t="shared" si="821"/>
        <v>NEGATIF</v>
      </c>
      <c r="BT403">
        <f t="shared" si="757"/>
        <v>-0.29234693233271214</v>
      </c>
      <c r="BU403">
        <f t="shared" si="758"/>
        <v>16</v>
      </c>
      <c r="BV403">
        <f t="shared" si="759"/>
        <v>-1966</v>
      </c>
      <c r="BW403">
        <f t="shared" si="760"/>
        <v>59</v>
      </c>
      <c r="BX403" t="str">
        <f t="shared" si="761"/>
        <v>NEGATIF</v>
      </c>
      <c r="BY403">
        <f t="shared" si="822"/>
        <v>15.109627450780485</v>
      </c>
      <c r="BZ403">
        <f t="shared" si="823"/>
        <v>195.10962745078049</v>
      </c>
      <c r="CA403">
        <f t="shared" si="824"/>
        <v>65.390016973620689</v>
      </c>
      <c r="CB403" t="str">
        <f t="shared" si="825"/>
        <v>POSITIF</v>
      </c>
      <c r="CC403">
        <f t="shared" si="826"/>
        <v>65</v>
      </c>
      <c r="CD403">
        <f t="shared" si="827"/>
        <v>23</v>
      </c>
      <c r="CE403">
        <f t="shared" si="828"/>
        <v>24</v>
      </c>
      <c r="CG403">
        <f t="shared" si="829"/>
        <v>4.3599637805865612</v>
      </c>
      <c r="CH403">
        <f t="shared" si="830"/>
        <v>0.40901366361843516</v>
      </c>
      <c r="CI403">
        <f t="shared" si="831"/>
        <v>0.40905332536526001</v>
      </c>
    </row>
    <row r="404" spans="1:87">
      <c r="A404">
        <f t="shared" ref="A404:F404" si="919">A110</f>
        <v>7.0027777777777782</v>
      </c>
      <c r="B404">
        <f t="shared" si="919"/>
        <v>111.315</v>
      </c>
      <c r="C404">
        <f t="shared" si="919"/>
        <v>7</v>
      </c>
      <c r="D404">
        <f t="shared" si="919"/>
        <v>2017</v>
      </c>
      <c r="E404">
        <f t="shared" si="919"/>
        <v>5</v>
      </c>
      <c r="F404">
        <f t="shared" si="919"/>
        <v>24</v>
      </c>
      <c r="G404">
        <f t="shared" si="763"/>
        <v>0.12222152900771403</v>
      </c>
      <c r="H404">
        <f t="shared" ref="H404:J404" si="920">H110</f>
        <v>24</v>
      </c>
      <c r="I404">
        <f t="shared" si="920"/>
        <v>45</v>
      </c>
      <c r="J404">
        <f t="shared" si="920"/>
        <v>24.75</v>
      </c>
      <c r="L404">
        <f t="shared" ref="L404:M404" si="921">L110</f>
        <v>20</v>
      </c>
      <c r="M404">
        <f t="shared" si="921"/>
        <v>-13</v>
      </c>
      <c r="N404">
        <f t="shared" si="766"/>
        <v>2457898.2395833335</v>
      </c>
      <c r="O404">
        <f t="shared" si="767"/>
        <v>8.1270152549154447E-4</v>
      </c>
      <c r="P404">
        <f t="shared" si="768"/>
        <v>2457898.2403960349</v>
      </c>
      <c r="Q404">
        <f t="shared" si="769"/>
        <v>0.17394224219123625</v>
      </c>
      <c r="R404">
        <f t="shared" si="770"/>
        <v>249.44414268418609</v>
      </c>
      <c r="S404">
        <f t="shared" si="771"/>
        <v>339.99176613717282</v>
      </c>
      <c r="T404">
        <f t="shared" si="772"/>
        <v>4.3536215896535735</v>
      </c>
      <c r="U404">
        <f t="shared" si="773"/>
        <v>5.9339757487642286</v>
      </c>
      <c r="V404">
        <f t="shared" si="774"/>
        <v>148.61200380375794</v>
      </c>
      <c r="W404">
        <f t="shared" si="775"/>
        <v>2.5937687743619131</v>
      </c>
      <c r="X404">
        <f t="shared" si="776"/>
        <v>62.520480468750065</v>
      </c>
      <c r="Y404">
        <f t="shared" si="777"/>
        <v>1.0911882341084964</v>
      </c>
      <c r="Z404">
        <f t="shared" si="778"/>
        <v>139.28147375442313</v>
      </c>
      <c r="AA404">
        <f t="shared" si="779"/>
        <v>2.4309203040447516</v>
      </c>
      <c r="AB404">
        <f t="shared" si="780"/>
        <v>-7586.9799126496591</v>
      </c>
      <c r="AC404">
        <f t="shared" si="781"/>
        <v>124.85963465904099</v>
      </c>
      <c r="AD404">
        <f t="shared" si="782"/>
        <v>224.3150270393327</v>
      </c>
      <c r="AE404">
        <f t="shared" si="783"/>
        <v>-579.9024792688715</v>
      </c>
      <c r="AF404">
        <f t="shared" si="784"/>
        <v>323.31185322960482</v>
      </c>
      <c r="AG404">
        <f t="shared" si="785"/>
        <v>2052.95029732281</v>
      </c>
      <c r="AH404">
        <f t="shared" si="786"/>
        <v>-5441.4455796677421</v>
      </c>
      <c r="AI404">
        <f t="shared" si="787"/>
        <v>-1.5115126610188172</v>
      </c>
      <c r="AJ404">
        <f t="shared" si="788"/>
        <v>247.93263002316726</v>
      </c>
      <c r="AK404">
        <f t="shared" si="789"/>
        <v>4.3272407170332139</v>
      </c>
      <c r="AL404">
        <f t="shared" si="790"/>
        <v>247</v>
      </c>
      <c r="AM404">
        <f t="shared" si="791"/>
        <v>55</v>
      </c>
      <c r="AN404">
        <f t="shared" si="792"/>
        <v>57</v>
      </c>
      <c r="AP404">
        <f t="shared" si="793"/>
        <v>4.9363739313195243</v>
      </c>
      <c r="AQ404">
        <f t="shared" si="794"/>
        <v>8.6155978211142126E-2</v>
      </c>
      <c r="AR404" t="str">
        <f t="shared" si="795"/>
        <v>POSITIF</v>
      </c>
      <c r="AS404">
        <f t="shared" si="796"/>
        <v>4</v>
      </c>
      <c r="AT404">
        <f t="shared" si="797"/>
        <v>56</v>
      </c>
      <c r="AU404">
        <f t="shared" si="798"/>
        <v>10</v>
      </c>
      <c r="AV404">
        <f t="shared" si="799"/>
        <v>1.0179933191910231</v>
      </c>
      <c r="AW404" s="4">
        <f t="shared" si="800"/>
        <v>4.2416388299625962E-2</v>
      </c>
      <c r="AX404">
        <f t="shared" si="801"/>
        <v>1.7767335183188931E-2</v>
      </c>
      <c r="AY404">
        <f t="shared" si="802"/>
        <v>0.27738254263741835</v>
      </c>
      <c r="AZ404" s="4">
        <f t="shared" si="803"/>
        <v>1.1557605943225765E-2</v>
      </c>
      <c r="BA404">
        <f t="shared" si="804"/>
        <v>358992.24686885707</v>
      </c>
      <c r="BB404" t="s">
        <v>191</v>
      </c>
      <c r="BC404">
        <f t="shared" si="805"/>
        <v>1.6701294425827969E-2</v>
      </c>
      <c r="BD404">
        <f t="shared" si="806"/>
        <v>148.61652223222811</v>
      </c>
      <c r="BE404">
        <f t="shared" si="807"/>
        <v>23.437029135512365</v>
      </c>
      <c r="BF404">
        <f t="shared" si="808"/>
        <v>-2.2724843528330865E-3</v>
      </c>
      <c r="BG404">
        <f t="shared" si="809"/>
        <v>23.434756651159532</v>
      </c>
      <c r="BH404" s="19">
        <f t="shared" si="810"/>
        <v>0.17394224219123625</v>
      </c>
      <c r="BI404">
        <f t="shared" si="811"/>
        <v>9.9174622859805819</v>
      </c>
      <c r="BJ404">
        <f t="shared" si="812"/>
        <v>17.338462285980583</v>
      </c>
      <c r="BK404">
        <f t="shared" si="813"/>
        <v>10.248006483775693</v>
      </c>
      <c r="BL404">
        <f t="shared" si="814"/>
        <v>0.17886145490761271</v>
      </c>
      <c r="BM404">
        <f t="shared" si="815"/>
        <v>249.82892780593306</v>
      </c>
      <c r="BN404">
        <f t="shared" si="816"/>
        <v>16.65526185372887</v>
      </c>
      <c r="BO404">
        <f t="shared" si="817"/>
        <v>16</v>
      </c>
      <c r="BP404">
        <f t="shared" si="818"/>
        <v>39</v>
      </c>
      <c r="BQ404">
        <f t="shared" si="819"/>
        <v>18</v>
      </c>
      <c r="BR404">
        <f t="shared" si="820"/>
        <v>-16.753287315088439</v>
      </c>
      <c r="BS404" t="str">
        <f t="shared" si="821"/>
        <v>NEGATIF</v>
      </c>
      <c r="BT404">
        <f t="shared" si="757"/>
        <v>-0.29240002418089395</v>
      </c>
      <c r="BU404">
        <f t="shared" si="758"/>
        <v>16</v>
      </c>
      <c r="BV404">
        <f t="shared" si="759"/>
        <v>-1966</v>
      </c>
      <c r="BW404">
        <f t="shared" si="760"/>
        <v>48</v>
      </c>
      <c r="BX404" t="str">
        <f t="shared" si="761"/>
        <v>NEGATIF</v>
      </c>
      <c r="BY404">
        <f t="shared" si="822"/>
        <v>23.018341053362999</v>
      </c>
      <c r="BZ404">
        <f t="shared" si="823"/>
        <v>203.018341053363</v>
      </c>
      <c r="CA404">
        <f t="shared" si="824"/>
        <v>64.172111402408305</v>
      </c>
      <c r="CB404" t="str">
        <f t="shared" si="825"/>
        <v>POSITIF</v>
      </c>
      <c r="CC404">
        <f t="shared" si="826"/>
        <v>64</v>
      </c>
      <c r="CD404">
        <f t="shared" si="827"/>
        <v>10</v>
      </c>
      <c r="CE404">
        <f t="shared" si="828"/>
        <v>19</v>
      </c>
      <c r="CG404">
        <f t="shared" si="829"/>
        <v>4.3603373569407449</v>
      </c>
      <c r="CH404">
        <f t="shared" si="830"/>
        <v>0.40901366296637404</v>
      </c>
      <c r="CI404">
        <f t="shared" si="831"/>
        <v>0.40905332530053101</v>
      </c>
    </row>
    <row r="405" spans="1:87">
      <c r="A405">
        <f t="shared" ref="A405:F405" si="922">A111</f>
        <v>7.0027777777777782</v>
      </c>
      <c r="B405">
        <f t="shared" si="922"/>
        <v>111.315</v>
      </c>
      <c r="C405">
        <f t="shared" si="922"/>
        <v>7</v>
      </c>
      <c r="D405">
        <f t="shared" si="922"/>
        <v>0</v>
      </c>
      <c r="E405">
        <f t="shared" si="922"/>
        <v>0</v>
      </c>
      <c r="F405">
        <f t="shared" si="922"/>
        <v>0</v>
      </c>
      <c r="G405">
        <f t="shared" si="763"/>
        <v>0.12222152900771403</v>
      </c>
      <c r="AW405" s="4"/>
      <c r="AZ405" s="4"/>
      <c r="BH405" s="19">
        <f t="shared" si="810"/>
        <v>-67.119644079397673</v>
      </c>
      <c r="BI405">
        <f t="shared" si="811"/>
        <v>16.222378881772361</v>
      </c>
      <c r="BJ405">
        <f t="shared" si="812"/>
        <v>23.64337888177236</v>
      </c>
      <c r="BK405">
        <f t="shared" si="813"/>
        <v>354.65068322658539</v>
      </c>
      <c r="BM405">
        <f t="shared" si="815"/>
        <v>0</v>
      </c>
      <c r="BR405">
        <f t="shared" si="820"/>
        <v>0</v>
      </c>
      <c r="BY405">
        <f t="shared" si="822"/>
        <v>0</v>
      </c>
      <c r="CA405">
        <f t="shared" si="824"/>
        <v>82.99722222222222</v>
      </c>
      <c r="CG405">
        <f t="shared" si="829"/>
        <v>0</v>
      </c>
      <c r="CH405">
        <f t="shared" si="830"/>
        <v>0</v>
      </c>
      <c r="CI405">
        <f t="shared" si="831"/>
        <v>0</v>
      </c>
    </row>
    <row r="406" spans="1:87">
      <c r="A406">
        <f t="shared" ref="A406:F406" si="923">A112</f>
        <v>7.0027777777777782</v>
      </c>
      <c r="B406">
        <f t="shared" si="923"/>
        <v>111.315</v>
      </c>
      <c r="C406">
        <f t="shared" si="923"/>
        <v>7</v>
      </c>
      <c r="D406">
        <f t="shared" si="923"/>
        <v>2017</v>
      </c>
      <c r="E406">
        <f t="shared" si="923"/>
        <v>5</v>
      </c>
      <c r="F406">
        <f t="shared" si="923"/>
        <v>25</v>
      </c>
      <c r="G406">
        <f t="shared" si="763"/>
        <v>0.12222152900771403</v>
      </c>
      <c r="H406">
        <f t="shared" ref="H406:J406" si="924">H112</f>
        <v>1</v>
      </c>
      <c r="I406">
        <f t="shared" si="924"/>
        <v>0</v>
      </c>
      <c r="J406">
        <f t="shared" si="924"/>
        <v>1</v>
      </c>
      <c r="L406">
        <f t="shared" ref="L406:M406" si="925">L112</f>
        <v>20</v>
      </c>
      <c r="M406">
        <f t="shared" si="925"/>
        <v>-13</v>
      </c>
      <c r="N406">
        <f t="shared" si="766"/>
        <v>2457898.25</v>
      </c>
      <c r="O406">
        <f t="shared" si="767"/>
        <v>8.1271790906283143E-4</v>
      </c>
      <c r="P406">
        <f t="shared" si="768"/>
        <v>2457898.2508127177</v>
      </c>
      <c r="Q406">
        <f t="shared" si="769"/>
        <v>0.17394252738446853</v>
      </c>
      <c r="R406">
        <f t="shared" si="770"/>
        <v>249.45202757085531</v>
      </c>
      <c r="S406">
        <f t="shared" si="771"/>
        <v>340.12786001936183</v>
      </c>
      <c r="T406">
        <f t="shared" si="772"/>
        <v>4.3537592068870978</v>
      </c>
      <c r="U406">
        <f t="shared" si="773"/>
        <v>5.9363510351002482</v>
      </c>
      <c r="V406">
        <f t="shared" si="774"/>
        <v>148.61145219954926</v>
      </c>
      <c r="W406">
        <f t="shared" si="775"/>
        <v>2.5937591470523036</v>
      </c>
      <c r="X406">
        <f t="shared" si="776"/>
        <v>62.530747644425901</v>
      </c>
      <c r="Y406">
        <f t="shared" si="777"/>
        <v>1.0913674301289205</v>
      </c>
      <c r="Z406">
        <f t="shared" si="778"/>
        <v>139.29174043985222</v>
      </c>
      <c r="AA406">
        <f t="shared" si="779"/>
        <v>2.4310994915087556</v>
      </c>
      <c r="AB406">
        <f t="shared" si="780"/>
        <v>-7536.4273874334122</v>
      </c>
      <c r="AC406">
        <f t="shared" si="781"/>
        <v>124.79324137415567</v>
      </c>
      <c r="AD406">
        <f t="shared" si="782"/>
        <v>272.06428956935781</v>
      </c>
      <c r="AE406">
        <f t="shared" si="783"/>
        <v>-583.27595836019884</v>
      </c>
      <c r="AF406">
        <f t="shared" si="784"/>
        <v>322.81830534875002</v>
      </c>
      <c r="AG406">
        <f t="shared" si="785"/>
        <v>2044.0215384107046</v>
      </c>
      <c r="AH406">
        <f t="shared" si="786"/>
        <v>-5356.0059710906426</v>
      </c>
      <c r="AI406">
        <f t="shared" si="787"/>
        <v>-1.4877794364140673</v>
      </c>
      <c r="AJ406">
        <f t="shared" si="788"/>
        <v>247.96424813444125</v>
      </c>
      <c r="AK406">
        <f t="shared" si="789"/>
        <v>4.3277925571782063</v>
      </c>
      <c r="AL406">
        <f t="shared" si="790"/>
        <v>247</v>
      </c>
      <c r="AM406">
        <f t="shared" si="791"/>
        <v>57</v>
      </c>
      <c r="AN406">
        <f t="shared" si="792"/>
        <v>51</v>
      </c>
      <c r="AP406">
        <f t="shared" si="793"/>
        <v>4.9485030889740766</v>
      </c>
      <c r="AQ406">
        <f t="shared" si="794"/>
        <v>8.6367671947707544E-2</v>
      </c>
      <c r="AR406" t="str">
        <f t="shared" si="795"/>
        <v>POSITIF</v>
      </c>
      <c r="AS406">
        <f t="shared" si="796"/>
        <v>4</v>
      </c>
      <c r="AT406">
        <f t="shared" si="797"/>
        <v>56</v>
      </c>
      <c r="AU406">
        <f t="shared" si="798"/>
        <v>54</v>
      </c>
      <c r="AV406">
        <f t="shared" si="799"/>
        <v>1.0180571276891697</v>
      </c>
      <c r="AW406" s="4">
        <f t="shared" si="800"/>
        <v>4.2419046987048736E-2</v>
      </c>
      <c r="AX406">
        <f t="shared" si="801"/>
        <v>1.7768448851572343E-2</v>
      </c>
      <c r="AY406">
        <f t="shared" si="802"/>
        <v>0.27739992746573894</v>
      </c>
      <c r="AZ406" s="4">
        <f t="shared" si="803"/>
        <v>1.1558330311072456E-2</v>
      </c>
      <c r="BA406">
        <f t="shared" si="804"/>
        <v>358969.74877421983</v>
      </c>
      <c r="BB406" t="s">
        <v>191</v>
      </c>
      <c r="BC406">
        <f t="shared" si="805"/>
        <v>1.6701294413849852E-2</v>
      </c>
      <c r="BD406">
        <f t="shared" si="806"/>
        <v>148.61597062965646</v>
      </c>
      <c r="BE406">
        <f t="shared" si="807"/>
        <v>23.437029131803662</v>
      </c>
      <c r="BF406">
        <f t="shared" si="808"/>
        <v>-2.2725179926629271E-3</v>
      </c>
      <c r="BG406">
        <f t="shared" si="809"/>
        <v>23.434756613811</v>
      </c>
      <c r="BH406" s="19">
        <f t="shared" si="810"/>
        <v>0.17394252738446853</v>
      </c>
      <c r="BI406">
        <f t="shared" si="811"/>
        <v>10.168146761817237</v>
      </c>
      <c r="BJ406">
        <f t="shared" si="812"/>
        <v>17.589146761817236</v>
      </c>
      <c r="BK406">
        <f t="shared" si="813"/>
        <v>13.979579258896635</v>
      </c>
      <c r="BL406">
        <f t="shared" si="814"/>
        <v>0.24398968611125507</v>
      </c>
      <c r="BM406">
        <f t="shared" si="815"/>
        <v>249.8576221683619</v>
      </c>
      <c r="BN406">
        <f t="shared" si="816"/>
        <v>16.657174811224127</v>
      </c>
      <c r="BO406">
        <f t="shared" si="817"/>
        <v>16</v>
      </c>
      <c r="BP406">
        <f t="shared" si="818"/>
        <v>39</v>
      </c>
      <c r="BQ406">
        <f t="shared" si="819"/>
        <v>25</v>
      </c>
      <c r="BR406">
        <f t="shared" si="820"/>
        <v>-16.746218373793081</v>
      </c>
      <c r="BS406" t="str">
        <f t="shared" si="821"/>
        <v>NEGATIF</v>
      </c>
      <c r="BT406">
        <f t="shared" si="757"/>
        <v>-0.29227664788065977</v>
      </c>
      <c r="BU406">
        <f t="shared" si="758"/>
        <v>16</v>
      </c>
      <c r="BV406">
        <f t="shared" si="759"/>
        <v>-1965</v>
      </c>
      <c r="BW406">
        <f t="shared" si="760"/>
        <v>13</v>
      </c>
      <c r="BX406" t="str">
        <f t="shared" si="761"/>
        <v>NEGATIF</v>
      </c>
      <c r="BY406">
        <f t="shared" si="822"/>
        <v>30.087168049445783</v>
      </c>
      <c r="BZ406">
        <f t="shared" si="823"/>
        <v>210.08716804944578</v>
      </c>
      <c r="CA406">
        <f t="shared" si="824"/>
        <v>62.51951947290717</v>
      </c>
      <c r="CB406" t="str">
        <f t="shared" si="825"/>
        <v>POSITIF</v>
      </c>
      <c r="CC406">
        <f t="shared" si="826"/>
        <v>62</v>
      </c>
      <c r="CD406">
        <f t="shared" si="827"/>
        <v>31</v>
      </c>
      <c r="CE406">
        <f t="shared" si="828"/>
        <v>10</v>
      </c>
      <c r="CG406">
        <f t="shared" si="829"/>
        <v>4.3608381680418891</v>
      </c>
      <c r="CH406">
        <f t="shared" si="830"/>
        <v>0.40901366231451919</v>
      </c>
      <c r="CI406">
        <f t="shared" si="831"/>
        <v>0.40905332523580196</v>
      </c>
    </row>
    <row r="407" spans="1:87">
      <c r="A407">
        <f t="shared" ref="A407:F407" si="926">A113</f>
        <v>7.0027777777777782</v>
      </c>
      <c r="B407">
        <f t="shared" si="926"/>
        <v>111.315</v>
      </c>
      <c r="C407">
        <f t="shared" si="926"/>
        <v>7</v>
      </c>
      <c r="D407">
        <f t="shared" si="926"/>
        <v>2017</v>
      </c>
      <c r="E407">
        <f t="shared" si="926"/>
        <v>5</v>
      </c>
      <c r="F407">
        <f t="shared" si="926"/>
        <v>25</v>
      </c>
      <c r="G407">
        <f t="shared" si="763"/>
        <v>0.12222152900771403</v>
      </c>
      <c r="H407">
        <f t="shared" ref="H407:J407" si="927">H113</f>
        <v>1</v>
      </c>
      <c r="I407">
        <f t="shared" si="927"/>
        <v>15</v>
      </c>
      <c r="J407">
        <f t="shared" si="927"/>
        <v>1.25</v>
      </c>
      <c r="L407">
        <f t="shared" ref="L407:M407" si="928">L113</f>
        <v>20</v>
      </c>
      <c r="M407">
        <f t="shared" si="928"/>
        <v>-13</v>
      </c>
      <c r="N407">
        <f t="shared" si="766"/>
        <v>2457898.260416667</v>
      </c>
      <c r="O407">
        <f t="shared" si="767"/>
        <v>8.1271790906283143E-4</v>
      </c>
      <c r="P407">
        <f t="shared" si="768"/>
        <v>2457898.2612293847</v>
      </c>
      <c r="Q407">
        <f t="shared" si="769"/>
        <v>0.17394281257726737</v>
      </c>
      <c r="R407">
        <f t="shared" si="770"/>
        <v>249.45202757085531</v>
      </c>
      <c r="S407">
        <f t="shared" si="771"/>
        <v>340.26395369470993</v>
      </c>
      <c r="T407">
        <f t="shared" si="772"/>
        <v>4.3537592068870978</v>
      </c>
      <c r="U407">
        <f t="shared" si="773"/>
        <v>5.9387263178262124</v>
      </c>
      <c r="V407">
        <f t="shared" si="774"/>
        <v>148.61090059617891</v>
      </c>
      <c r="W407">
        <f t="shared" si="775"/>
        <v>2.5937495197573259</v>
      </c>
      <c r="X407">
        <f t="shared" si="776"/>
        <v>62.541014804497536</v>
      </c>
      <c r="Y407">
        <f t="shared" si="777"/>
        <v>1.0915466258769997</v>
      </c>
      <c r="Z407">
        <f t="shared" si="778"/>
        <v>139.30200710967711</v>
      </c>
      <c r="AA407">
        <f t="shared" si="779"/>
        <v>2.4312786787004153</v>
      </c>
      <c r="AB407">
        <f t="shared" si="780"/>
        <v>-7485.831519348586</v>
      </c>
      <c r="AC407">
        <f t="shared" si="781"/>
        <v>124.71287946543093</v>
      </c>
      <c r="AD407">
        <f t="shared" si="782"/>
        <v>320.34815019429982</v>
      </c>
      <c r="AE407">
        <f t="shared" si="783"/>
        <v>-586.58795290152432</v>
      </c>
      <c r="AF407">
        <f t="shared" si="784"/>
        <v>322.18052168120562</v>
      </c>
      <c r="AG407">
        <f t="shared" si="785"/>
        <v>2034.0172019302086</v>
      </c>
      <c r="AH407">
        <f t="shared" si="786"/>
        <v>-5271.1607189789665</v>
      </c>
      <c r="AI407">
        <f t="shared" si="787"/>
        <v>-1.4642113108274908</v>
      </c>
      <c r="AJ407">
        <f t="shared" si="788"/>
        <v>247.98781626002781</v>
      </c>
      <c r="AK407">
        <f t="shared" si="789"/>
        <v>4.3282038985682156</v>
      </c>
      <c r="AL407">
        <f t="shared" si="790"/>
        <v>247</v>
      </c>
      <c r="AM407">
        <f t="shared" si="791"/>
        <v>59</v>
      </c>
      <c r="AN407">
        <f t="shared" si="792"/>
        <v>16</v>
      </c>
      <c r="AP407">
        <f t="shared" si="793"/>
        <v>4.9470981564044276</v>
      </c>
      <c r="AQ407">
        <f t="shared" si="794"/>
        <v>8.6343151248598662E-2</v>
      </c>
      <c r="AR407" t="str">
        <f t="shared" si="795"/>
        <v>POSITIF</v>
      </c>
      <c r="AS407">
        <f t="shared" si="796"/>
        <v>4</v>
      </c>
      <c r="AT407">
        <f t="shared" si="797"/>
        <v>56</v>
      </c>
      <c r="AU407">
        <f t="shared" si="798"/>
        <v>49</v>
      </c>
      <c r="AV407">
        <f t="shared" si="799"/>
        <v>1.0181224857160072</v>
      </c>
      <c r="AW407" s="4">
        <f t="shared" si="800"/>
        <v>4.2421770238166963E-2</v>
      </c>
      <c r="AX407">
        <f t="shared" si="801"/>
        <v>1.7769589564333263E-2</v>
      </c>
      <c r="AY407">
        <f t="shared" si="802"/>
        <v>0.27741773446775081</v>
      </c>
      <c r="AZ407" s="4">
        <f t="shared" si="803"/>
        <v>1.1559072269489616E-2</v>
      </c>
      <c r="BA407">
        <f t="shared" si="804"/>
        <v>358946.70725849312</v>
      </c>
      <c r="BB407" t="s">
        <v>191</v>
      </c>
      <c r="BC407">
        <f t="shared" si="805"/>
        <v>1.6701294401871757E-2</v>
      </c>
      <c r="BD407">
        <f t="shared" si="806"/>
        <v>148.61541902792314</v>
      </c>
      <c r="BE407">
        <f t="shared" si="807"/>
        <v>23.437029128094967</v>
      </c>
      <c r="BF407">
        <f t="shared" si="808"/>
        <v>-2.2725516205567139E-3</v>
      </c>
      <c r="BG407">
        <f t="shared" si="809"/>
        <v>23.43475657647441</v>
      </c>
      <c r="BH407" s="19">
        <f t="shared" si="810"/>
        <v>0.17394281257726737</v>
      </c>
      <c r="BI407">
        <f t="shared" si="811"/>
        <v>10.418831248829763</v>
      </c>
      <c r="BJ407">
        <f t="shared" si="812"/>
        <v>17.839831248829764</v>
      </c>
      <c r="BK407">
        <f t="shared" si="813"/>
        <v>17.718457256587854</v>
      </c>
      <c r="BL407">
        <f t="shared" si="814"/>
        <v>0.30924541750133977</v>
      </c>
      <c r="BM407">
        <f t="shared" si="815"/>
        <v>249.87901147585862</v>
      </c>
      <c r="BN407">
        <f t="shared" si="816"/>
        <v>16.658600765057241</v>
      </c>
      <c r="BO407">
        <f t="shared" si="817"/>
        <v>16</v>
      </c>
      <c r="BP407">
        <f t="shared" si="818"/>
        <v>39</v>
      </c>
      <c r="BQ407">
        <f t="shared" si="819"/>
        <v>30</v>
      </c>
      <c r="BR407">
        <f t="shared" si="820"/>
        <v>-16.751263044643679</v>
      </c>
      <c r="BS407" t="str">
        <f t="shared" si="821"/>
        <v>NEGATIF</v>
      </c>
      <c r="BT407">
        <f t="shared" si="757"/>
        <v>-0.29236469399668208</v>
      </c>
      <c r="BU407">
        <f t="shared" si="758"/>
        <v>16</v>
      </c>
      <c r="BV407">
        <f t="shared" si="759"/>
        <v>-1966</v>
      </c>
      <c r="BW407">
        <f t="shared" si="760"/>
        <v>55</v>
      </c>
      <c r="BX407" t="str">
        <f t="shared" si="761"/>
        <v>NEGATIF</v>
      </c>
      <c r="BY407">
        <f t="shared" si="822"/>
        <v>36.262418750542579</v>
      </c>
      <c r="BZ407">
        <f t="shared" si="823"/>
        <v>216.26241875054257</v>
      </c>
      <c r="CA407">
        <f t="shared" si="824"/>
        <v>60.481700727374928</v>
      </c>
      <c r="CB407" t="str">
        <f t="shared" si="825"/>
        <v>POSITIF</v>
      </c>
      <c r="CC407">
        <f t="shared" si="826"/>
        <v>60</v>
      </c>
      <c r="CD407">
        <f t="shared" si="827"/>
        <v>28</v>
      </c>
      <c r="CE407">
        <f t="shared" si="828"/>
        <v>54</v>
      </c>
      <c r="CG407">
        <f t="shared" si="829"/>
        <v>4.3612114818824281</v>
      </c>
      <c r="CH407">
        <f t="shared" si="830"/>
        <v>0.40901366166287279</v>
      </c>
      <c r="CI407">
        <f t="shared" si="831"/>
        <v>0.40905332517107301</v>
      </c>
    </row>
    <row r="408" spans="1:87">
      <c r="A408">
        <f t="shared" ref="A408:F408" si="929">A114</f>
        <v>7.0027777777777782</v>
      </c>
      <c r="B408">
        <f t="shared" si="929"/>
        <v>111.315</v>
      </c>
      <c r="C408">
        <f t="shared" si="929"/>
        <v>7</v>
      </c>
      <c r="D408">
        <f t="shared" si="929"/>
        <v>2017</v>
      </c>
      <c r="E408">
        <f t="shared" si="929"/>
        <v>5</v>
      </c>
      <c r="F408">
        <f t="shared" si="929"/>
        <v>25</v>
      </c>
      <c r="G408">
        <f t="shared" si="763"/>
        <v>0.12222152900771403</v>
      </c>
      <c r="H408">
        <f t="shared" ref="H408:J408" si="930">H114</f>
        <v>1</v>
      </c>
      <c r="I408">
        <f t="shared" si="930"/>
        <v>30</v>
      </c>
      <c r="J408">
        <f t="shared" si="930"/>
        <v>1.5</v>
      </c>
      <c r="L408">
        <f t="shared" ref="L408:M408" si="931">L114</f>
        <v>20</v>
      </c>
      <c r="M408">
        <f t="shared" si="931"/>
        <v>-13</v>
      </c>
      <c r="N408">
        <f t="shared" si="766"/>
        <v>2457898.2708333335</v>
      </c>
      <c r="O408">
        <f t="shared" si="767"/>
        <v>8.1271790906283143E-4</v>
      </c>
      <c r="P408">
        <f t="shared" si="768"/>
        <v>2457898.2716460512</v>
      </c>
      <c r="Q408">
        <f t="shared" si="769"/>
        <v>0.17394309777005343</v>
      </c>
      <c r="R408">
        <f t="shared" si="770"/>
        <v>249.45202757085531</v>
      </c>
      <c r="S408">
        <f t="shared" si="771"/>
        <v>340.40004736396077</v>
      </c>
      <c r="T408">
        <f t="shared" si="772"/>
        <v>4.3537592068870978</v>
      </c>
      <c r="U408">
        <f t="shared" si="773"/>
        <v>5.9411016004457595</v>
      </c>
      <c r="V408">
        <f t="shared" si="774"/>
        <v>148.61034899283334</v>
      </c>
      <c r="W408">
        <f t="shared" si="775"/>
        <v>2.5937398924627808</v>
      </c>
      <c r="X408">
        <f t="shared" si="776"/>
        <v>62.551281964108966</v>
      </c>
      <c r="Y408">
        <f t="shared" si="777"/>
        <v>1.0917258216170469</v>
      </c>
      <c r="Z408">
        <f t="shared" si="778"/>
        <v>139.31227377904179</v>
      </c>
      <c r="AA408">
        <f t="shared" si="779"/>
        <v>2.4314578658840427</v>
      </c>
      <c r="AB408">
        <f t="shared" si="780"/>
        <v>-7435.1925193263824</v>
      </c>
      <c r="AC408">
        <f t="shared" si="781"/>
        <v>124.61937112137547</v>
      </c>
      <c r="AD408">
        <f t="shared" si="782"/>
        <v>368.49693595309412</v>
      </c>
      <c r="AE408">
        <f t="shared" si="783"/>
        <v>-589.83811882630482</v>
      </c>
      <c r="AF408">
        <f t="shared" si="784"/>
        <v>321.53830170531108</v>
      </c>
      <c r="AG408">
        <f t="shared" si="785"/>
        <v>2023.9966027523155</v>
      </c>
      <c r="AH408">
        <f t="shared" si="786"/>
        <v>-5186.3794266205914</v>
      </c>
      <c r="AI408">
        <f t="shared" si="787"/>
        <v>-1.4406609518390532</v>
      </c>
      <c r="AJ408">
        <f t="shared" si="788"/>
        <v>248.01136661901626</v>
      </c>
      <c r="AK408">
        <f t="shared" si="789"/>
        <v>4.3286149298725904</v>
      </c>
      <c r="AL408">
        <f t="shared" si="790"/>
        <v>248</v>
      </c>
      <c r="AM408">
        <f t="shared" si="791"/>
        <v>0</v>
      </c>
      <c r="AN408">
        <f t="shared" si="792"/>
        <v>40</v>
      </c>
      <c r="AP408">
        <f t="shared" si="793"/>
        <v>4.9482794379114408</v>
      </c>
      <c r="AQ408">
        <f t="shared" si="794"/>
        <v>8.636376850028897E-2</v>
      </c>
      <c r="AR408" t="str">
        <f t="shared" si="795"/>
        <v>POSITIF</v>
      </c>
      <c r="AS408">
        <f t="shared" si="796"/>
        <v>4</v>
      </c>
      <c r="AT408">
        <f t="shared" si="797"/>
        <v>56</v>
      </c>
      <c r="AU408">
        <f t="shared" si="798"/>
        <v>53</v>
      </c>
      <c r="AV408">
        <f t="shared" si="799"/>
        <v>1.0181874563387696</v>
      </c>
      <c r="AW408" s="4">
        <f t="shared" si="800"/>
        <v>4.2424477347448732E-2</v>
      </c>
      <c r="AX408">
        <f t="shared" si="801"/>
        <v>1.7770723515617537E-2</v>
      </c>
      <c r="AY408">
        <f t="shared" si="802"/>
        <v>0.27743543591996056</v>
      </c>
      <c r="AZ408" s="4">
        <f t="shared" si="803"/>
        <v>1.1559809829998357E-2</v>
      </c>
      <c r="BA408">
        <f t="shared" si="804"/>
        <v>358923.80525136762</v>
      </c>
      <c r="BB408" t="s">
        <v>191</v>
      </c>
      <c r="BC408">
        <f t="shared" si="805"/>
        <v>1.6701294389893657E-2</v>
      </c>
      <c r="BD408">
        <f t="shared" si="806"/>
        <v>148.61486742621454</v>
      </c>
      <c r="BE408">
        <f t="shared" si="807"/>
        <v>23.437029124386271</v>
      </c>
      <c r="BF408">
        <f t="shared" si="808"/>
        <v>-2.272585236558114E-3</v>
      </c>
      <c r="BG408">
        <f t="shared" si="809"/>
        <v>23.434756539149713</v>
      </c>
      <c r="BH408" s="19">
        <f t="shared" si="810"/>
        <v>0.17394309777005343</v>
      </c>
      <c r="BI408">
        <f t="shared" si="811"/>
        <v>10.669515724666416</v>
      </c>
      <c r="BJ408">
        <f t="shared" si="812"/>
        <v>18.090515724666417</v>
      </c>
      <c r="BK408">
        <f t="shared" si="813"/>
        <v>21.457350747711956</v>
      </c>
      <c r="BL408">
        <f t="shared" si="814"/>
        <v>0.37450141930284075</v>
      </c>
      <c r="BM408">
        <f t="shared" si="815"/>
        <v>249.90038512228429</v>
      </c>
      <c r="BN408">
        <f t="shared" si="816"/>
        <v>16.660025674818954</v>
      </c>
      <c r="BO408">
        <f t="shared" si="817"/>
        <v>16</v>
      </c>
      <c r="BP408">
        <f t="shared" si="818"/>
        <v>39</v>
      </c>
      <c r="BQ408">
        <f t="shared" si="819"/>
        <v>36</v>
      </c>
      <c r="BR408">
        <f t="shared" si="820"/>
        <v>-16.753746632240656</v>
      </c>
      <c r="BS408" t="str">
        <f t="shared" si="821"/>
        <v>NEGATIF</v>
      </c>
      <c r="BT408">
        <f t="shared" si="757"/>
        <v>-0.29240804077751104</v>
      </c>
      <c r="BU408">
        <f t="shared" si="758"/>
        <v>16</v>
      </c>
      <c r="BV408">
        <f t="shared" si="759"/>
        <v>-1966</v>
      </c>
      <c r="BW408">
        <f t="shared" si="760"/>
        <v>46</v>
      </c>
      <c r="BX408" t="str">
        <f t="shared" si="761"/>
        <v>NEGATIF</v>
      </c>
      <c r="BY408">
        <f t="shared" si="822"/>
        <v>41.583519481956522</v>
      </c>
      <c r="BZ408">
        <f t="shared" si="823"/>
        <v>221.58351948195653</v>
      </c>
      <c r="CA408">
        <f t="shared" si="824"/>
        <v>58.145693936938855</v>
      </c>
      <c r="CB408" t="str">
        <f t="shared" si="825"/>
        <v>POSITIF</v>
      </c>
      <c r="CC408">
        <f t="shared" si="826"/>
        <v>58</v>
      </c>
      <c r="CD408">
        <f t="shared" si="827"/>
        <v>8</v>
      </c>
      <c r="CE408">
        <f t="shared" si="828"/>
        <v>44</v>
      </c>
      <c r="CG408">
        <f t="shared" si="829"/>
        <v>4.361584522385713</v>
      </c>
      <c r="CH408">
        <f t="shared" si="830"/>
        <v>0.40901366101143394</v>
      </c>
      <c r="CI408">
        <f t="shared" si="831"/>
        <v>0.40905332510634407</v>
      </c>
    </row>
    <row r="409" spans="1:87">
      <c r="A409">
        <f t="shared" ref="A409:F409" si="932">A115</f>
        <v>7.0027777777777782</v>
      </c>
      <c r="B409">
        <f t="shared" si="932"/>
        <v>111.315</v>
      </c>
      <c r="C409">
        <f t="shared" si="932"/>
        <v>7</v>
      </c>
      <c r="D409">
        <f t="shared" si="932"/>
        <v>2017</v>
      </c>
      <c r="E409">
        <f t="shared" si="932"/>
        <v>5</v>
      </c>
      <c r="F409">
        <f t="shared" si="932"/>
        <v>25</v>
      </c>
      <c r="G409">
        <f t="shared" si="763"/>
        <v>0.12222152900771403</v>
      </c>
      <c r="H409">
        <f t="shared" ref="H409:J409" si="933">H115</f>
        <v>1</v>
      </c>
      <c r="I409">
        <f t="shared" si="933"/>
        <v>45</v>
      </c>
      <c r="J409">
        <f t="shared" si="933"/>
        <v>1.75</v>
      </c>
      <c r="L409">
        <f t="shared" ref="L409:M409" si="934">L115</f>
        <v>20</v>
      </c>
      <c r="M409">
        <f t="shared" si="934"/>
        <v>-13</v>
      </c>
      <c r="N409">
        <f t="shared" si="766"/>
        <v>2457898.28125</v>
      </c>
      <c r="O409">
        <f t="shared" si="767"/>
        <v>8.1271790906283143E-4</v>
      </c>
      <c r="P409">
        <f t="shared" si="768"/>
        <v>2457898.2820627177</v>
      </c>
      <c r="Q409">
        <f t="shared" si="769"/>
        <v>0.17394338296283951</v>
      </c>
      <c r="R409">
        <f t="shared" si="770"/>
        <v>249.45202757085531</v>
      </c>
      <c r="S409">
        <f t="shared" si="771"/>
        <v>340.53614103322616</v>
      </c>
      <c r="T409">
        <f t="shared" si="772"/>
        <v>4.3537592068870978</v>
      </c>
      <c r="U409">
        <f t="shared" si="773"/>
        <v>5.9434768830655615</v>
      </c>
      <c r="V409">
        <f t="shared" si="774"/>
        <v>148.60979738948765</v>
      </c>
      <c r="W409">
        <f t="shared" si="775"/>
        <v>2.5937302651682335</v>
      </c>
      <c r="X409">
        <f t="shared" si="776"/>
        <v>62.561549123721306</v>
      </c>
      <c r="Y409">
        <f t="shared" si="777"/>
        <v>1.0919050173571101</v>
      </c>
      <c r="Z409">
        <f t="shared" si="778"/>
        <v>139.32254044840829</v>
      </c>
      <c r="AA409">
        <f t="shared" si="779"/>
        <v>2.4316370530677016</v>
      </c>
      <c r="AB409">
        <f t="shared" si="780"/>
        <v>-7384.5106707990035</v>
      </c>
      <c r="AC409">
        <f t="shared" si="781"/>
        <v>124.51272619572693</v>
      </c>
      <c r="AD409">
        <f t="shared" si="782"/>
        <v>416.490347396799</v>
      </c>
      <c r="AE409">
        <f t="shared" si="783"/>
        <v>-593.02611370583634</v>
      </c>
      <c r="AF409">
        <f t="shared" si="784"/>
        <v>320.89166234775882</v>
      </c>
      <c r="AG409">
        <f t="shared" si="785"/>
        <v>2013.9598161555423</v>
      </c>
      <c r="AH409">
        <f t="shared" si="786"/>
        <v>-5101.6822324090126</v>
      </c>
      <c r="AI409">
        <f t="shared" si="787"/>
        <v>-1.417133953446948</v>
      </c>
      <c r="AJ409">
        <f t="shared" si="788"/>
        <v>248.03489361740836</v>
      </c>
      <c r="AK409">
        <f t="shared" si="789"/>
        <v>4.3290255534576447</v>
      </c>
      <c r="AL409">
        <f t="shared" si="790"/>
        <v>248</v>
      </c>
      <c r="AM409">
        <f t="shared" si="791"/>
        <v>2</v>
      </c>
      <c r="AN409">
        <f t="shared" si="792"/>
        <v>5</v>
      </c>
      <c r="AP409">
        <f t="shared" si="793"/>
        <v>4.9331121024857127</v>
      </c>
      <c r="AQ409">
        <f t="shared" si="794"/>
        <v>8.6099048558355637E-2</v>
      </c>
      <c r="AR409" t="str">
        <f t="shared" si="795"/>
        <v>POSITIF</v>
      </c>
      <c r="AS409">
        <f t="shared" si="796"/>
        <v>4</v>
      </c>
      <c r="AT409">
        <f t="shared" si="797"/>
        <v>55</v>
      </c>
      <c r="AU409">
        <f t="shared" si="798"/>
        <v>59</v>
      </c>
      <c r="AV409">
        <f t="shared" si="799"/>
        <v>1.0182520390301233</v>
      </c>
      <c r="AW409" s="4">
        <f t="shared" si="800"/>
        <v>4.2427168292921806E-2</v>
      </c>
      <c r="AX409">
        <f t="shared" si="801"/>
        <v>1.7771850696221458E-2</v>
      </c>
      <c r="AY409">
        <f t="shared" si="802"/>
        <v>0.27745303167870067</v>
      </c>
      <c r="AZ409" s="4">
        <f t="shared" si="803"/>
        <v>1.1560542986612528E-2</v>
      </c>
      <c r="BA409">
        <f t="shared" si="804"/>
        <v>358901.04288584489</v>
      </c>
      <c r="BB409" t="s">
        <v>191</v>
      </c>
      <c r="BC409">
        <f t="shared" si="805"/>
        <v>1.6701294377915562E-2</v>
      </c>
      <c r="BD409">
        <f t="shared" si="806"/>
        <v>148.61431582450589</v>
      </c>
      <c r="BE409">
        <f t="shared" si="807"/>
        <v>23.437029120677575</v>
      </c>
      <c r="BF409">
        <f t="shared" si="808"/>
        <v>-2.2726188406626711E-3</v>
      </c>
      <c r="BG409">
        <f t="shared" si="809"/>
        <v>23.434756501836912</v>
      </c>
      <c r="BH409" s="19">
        <f t="shared" si="810"/>
        <v>0.17394338296283951</v>
      </c>
      <c r="BI409">
        <f t="shared" si="811"/>
        <v>10.920200200472028</v>
      </c>
      <c r="BJ409">
        <f t="shared" si="812"/>
        <v>18.341200200472027</v>
      </c>
      <c r="BK409">
        <f t="shared" si="813"/>
        <v>25.19626497794814</v>
      </c>
      <c r="BL409">
        <f t="shared" si="814"/>
        <v>0.43975778307013147</v>
      </c>
      <c r="BM409">
        <f t="shared" si="815"/>
        <v>249.92173802913226</v>
      </c>
      <c r="BN409">
        <f t="shared" si="816"/>
        <v>16.661449201942151</v>
      </c>
      <c r="BO409">
        <f t="shared" si="817"/>
        <v>16</v>
      </c>
      <c r="BP409">
        <f t="shared" si="818"/>
        <v>39</v>
      </c>
      <c r="BQ409">
        <f t="shared" si="819"/>
        <v>41</v>
      </c>
      <c r="BR409">
        <f t="shared" si="820"/>
        <v>-16.772373010067259</v>
      </c>
      <c r="BS409" t="str">
        <f t="shared" si="821"/>
        <v>NEGATIF</v>
      </c>
      <c r="BT409">
        <f t="shared" si="757"/>
        <v>-0.29273313239830573</v>
      </c>
      <c r="BU409">
        <f t="shared" si="758"/>
        <v>16</v>
      </c>
      <c r="BV409">
        <f t="shared" si="759"/>
        <v>-1967</v>
      </c>
      <c r="BW409">
        <f t="shared" si="760"/>
        <v>39</v>
      </c>
      <c r="BX409" t="str">
        <f t="shared" si="761"/>
        <v>NEGATIF</v>
      </c>
      <c r="BY409">
        <f t="shared" si="822"/>
        <v>46.115290666833452</v>
      </c>
      <c r="BZ409">
        <f t="shared" si="823"/>
        <v>226.11529066683346</v>
      </c>
      <c r="CA409">
        <f t="shared" si="824"/>
        <v>55.559766121790112</v>
      </c>
      <c r="CB409" t="str">
        <f t="shared" si="825"/>
        <v>POSITIF</v>
      </c>
      <c r="CC409">
        <f t="shared" si="826"/>
        <v>55</v>
      </c>
      <c r="CD409">
        <f t="shared" si="827"/>
        <v>33</v>
      </c>
      <c r="CE409">
        <f t="shared" si="828"/>
        <v>35</v>
      </c>
      <c r="CG409">
        <f t="shared" si="829"/>
        <v>4.3619572009150822</v>
      </c>
      <c r="CH409">
        <f t="shared" si="830"/>
        <v>0.4090136603602027</v>
      </c>
      <c r="CI409">
        <f t="shared" si="831"/>
        <v>0.40905332504161512</v>
      </c>
    </row>
    <row r="410" spans="1:87">
      <c r="A410">
        <f t="shared" ref="A410:F410" si="935">A116</f>
        <v>7.0027777777777782</v>
      </c>
      <c r="B410">
        <f t="shared" si="935"/>
        <v>111.315</v>
      </c>
      <c r="C410">
        <f t="shared" si="935"/>
        <v>7</v>
      </c>
      <c r="D410">
        <f t="shared" si="935"/>
        <v>2017</v>
      </c>
      <c r="E410">
        <f t="shared" si="935"/>
        <v>5</v>
      </c>
      <c r="F410">
        <f t="shared" si="935"/>
        <v>25</v>
      </c>
      <c r="G410">
        <f t="shared" si="763"/>
        <v>0.12222152900771403</v>
      </c>
      <c r="H410">
        <f t="shared" ref="H410:J410" si="936">H116</f>
        <v>2</v>
      </c>
      <c r="I410">
        <f t="shared" si="936"/>
        <v>0</v>
      </c>
      <c r="J410">
        <f t="shared" si="936"/>
        <v>2</v>
      </c>
      <c r="L410">
        <f t="shared" ref="L410:M410" si="937">L116</f>
        <v>20</v>
      </c>
      <c r="M410">
        <f t="shared" si="937"/>
        <v>-13</v>
      </c>
      <c r="N410">
        <f t="shared" si="766"/>
        <v>2457898.291666667</v>
      </c>
      <c r="O410">
        <f t="shared" si="767"/>
        <v>8.1271790906283143E-4</v>
      </c>
      <c r="P410">
        <f t="shared" si="768"/>
        <v>2457898.2924793847</v>
      </c>
      <c r="Q410">
        <f t="shared" si="769"/>
        <v>0.17394366815563833</v>
      </c>
      <c r="R410">
        <f t="shared" si="770"/>
        <v>249.45202757085531</v>
      </c>
      <c r="S410">
        <f t="shared" si="771"/>
        <v>340.6722347085597</v>
      </c>
      <c r="T410">
        <f t="shared" si="772"/>
        <v>4.3537592068870978</v>
      </c>
      <c r="U410">
        <f t="shared" si="773"/>
        <v>5.9458521657912717</v>
      </c>
      <c r="V410">
        <f t="shared" si="774"/>
        <v>148.60924578611736</v>
      </c>
      <c r="W410">
        <f t="shared" si="775"/>
        <v>2.5937206378732567</v>
      </c>
      <c r="X410">
        <f t="shared" si="776"/>
        <v>62.571816283792032</v>
      </c>
      <c r="Y410">
        <f t="shared" si="777"/>
        <v>1.0920842131051736</v>
      </c>
      <c r="Z410">
        <f t="shared" si="778"/>
        <v>139.33280711823227</v>
      </c>
      <c r="AA410">
        <f t="shared" si="779"/>
        <v>2.4318162402593453</v>
      </c>
      <c r="AB410">
        <f t="shared" si="780"/>
        <v>-7333.7862574544642</v>
      </c>
      <c r="AC410">
        <f t="shared" si="781"/>
        <v>124.39295592468279</v>
      </c>
      <c r="AD410">
        <f t="shared" si="782"/>
        <v>464.30815054421095</v>
      </c>
      <c r="AE410">
        <f t="shared" si="783"/>
        <v>-596.15160165135501</v>
      </c>
      <c r="AF410">
        <f t="shared" si="784"/>
        <v>320.24062065007251</v>
      </c>
      <c r="AG410">
        <f t="shared" si="785"/>
        <v>2003.9069175408006</v>
      </c>
      <c r="AH410">
        <f t="shared" si="786"/>
        <v>-5017.0892144460531</v>
      </c>
      <c r="AI410">
        <f t="shared" si="787"/>
        <v>-1.3936358929016814</v>
      </c>
      <c r="AJ410">
        <f t="shared" si="788"/>
        <v>248.05839167795364</v>
      </c>
      <c r="AK410">
        <f t="shared" si="789"/>
        <v>4.3294356719819929</v>
      </c>
      <c r="AL410">
        <f t="shared" si="790"/>
        <v>248</v>
      </c>
      <c r="AM410">
        <f t="shared" si="791"/>
        <v>3</v>
      </c>
      <c r="AN410">
        <f t="shared" si="792"/>
        <v>30</v>
      </c>
      <c r="AP410">
        <f t="shared" si="793"/>
        <v>4.9395301431125116</v>
      </c>
      <c r="AQ410">
        <f t="shared" si="794"/>
        <v>8.6211064498820031E-2</v>
      </c>
      <c r="AR410" t="str">
        <f t="shared" si="795"/>
        <v>POSITIF</v>
      </c>
      <c r="AS410">
        <f t="shared" si="796"/>
        <v>4</v>
      </c>
      <c r="AT410">
        <f t="shared" si="797"/>
        <v>56</v>
      </c>
      <c r="AU410">
        <f t="shared" si="798"/>
        <v>22</v>
      </c>
      <c r="AV410">
        <f t="shared" si="799"/>
        <v>1.0183162332657463</v>
      </c>
      <c r="AW410" s="4">
        <f t="shared" si="800"/>
        <v>4.2429843052739426E-2</v>
      </c>
      <c r="AX410">
        <f t="shared" si="801"/>
        <v>1.777297109699388E-2</v>
      </c>
      <c r="AY410">
        <f t="shared" si="802"/>
        <v>0.27747052160112351</v>
      </c>
      <c r="AZ410" s="4">
        <f t="shared" si="803"/>
        <v>1.1561271733380146E-2</v>
      </c>
      <c r="BA410">
        <f t="shared" si="804"/>
        <v>358878.42029410304</v>
      </c>
      <c r="BB410" t="s">
        <v>191</v>
      </c>
      <c r="BC410">
        <f t="shared" si="805"/>
        <v>1.6701294365937463E-2</v>
      </c>
      <c r="BD410">
        <f t="shared" si="806"/>
        <v>148.61376422277257</v>
      </c>
      <c r="BE410">
        <f t="shared" si="807"/>
        <v>23.43702911696888</v>
      </c>
      <c r="BF410">
        <f t="shared" si="808"/>
        <v>-2.2726524328659232E-3</v>
      </c>
      <c r="BG410">
        <f t="shared" si="809"/>
        <v>23.434756464536015</v>
      </c>
      <c r="BH410" s="19">
        <f t="shared" si="810"/>
        <v>0.17394366815563833</v>
      </c>
      <c r="BI410">
        <f t="shared" si="811"/>
        <v>11.170884687515597</v>
      </c>
      <c r="BJ410">
        <f t="shared" si="812"/>
        <v>18.591884687515599</v>
      </c>
      <c r="BK410">
        <f t="shared" si="813"/>
        <v>28.935205180073975</v>
      </c>
      <c r="BL410">
        <f t="shared" si="814"/>
        <v>0.50501460013240962</v>
      </c>
      <c r="BM410">
        <f t="shared" si="815"/>
        <v>249.94306513266002</v>
      </c>
      <c r="BN410">
        <f t="shared" si="816"/>
        <v>16.662871008844</v>
      </c>
      <c r="BO410">
        <f t="shared" si="817"/>
        <v>16</v>
      </c>
      <c r="BP410">
        <f t="shared" si="818"/>
        <v>39</v>
      </c>
      <c r="BQ410">
        <f t="shared" si="819"/>
        <v>46</v>
      </c>
      <c r="BR410">
        <f t="shared" si="820"/>
        <v>-16.769668213144158</v>
      </c>
      <c r="BS410" t="str">
        <f t="shared" si="821"/>
        <v>NEGATIF</v>
      </c>
      <c r="BT410">
        <f t="shared" si="757"/>
        <v>-0.29268592478639976</v>
      </c>
      <c r="BU410">
        <f t="shared" si="758"/>
        <v>16</v>
      </c>
      <c r="BV410">
        <f t="shared" si="759"/>
        <v>-1967</v>
      </c>
      <c r="BW410">
        <f t="shared" si="760"/>
        <v>49</v>
      </c>
      <c r="BX410" t="str">
        <f t="shared" si="761"/>
        <v>NEGATIF</v>
      </c>
      <c r="BY410">
        <f t="shared" si="822"/>
        <v>50.012709610596694</v>
      </c>
      <c r="BZ410">
        <f t="shared" si="823"/>
        <v>230.01270961059669</v>
      </c>
      <c r="CA410">
        <f t="shared" si="824"/>
        <v>52.799201590478262</v>
      </c>
      <c r="CB410" t="str">
        <f t="shared" si="825"/>
        <v>POSITIF</v>
      </c>
      <c r="CC410">
        <f t="shared" si="826"/>
        <v>52</v>
      </c>
      <c r="CD410">
        <f t="shared" si="827"/>
        <v>47</v>
      </c>
      <c r="CE410">
        <f t="shared" si="828"/>
        <v>57</v>
      </c>
      <c r="CG410">
        <f t="shared" si="829"/>
        <v>4.3623294290915551</v>
      </c>
      <c r="CH410">
        <f t="shared" si="830"/>
        <v>0.40901365970917924</v>
      </c>
      <c r="CI410">
        <f t="shared" si="831"/>
        <v>0.40905332497688618</v>
      </c>
    </row>
    <row r="411" spans="1:87">
      <c r="A411">
        <f t="shared" ref="A411:F411" si="938">A117</f>
        <v>7.0027777777777782</v>
      </c>
      <c r="B411">
        <f t="shared" si="938"/>
        <v>111.315</v>
      </c>
      <c r="C411">
        <f t="shared" si="938"/>
        <v>7</v>
      </c>
      <c r="D411">
        <f t="shared" si="938"/>
        <v>2017</v>
      </c>
      <c r="E411">
        <f t="shared" si="938"/>
        <v>5</v>
      </c>
      <c r="F411">
        <f t="shared" si="938"/>
        <v>25</v>
      </c>
      <c r="G411">
        <f t="shared" si="763"/>
        <v>0.12222152900771403</v>
      </c>
      <c r="H411">
        <f t="shared" ref="H411:J411" si="939">H117</f>
        <v>2</v>
      </c>
      <c r="I411">
        <f t="shared" si="939"/>
        <v>15</v>
      </c>
      <c r="J411">
        <f t="shared" si="939"/>
        <v>2.25</v>
      </c>
      <c r="L411">
        <f t="shared" ref="L411:M411" si="940">L117</f>
        <v>20</v>
      </c>
      <c r="M411">
        <f t="shared" si="940"/>
        <v>-13</v>
      </c>
      <c r="N411">
        <f t="shared" si="766"/>
        <v>2457898.3020833335</v>
      </c>
      <c r="O411">
        <f t="shared" si="767"/>
        <v>8.1271790906283143E-4</v>
      </c>
      <c r="P411">
        <f t="shared" si="768"/>
        <v>2457898.3028960512</v>
      </c>
      <c r="Q411">
        <f t="shared" si="769"/>
        <v>0.17394395334842441</v>
      </c>
      <c r="R411">
        <f t="shared" si="770"/>
        <v>249.45202757085531</v>
      </c>
      <c r="S411">
        <f t="shared" si="771"/>
        <v>340.80832837782509</v>
      </c>
      <c r="T411">
        <f t="shared" si="772"/>
        <v>4.3537592068870978</v>
      </c>
      <c r="U411">
        <f t="shared" si="773"/>
        <v>5.9482274484110729</v>
      </c>
      <c r="V411">
        <f t="shared" si="774"/>
        <v>148.60869418277167</v>
      </c>
      <c r="W411">
        <f t="shared" si="775"/>
        <v>2.5937110105787093</v>
      </c>
      <c r="X411">
        <f t="shared" si="776"/>
        <v>62.582083443404372</v>
      </c>
      <c r="Y411">
        <f t="shared" si="777"/>
        <v>1.0922634088452368</v>
      </c>
      <c r="Z411">
        <f t="shared" si="778"/>
        <v>139.34307378759786</v>
      </c>
      <c r="AA411">
        <f t="shared" si="779"/>
        <v>2.4319954274429882</v>
      </c>
      <c r="AB411">
        <f t="shared" si="780"/>
        <v>-7283.0195700015001</v>
      </c>
      <c r="AC411">
        <f t="shared" si="781"/>
        <v>124.26007294435773</v>
      </c>
      <c r="AD411">
        <f t="shared" si="782"/>
        <v>511.93017906226731</v>
      </c>
      <c r="AE411">
        <f t="shared" si="783"/>
        <v>-599.21425294645564</v>
      </c>
      <c r="AF411">
        <f t="shared" si="784"/>
        <v>319.58519385580485</v>
      </c>
      <c r="AG411">
        <f t="shared" si="785"/>
        <v>1993.8379837737698</v>
      </c>
      <c r="AH411">
        <f t="shared" si="786"/>
        <v>-4932.6203933117558</v>
      </c>
      <c r="AI411">
        <f t="shared" si="787"/>
        <v>-1.3701723314754877</v>
      </c>
      <c r="AJ411">
        <f t="shared" si="788"/>
        <v>248.08185523937982</v>
      </c>
      <c r="AK411">
        <f t="shared" si="789"/>
        <v>4.329845188383123</v>
      </c>
      <c r="AL411">
        <f t="shared" si="790"/>
        <v>248</v>
      </c>
      <c r="AM411">
        <f t="shared" si="791"/>
        <v>4</v>
      </c>
      <c r="AN411">
        <f t="shared" si="792"/>
        <v>54</v>
      </c>
      <c r="AP411">
        <f t="shared" si="793"/>
        <v>4.9304556290628936</v>
      </c>
      <c r="AQ411">
        <f t="shared" si="794"/>
        <v>8.6052684350635719E-2</v>
      </c>
      <c r="AR411" t="str">
        <f t="shared" si="795"/>
        <v>POSITIF</v>
      </c>
      <c r="AS411">
        <f t="shared" si="796"/>
        <v>4</v>
      </c>
      <c r="AT411">
        <f t="shared" si="797"/>
        <v>55</v>
      </c>
      <c r="AU411">
        <f t="shared" si="798"/>
        <v>49</v>
      </c>
      <c r="AV411">
        <f t="shared" si="799"/>
        <v>1.0183800385158586</v>
      </c>
      <c r="AW411" s="4">
        <f t="shared" si="800"/>
        <v>4.2432501604827443E-2</v>
      </c>
      <c r="AX411">
        <f t="shared" si="801"/>
        <v>1.7774084708688399E-2</v>
      </c>
      <c r="AY411">
        <f t="shared" si="802"/>
        <v>0.27748790554289482</v>
      </c>
      <c r="AZ411" s="4">
        <f t="shared" si="803"/>
        <v>1.1561996064287284E-2</v>
      </c>
      <c r="BA411">
        <f t="shared" si="804"/>
        <v>358855.9376104832</v>
      </c>
      <c r="BB411" t="s">
        <v>191</v>
      </c>
      <c r="BC411">
        <f t="shared" si="805"/>
        <v>1.6701294353959367E-2</v>
      </c>
      <c r="BD411">
        <f t="shared" si="806"/>
        <v>148.61321262106392</v>
      </c>
      <c r="BE411">
        <f t="shared" si="807"/>
        <v>23.437029113260184</v>
      </c>
      <c r="BF411">
        <f t="shared" si="808"/>
        <v>-2.2726860131589109E-3</v>
      </c>
      <c r="BG411">
        <f t="shared" si="809"/>
        <v>23.434756427247024</v>
      </c>
      <c r="BH411" s="19">
        <f t="shared" si="810"/>
        <v>0.17394395334842441</v>
      </c>
      <c r="BI411">
        <f t="shared" si="811"/>
        <v>11.421569163321207</v>
      </c>
      <c r="BJ411">
        <f t="shared" si="812"/>
        <v>18.842569163321208</v>
      </c>
      <c r="BK411">
        <f t="shared" si="813"/>
        <v>32.674176066623502</v>
      </c>
      <c r="BL411">
        <f t="shared" si="814"/>
        <v>0.57027195273891018</v>
      </c>
      <c r="BM411">
        <f t="shared" si="815"/>
        <v>249.96436138319461</v>
      </c>
      <c r="BN411">
        <f t="shared" si="816"/>
        <v>16.664290758879641</v>
      </c>
      <c r="BO411">
        <f t="shared" si="817"/>
        <v>16</v>
      </c>
      <c r="BP411">
        <f t="shared" si="818"/>
        <v>39</v>
      </c>
      <c r="BQ411">
        <f t="shared" si="819"/>
        <v>51</v>
      </c>
      <c r="BR411">
        <f t="shared" si="820"/>
        <v>-16.782259327876396</v>
      </c>
      <c r="BS411" t="str">
        <f t="shared" si="821"/>
        <v>NEGATIF</v>
      </c>
      <c r="BT411">
        <f t="shared" si="757"/>
        <v>-0.29290568119497368</v>
      </c>
      <c r="BU411">
        <f t="shared" si="758"/>
        <v>16</v>
      </c>
      <c r="BV411">
        <f t="shared" si="759"/>
        <v>-1967</v>
      </c>
      <c r="BW411">
        <f t="shared" si="760"/>
        <v>3</v>
      </c>
      <c r="BX411" t="str">
        <f t="shared" si="761"/>
        <v>NEGATIF</v>
      </c>
      <c r="BY411">
        <f t="shared" si="822"/>
        <v>53.33038468676844</v>
      </c>
      <c r="BZ411">
        <f t="shared" si="823"/>
        <v>233.33038468676844</v>
      </c>
      <c r="CA411">
        <f t="shared" si="824"/>
        <v>49.879355707232548</v>
      </c>
      <c r="CB411" t="str">
        <f t="shared" si="825"/>
        <v>POSITIF</v>
      </c>
      <c r="CC411">
        <f t="shared" si="826"/>
        <v>49</v>
      </c>
      <c r="CD411">
        <f t="shared" si="827"/>
        <v>52</v>
      </c>
      <c r="CE411">
        <f t="shared" si="828"/>
        <v>45</v>
      </c>
      <c r="CG411">
        <f t="shared" si="829"/>
        <v>4.3627011187817137</v>
      </c>
      <c r="CH411">
        <f t="shared" si="830"/>
        <v>0.40901365905836357</v>
      </c>
      <c r="CI411">
        <f t="shared" si="831"/>
        <v>0.40905332491215723</v>
      </c>
    </row>
    <row r="412" spans="1:87">
      <c r="A412">
        <f t="shared" ref="A412:F412" si="941">A118</f>
        <v>7.0027777777777782</v>
      </c>
      <c r="B412">
        <f t="shared" si="941"/>
        <v>111.315</v>
      </c>
      <c r="C412">
        <f t="shared" si="941"/>
        <v>7</v>
      </c>
      <c r="D412">
        <f t="shared" si="941"/>
        <v>2017</v>
      </c>
      <c r="E412">
        <f t="shared" si="941"/>
        <v>5</v>
      </c>
      <c r="F412">
        <f t="shared" si="941"/>
        <v>25</v>
      </c>
      <c r="G412">
        <f t="shared" si="763"/>
        <v>0.12222152900771403</v>
      </c>
      <c r="H412">
        <f t="shared" ref="H412:J412" si="942">H118</f>
        <v>2</v>
      </c>
      <c r="I412">
        <f t="shared" si="942"/>
        <v>30</v>
      </c>
      <c r="J412">
        <f t="shared" si="942"/>
        <v>2.5</v>
      </c>
      <c r="L412">
        <f t="shared" ref="L412:M412" si="943">L118</f>
        <v>20</v>
      </c>
      <c r="M412">
        <f t="shared" si="943"/>
        <v>-13</v>
      </c>
      <c r="N412">
        <f t="shared" si="766"/>
        <v>2457898.3125</v>
      </c>
      <c r="O412">
        <f t="shared" si="767"/>
        <v>8.1271790906283143E-4</v>
      </c>
      <c r="P412">
        <f t="shared" si="768"/>
        <v>2457898.3133127177</v>
      </c>
      <c r="Q412">
        <f t="shared" si="769"/>
        <v>0.17394423854121049</v>
      </c>
      <c r="R412">
        <f t="shared" si="770"/>
        <v>249.45202757085531</v>
      </c>
      <c r="S412">
        <f t="shared" si="771"/>
        <v>340.94442204707593</v>
      </c>
      <c r="T412">
        <f t="shared" si="772"/>
        <v>4.3537592068870978</v>
      </c>
      <c r="U412">
        <f t="shared" si="773"/>
        <v>5.95060273103062</v>
      </c>
      <c r="V412">
        <f t="shared" si="774"/>
        <v>148.60814257942604</v>
      </c>
      <c r="W412">
        <f t="shared" si="775"/>
        <v>2.5937013832841633</v>
      </c>
      <c r="X412">
        <f t="shared" si="776"/>
        <v>62.592350603016712</v>
      </c>
      <c r="Y412">
        <f t="shared" si="777"/>
        <v>1.0924426045852997</v>
      </c>
      <c r="Z412">
        <f t="shared" si="778"/>
        <v>139.35334045696436</v>
      </c>
      <c r="AA412">
        <f t="shared" si="779"/>
        <v>2.4321746146266476</v>
      </c>
      <c r="AB412">
        <f t="shared" si="780"/>
        <v>-7232.2108926086612</v>
      </c>
      <c r="AC412">
        <f t="shared" si="781"/>
        <v>124.11409125737616</v>
      </c>
      <c r="AD412">
        <f t="shared" si="782"/>
        <v>559.33635557350499</v>
      </c>
      <c r="AE412">
        <f t="shared" si="783"/>
        <v>-602.21374491795291</v>
      </c>
      <c r="AF412">
        <f t="shared" si="784"/>
        <v>318.92539923603499</v>
      </c>
      <c r="AG412">
        <f t="shared" si="785"/>
        <v>1983.7530904964426</v>
      </c>
      <c r="AH412">
        <f t="shared" si="786"/>
        <v>-4848.2957009632555</v>
      </c>
      <c r="AI412">
        <f t="shared" si="787"/>
        <v>-1.3467488058231265</v>
      </c>
      <c r="AJ412">
        <f t="shared" si="788"/>
        <v>248.10527876503218</v>
      </c>
      <c r="AK412">
        <f t="shared" si="789"/>
        <v>4.3302540060281824</v>
      </c>
      <c r="AL412">
        <f t="shared" si="790"/>
        <v>248</v>
      </c>
      <c r="AM412">
        <f t="shared" si="791"/>
        <v>6</v>
      </c>
      <c r="AN412">
        <f t="shared" si="792"/>
        <v>19</v>
      </c>
      <c r="AP412">
        <f t="shared" si="793"/>
        <v>4.945038527541298</v>
      </c>
      <c r="AQ412">
        <f t="shared" si="794"/>
        <v>8.6307203943567945E-2</v>
      </c>
      <c r="AR412" t="str">
        <f t="shared" si="795"/>
        <v>POSITIF</v>
      </c>
      <c r="AS412">
        <f t="shared" si="796"/>
        <v>4</v>
      </c>
      <c r="AT412">
        <f t="shared" si="797"/>
        <v>56</v>
      </c>
      <c r="AU412">
        <f t="shared" si="798"/>
        <v>42</v>
      </c>
      <c r="AV412">
        <f t="shared" si="799"/>
        <v>1.0184434542623915</v>
      </c>
      <c r="AW412" s="4">
        <f t="shared" si="800"/>
        <v>4.2435143927599644E-2</v>
      </c>
      <c r="AX412">
        <f t="shared" si="801"/>
        <v>1.777519152226301E-2</v>
      </c>
      <c r="AY412">
        <f t="shared" si="802"/>
        <v>0.27750518336287094</v>
      </c>
      <c r="AZ412" s="4">
        <f t="shared" si="803"/>
        <v>1.1562715973452957E-2</v>
      </c>
      <c r="BA412">
        <f t="shared" si="804"/>
        <v>358833.59496544057</v>
      </c>
      <c r="BB412" t="s">
        <v>191</v>
      </c>
      <c r="BC412">
        <f t="shared" si="805"/>
        <v>1.6701294341981268E-2</v>
      </c>
      <c r="BD412">
        <f t="shared" si="806"/>
        <v>148.61266101935527</v>
      </c>
      <c r="BE412">
        <f t="shared" si="807"/>
        <v>23.437029109551489</v>
      </c>
      <c r="BF412">
        <f t="shared" si="808"/>
        <v>-2.272719581537179E-3</v>
      </c>
      <c r="BG412">
        <f t="shared" si="809"/>
        <v>23.434756389969952</v>
      </c>
      <c r="BH412" s="19">
        <f t="shared" si="810"/>
        <v>0.17394423854121049</v>
      </c>
      <c r="BI412">
        <f t="shared" si="811"/>
        <v>11.672253639157862</v>
      </c>
      <c r="BJ412">
        <f t="shared" si="812"/>
        <v>19.093253639157862</v>
      </c>
      <c r="BK412">
        <f t="shared" si="813"/>
        <v>36.413182834389701</v>
      </c>
      <c r="BL412">
        <f t="shared" si="814"/>
        <v>0.63552993159078142</v>
      </c>
      <c r="BM412">
        <f t="shared" si="815"/>
        <v>249.9856217529782</v>
      </c>
      <c r="BN412">
        <f t="shared" si="816"/>
        <v>16.665708116865215</v>
      </c>
      <c r="BO412">
        <f t="shared" si="817"/>
        <v>16</v>
      </c>
      <c r="BP412">
        <f t="shared" si="818"/>
        <v>39</v>
      </c>
      <c r="BQ412">
        <f t="shared" si="819"/>
        <v>56</v>
      </c>
      <c r="BR412">
        <f t="shared" si="820"/>
        <v>-16.771469214461316</v>
      </c>
      <c r="BS412" t="str">
        <f t="shared" si="821"/>
        <v>NEGATIF</v>
      </c>
      <c r="BT412">
        <f t="shared" si="757"/>
        <v>-0.29271735818921696</v>
      </c>
      <c r="BU412">
        <f t="shared" si="758"/>
        <v>16</v>
      </c>
      <c r="BV412">
        <f t="shared" si="759"/>
        <v>-1967</v>
      </c>
      <c r="BW412">
        <f t="shared" si="760"/>
        <v>42</v>
      </c>
      <c r="BX412" t="str">
        <f t="shared" si="761"/>
        <v>NEGATIF</v>
      </c>
      <c r="BY412">
        <f t="shared" si="822"/>
        <v>56.209530248662702</v>
      </c>
      <c r="BZ412">
        <f t="shared" si="823"/>
        <v>236.2095302486627</v>
      </c>
      <c r="CA412">
        <f t="shared" si="824"/>
        <v>46.852677693687134</v>
      </c>
      <c r="CB412" t="str">
        <f t="shared" si="825"/>
        <v>POSITIF</v>
      </c>
      <c r="CC412">
        <f t="shared" si="826"/>
        <v>46</v>
      </c>
      <c r="CD412">
        <f t="shared" si="827"/>
        <v>51</v>
      </c>
      <c r="CE412">
        <f t="shared" si="828"/>
        <v>9</v>
      </c>
      <c r="CG412">
        <f t="shared" si="829"/>
        <v>4.3630721822346281</v>
      </c>
      <c r="CH412">
        <f t="shared" si="830"/>
        <v>0.40901365840775589</v>
      </c>
      <c r="CI412">
        <f t="shared" si="831"/>
        <v>0.40905332484742829</v>
      </c>
    </row>
    <row r="413" spans="1:87">
      <c r="A413">
        <f t="shared" ref="A413:F413" si="944">A119</f>
        <v>7.0027777777777782</v>
      </c>
      <c r="B413">
        <f t="shared" si="944"/>
        <v>111.315</v>
      </c>
      <c r="C413">
        <f t="shared" si="944"/>
        <v>7</v>
      </c>
      <c r="D413">
        <f t="shared" si="944"/>
        <v>2017</v>
      </c>
      <c r="E413">
        <f t="shared" si="944"/>
        <v>5</v>
      </c>
      <c r="F413">
        <f t="shared" si="944"/>
        <v>25</v>
      </c>
      <c r="G413">
        <f t="shared" si="763"/>
        <v>0.12222152900771403</v>
      </c>
      <c r="H413">
        <f t="shared" ref="H413:J413" si="945">H119</f>
        <v>2</v>
      </c>
      <c r="I413">
        <f t="shared" si="945"/>
        <v>45</v>
      </c>
      <c r="J413">
        <f t="shared" si="945"/>
        <v>2.75</v>
      </c>
      <c r="L413">
        <f t="shared" ref="L413:M413" si="946">L119</f>
        <v>20</v>
      </c>
      <c r="M413">
        <f t="shared" si="946"/>
        <v>-13</v>
      </c>
      <c r="N413">
        <f t="shared" si="766"/>
        <v>2457898.322916667</v>
      </c>
      <c r="O413">
        <f t="shared" si="767"/>
        <v>8.1271790906283143E-4</v>
      </c>
      <c r="P413">
        <f t="shared" si="768"/>
        <v>2457898.3237293847</v>
      </c>
      <c r="Q413">
        <f t="shared" si="769"/>
        <v>0.17394452373400932</v>
      </c>
      <c r="R413">
        <f t="shared" si="770"/>
        <v>249.45202757085531</v>
      </c>
      <c r="S413">
        <f t="shared" si="771"/>
        <v>341.08051572242402</v>
      </c>
      <c r="T413">
        <f t="shared" si="772"/>
        <v>4.3537592068870978</v>
      </c>
      <c r="U413">
        <f t="shared" si="773"/>
        <v>5.9529780137565851</v>
      </c>
      <c r="V413">
        <f t="shared" si="774"/>
        <v>148.60759097605575</v>
      </c>
      <c r="W413">
        <f t="shared" si="775"/>
        <v>2.5936917559891866</v>
      </c>
      <c r="X413">
        <f t="shared" si="776"/>
        <v>62.602617763087437</v>
      </c>
      <c r="Y413">
        <f t="shared" si="777"/>
        <v>1.0926218003333632</v>
      </c>
      <c r="Z413">
        <f t="shared" si="778"/>
        <v>139.36360712678834</v>
      </c>
      <c r="AA413">
        <f t="shared" si="779"/>
        <v>2.4323538018182909</v>
      </c>
      <c r="AB413">
        <f t="shared" si="780"/>
        <v>-7181.3605096521524</v>
      </c>
      <c r="AC413">
        <f t="shared" si="781"/>
        <v>123.95502624480571</v>
      </c>
      <c r="AD413">
        <f t="shared" si="782"/>
        <v>606.50669367450735</v>
      </c>
      <c r="AE413">
        <f t="shared" si="783"/>
        <v>-605.14976153780674</v>
      </c>
      <c r="AF413">
        <f t="shared" si="784"/>
        <v>318.26125417480421</v>
      </c>
      <c r="AG413">
        <f t="shared" si="785"/>
        <v>1973.6523134635654</v>
      </c>
      <c r="AH413">
        <f t="shared" si="786"/>
        <v>-4764.134983632277</v>
      </c>
      <c r="AI413">
        <f t="shared" si="787"/>
        <v>-1.3233708287867436</v>
      </c>
      <c r="AJ413">
        <f t="shared" si="788"/>
        <v>248.12865674206856</v>
      </c>
      <c r="AK413">
        <f t="shared" si="789"/>
        <v>4.3306620286999227</v>
      </c>
      <c r="AL413">
        <f t="shared" si="790"/>
        <v>248</v>
      </c>
      <c r="AM413">
        <f t="shared" si="791"/>
        <v>7</v>
      </c>
      <c r="AN413">
        <f t="shared" si="792"/>
        <v>43</v>
      </c>
      <c r="AP413">
        <f t="shared" si="793"/>
        <v>4.9347896324796796</v>
      </c>
      <c r="AQ413">
        <f t="shared" si="794"/>
        <v>8.6128326980051323E-2</v>
      </c>
      <c r="AR413" t="str">
        <f t="shared" si="795"/>
        <v>POSITIF</v>
      </c>
      <c r="AS413">
        <f t="shared" si="796"/>
        <v>4</v>
      </c>
      <c r="AT413">
        <f t="shared" si="797"/>
        <v>56</v>
      </c>
      <c r="AU413">
        <f t="shared" si="798"/>
        <v>5</v>
      </c>
      <c r="AV413">
        <f t="shared" si="799"/>
        <v>1.0185064799903594</v>
      </c>
      <c r="AW413" s="4">
        <f t="shared" si="800"/>
        <v>4.2437769999598307E-2</v>
      </c>
      <c r="AX413">
        <f t="shared" si="801"/>
        <v>1.7776291528729515E-2</v>
      </c>
      <c r="AY413">
        <f t="shared" si="802"/>
        <v>0.27752235492074817</v>
      </c>
      <c r="AZ413" s="4">
        <f t="shared" si="803"/>
        <v>1.1563431455031173E-2</v>
      </c>
      <c r="BA413">
        <f t="shared" si="804"/>
        <v>358811.39248858736</v>
      </c>
      <c r="BB413" t="s">
        <v>191</v>
      </c>
      <c r="BC413">
        <f t="shared" si="805"/>
        <v>1.6701294330003173E-2</v>
      </c>
      <c r="BD413">
        <f t="shared" si="806"/>
        <v>148.61210941762201</v>
      </c>
      <c r="BE413">
        <f t="shared" si="807"/>
        <v>23.437029105842793</v>
      </c>
      <c r="BF413">
        <f t="shared" si="808"/>
        <v>-2.2727531379962639E-3</v>
      </c>
      <c r="BG413">
        <f t="shared" si="809"/>
        <v>23.434756352704795</v>
      </c>
      <c r="BH413" s="19">
        <f t="shared" si="810"/>
        <v>0.17394452373400932</v>
      </c>
      <c r="BI413">
        <f t="shared" si="811"/>
        <v>11.922938126201432</v>
      </c>
      <c r="BJ413">
        <f t="shared" si="812"/>
        <v>19.343938126201433</v>
      </c>
      <c r="BK413">
        <f t="shared" si="813"/>
        <v>40.152230657579807</v>
      </c>
      <c r="BL413">
        <f t="shared" si="814"/>
        <v>0.70078862699497546</v>
      </c>
      <c r="BM413">
        <f t="shared" si="815"/>
        <v>250.0068412354417</v>
      </c>
      <c r="BN413">
        <f t="shared" si="816"/>
        <v>16.667122749029446</v>
      </c>
      <c r="BO413">
        <f t="shared" si="817"/>
        <v>16</v>
      </c>
      <c r="BP413">
        <f t="shared" si="818"/>
        <v>40</v>
      </c>
      <c r="BQ413">
        <f t="shared" si="819"/>
        <v>1</v>
      </c>
      <c r="BR413">
        <f t="shared" si="820"/>
        <v>-16.785200447593176</v>
      </c>
      <c r="BS413" t="str">
        <f t="shared" si="821"/>
        <v>NEGATIF</v>
      </c>
      <c r="BT413">
        <f t="shared" si="757"/>
        <v>-0.29295701341772684</v>
      </c>
      <c r="BU413">
        <f t="shared" si="758"/>
        <v>16</v>
      </c>
      <c r="BV413">
        <f t="shared" si="759"/>
        <v>-1968</v>
      </c>
      <c r="BW413">
        <f t="shared" si="760"/>
        <v>53</v>
      </c>
      <c r="BX413" t="str">
        <f t="shared" si="761"/>
        <v>NEGATIF</v>
      </c>
      <c r="BY413">
        <f t="shared" si="822"/>
        <v>58.666641807260774</v>
      </c>
      <c r="BZ413">
        <f t="shared" si="823"/>
        <v>238.66664180726076</v>
      </c>
      <c r="CA413">
        <f t="shared" si="824"/>
        <v>43.717412487430032</v>
      </c>
      <c r="CB413" t="str">
        <f t="shared" si="825"/>
        <v>POSITIF</v>
      </c>
      <c r="CC413">
        <f t="shared" si="826"/>
        <v>43</v>
      </c>
      <c r="CD413">
        <f t="shared" si="827"/>
        <v>43</v>
      </c>
      <c r="CE413">
        <f t="shared" si="828"/>
        <v>2</v>
      </c>
      <c r="CG413">
        <f t="shared" si="829"/>
        <v>4.3634425320691852</v>
      </c>
      <c r="CH413">
        <f t="shared" si="830"/>
        <v>0.40901365775735621</v>
      </c>
      <c r="CI413">
        <f t="shared" si="831"/>
        <v>0.40905332478269935</v>
      </c>
    </row>
    <row r="414" spans="1:87">
      <c r="A414">
        <f t="shared" ref="A414:F414" si="947">A120</f>
        <v>7.0027777777777782</v>
      </c>
      <c r="B414">
        <f t="shared" si="947"/>
        <v>111.315</v>
      </c>
      <c r="C414">
        <f t="shared" si="947"/>
        <v>7</v>
      </c>
      <c r="D414">
        <f t="shared" si="947"/>
        <v>2017</v>
      </c>
      <c r="E414">
        <f t="shared" si="947"/>
        <v>5</v>
      </c>
      <c r="F414">
        <f t="shared" si="947"/>
        <v>25</v>
      </c>
      <c r="G414">
        <f t="shared" si="763"/>
        <v>0.12222152900771403</v>
      </c>
      <c r="H414">
        <f t="shared" ref="H414:J414" si="948">H120</f>
        <v>3</v>
      </c>
      <c r="I414">
        <f t="shared" si="948"/>
        <v>0</v>
      </c>
      <c r="J414">
        <f t="shared" si="948"/>
        <v>3</v>
      </c>
      <c r="L414">
        <f t="shared" ref="L414:M414" si="949">L120</f>
        <v>20</v>
      </c>
      <c r="M414">
        <f t="shared" si="949"/>
        <v>-13</v>
      </c>
      <c r="N414">
        <f t="shared" si="766"/>
        <v>2457898.3333333335</v>
      </c>
      <c r="O414">
        <f t="shared" si="767"/>
        <v>8.1271790906283143E-4</v>
      </c>
      <c r="P414">
        <f t="shared" si="768"/>
        <v>2457898.3341460512</v>
      </c>
      <c r="Q414">
        <f t="shared" si="769"/>
        <v>0.1739448089267954</v>
      </c>
      <c r="R414">
        <f t="shared" si="770"/>
        <v>249.45202757085531</v>
      </c>
      <c r="S414">
        <f t="shared" si="771"/>
        <v>341.21660939168942</v>
      </c>
      <c r="T414">
        <f t="shared" si="772"/>
        <v>4.3537592068870978</v>
      </c>
      <c r="U414">
        <f t="shared" si="773"/>
        <v>5.9553532963763862</v>
      </c>
      <c r="V414">
        <f t="shared" si="774"/>
        <v>148.60703937271006</v>
      </c>
      <c r="W414">
        <f t="shared" si="775"/>
        <v>2.5936821286946392</v>
      </c>
      <c r="X414">
        <f t="shared" si="776"/>
        <v>62.612884922699777</v>
      </c>
      <c r="Y414">
        <f t="shared" si="777"/>
        <v>1.0928009960734264</v>
      </c>
      <c r="Z414">
        <f t="shared" si="778"/>
        <v>139.37387379615393</v>
      </c>
      <c r="AA414">
        <f t="shared" si="779"/>
        <v>2.4325329890019343</v>
      </c>
      <c r="AB414">
        <f t="shared" si="780"/>
        <v>-7130.468712579026</v>
      </c>
      <c r="AC414">
        <f t="shared" si="781"/>
        <v>123.78289468847152</v>
      </c>
      <c r="AD414">
        <f t="shared" si="782"/>
        <v>653.42130008941911</v>
      </c>
      <c r="AE414">
        <f t="shared" si="783"/>
        <v>-608.02199307746878</v>
      </c>
      <c r="AF414">
        <f t="shared" si="784"/>
        <v>317.59277625904491</v>
      </c>
      <c r="AG414">
        <f t="shared" si="785"/>
        <v>1963.5357299060613</v>
      </c>
      <c r="AH414">
        <f t="shared" si="786"/>
        <v>-4680.1580047134985</v>
      </c>
      <c r="AI414">
        <f t="shared" si="787"/>
        <v>-1.3000438901981941</v>
      </c>
      <c r="AJ414">
        <f t="shared" si="788"/>
        <v>248.15198368065711</v>
      </c>
      <c r="AK414">
        <f t="shared" si="789"/>
        <v>4.3310691605827039</v>
      </c>
      <c r="AL414">
        <f t="shared" si="790"/>
        <v>248</v>
      </c>
      <c r="AM414">
        <f t="shared" si="791"/>
        <v>9</v>
      </c>
      <c r="AN414">
        <f t="shared" si="792"/>
        <v>7</v>
      </c>
      <c r="AP414">
        <f t="shared" si="793"/>
        <v>4.9427252251842857</v>
      </c>
      <c r="AQ414">
        <f t="shared" si="794"/>
        <v>8.6266829200843928E-2</v>
      </c>
      <c r="AR414" t="str">
        <f t="shared" si="795"/>
        <v>POSITIF</v>
      </c>
      <c r="AS414">
        <f t="shared" si="796"/>
        <v>4</v>
      </c>
      <c r="AT414">
        <f t="shared" si="797"/>
        <v>56</v>
      </c>
      <c r="AU414">
        <f t="shared" si="798"/>
        <v>33</v>
      </c>
      <c r="AV414">
        <f t="shared" si="799"/>
        <v>1.0185691151794489</v>
      </c>
      <c r="AW414" s="4">
        <f t="shared" si="800"/>
        <v>4.2440379799143703E-2</v>
      </c>
      <c r="AX414">
        <f t="shared" si="801"/>
        <v>1.7777384719006736E-2</v>
      </c>
      <c r="AY414">
        <f t="shared" si="802"/>
        <v>0.27753942007477134</v>
      </c>
      <c r="AZ414" s="4">
        <f t="shared" si="803"/>
        <v>1.1564142503115472E-2</v>
      </c>
      <c r="BA414">
        <f t="shared" si="804"/>
        <v>358789.33031165705</v>
      </c>
      <c r="BB414" t="s">
        <v>191</v>
      </c>
      <c r="BC414">
        <f t="shared" si="805"/>
        <v>1.6701294318025073E-2</v>
      </c>
      <c r="BD414">
        <f t="shared" si="806"/>
        <v>148.61155781591336</v>
      </c>
      <c r="BE414">
        <f t="shared" si="807"/>
        <v>23.437029102134098</v>
      </c>
      <c r="BF414">
        <f t="shared" si="808"/>
        <v>-2.2727866825272163E-3</v>
      </c>
      <c r="BG414">
        <f t="shared" si="809"/>
        <v>23.434756315451569</v>
      </c>
      <c r="BH414" s="19">
        <f t="shared" si="810"/>
        <v>0.1739448089267954</v>
      </c>
      <c r="BI414">
        <f t="shared" si="811"/>
        <v>12.173622602038085</v>
      </c>
      <c r="BJ414">
        <f t="shared" si="812"/>
        <v>19.594622602038086</v>
      </c>
      <c r="BK414">
        <f t="shared" si="813"/>
        <v>43.891324186088966</v>
      </c>
      <c r="BL414">
        <f t="shared" si="814"/>
        <v>0.76604812010747281</v>
      </c>
      <c r="BM414">
        <f t="shared" si="815"/>
        <v>250.0280148444823</v>
      </c>
      <c r="BN414">
        <f t="shared" si="816"/>
        <v>16.668534322965488</v>
      </c>
      <c r="BO414">
        <f t="shared" si="817"/>
        <v>16</v>
      </c>
      <c r="BP414">
        <f t="shared" si="818"/>
        <v>40</v>
      </c>
      <c r="BQ414">
        <f t="shared" si="819"/>
        <v>6</v>
      </c>
      <c r="BR414">
        <f t="shared" si="820"/>
        <v>-16.780954832135894</v>
      </c>
      <c r="BS414" t="str">
        <f t="shared" si="821"/>
        <v>NEGATIF</v>
      </c>
      <c r="BT414">
        <f t="shared" si="757"/>
        <v>-0.29288291344922368</v>
      </c>
      <c r="BU414">
        <f t="shared" si="758"/>
        <v>16</v>
      </c>
      <c r="BV414">
        <f t="shared" si="759"/>
        <v>-1967</v>
      </c>
      <c r="BW414">
        <f t="shared" si="760"/>
        <v>8</v>
      </c>
      <c r="BX414" t="str">
        <f t="shared" si="761"/>
        <v>NEGATIF</v>
      </c>
      <c r="BY414">
        <f t="shared" si="822"/>
        <v>60.819023354536071</v>
      </c>
      <c r="BZ414">
        <f t="shared" si="823"/>
        <v>240.81902335453606</v>
      </c>
      <c r="CA414">
        <f t="shared" si="824"/>
        <v>40.513041918006465</v>
      </c>
      <c r="CB414" t="str">
        <f t="shared" si="825"/>
        <v>POSITIF</v>
      </c>
      <c r="CC414">
        <f t="shared" si="826"/>
        <v>40</v>
      </c>
      <c r="CD414">
        <f t="shared" si="827"/>
        <v>30</v>
      </c>
      <c r="CE414">
        <f t="shared" si="828"/>
        <v>46</v>
      </c>
      <c r="CG414">
        <f t="shared" si="829"/>
        <v>4.3638120812614742</v>
      </c>
      <c r="CH414">
        <f t="shared" si="830"/>
        <v>0.40901365710716475</v>
      </c>
      <c r="CI414">
        <f t="shared" si="831"/>
        <v>0.4090533247179704</v>
      </c>
    </row>
    <row r="415" spans="1:87">
      <c r="A415">
        <f t="shared" ref="A415:F415" si="950">A121</f>
        <v>7.0027777777777782</v>
      </c>
      <c r="B415">
        <f t="shared" si="950"/>
        <v>111.315</v>
      </c>
      <c r="C415">
        <f t="shared" si="950"/>
        <v>7</v>
      </c>
      <c r="D415">
        <f t="shared" si="950"/>
        <v>2017</v>
      </c>
      <c r="E415">
        <f t="shared" si="950"/>
        <v>5</v>
      </c>
      <c r="F415">
        <f t="shared" si="950"/>
        <v>25</v>
      </c>
      <c r="G415">
        <f t="shared" si="763"/>
        <v>0.12222152900771403</v>
      </c>
      <c r="H415">
        <f t="shared" ref="H415:J415" si="951">H121</f>
        <v>3</v>
      </c>
      <c r="I415">
        <f t="shared" si="951"/>
        <v>15</v>
      </c>
      <c r="J415">
        <f t="shared" si="951"/>
        <v>3.25</v>
      </c>
      <c r="L415">
        <f t="shared" ref="L415:M415" si="952">L121</f>
        <v>20</v>
      </c>
      <c r="M415">
        <f t="shared" si="952"/>
        <v>-13</v>
      </c>
      <c r="N415">
        <f t="shared" si="766"/>
        <v>2457898.34375</v>
      </c>
      <c r="O415">
        <f t="shared" si="767"/>
        <v>8.1271790906283143E-4</v>
      </c>
      <c r="P415">
        <f t="shared" si="768"/>
        <v>2457898.3445627177</v>
      </c>
      <c r="Q415">
        <f t="shared" si="769"/>
        <v>0.17394509411958148</v>
      </c>
      <c r="R415">
        <f t="shared" si="770"/>
        <v>249.45202757085531</v>
      </c>
      <c r="S415">
        <f t="shared" si="771"/>
        <v>341.35270306094026</v>
      </c>
      <c r="T415">
        <f t="shared" si="772"/>
        <v>4.3537592068870978</v>
      </c>
      <c r="U415">
        <f t="shared" si="773"/>
        <v>5.9577285789959333</v>
      </c>
      <c r="V415">
        <f t="shared" si="774"/>
        <v>148.60648776936443</v>
      </c>
      <c r="W415">
        <f t="shared" si="775"/>
        <v>2.5936725014000932</v>
      </c>
      <c r="X415">
        <f t="shared" si="776"/>
        <v>62.623152082311208</v>
      </c>
      <c r="Y415">
        <f t="shared" si="777"/>
        <v>1.0929801918134736</v>
      </c>
      <c r="Z415">
        <f t="shared" si="778"/>
        <v>139.38414046551952</v>
      </c>
      <c r="AA415">
        <f t="shared" si="779"/>
        <v>2.4327121761855777</v>
      </c>
      <c r="AB415">
        <f t="shared" si="780"/>
        <v>-7079.5357862526162</v>
      </c>
      <c r="AC415">
        <f t="shared" si="781"/>
        <v>123.59771472659489</v>
      </c>
      <c r="AD415">
        <f t="shared" si="782"/>
        <v>700.06039568899018</v>
      </c>
      <c r="AE415">
        <f t="shared" si="783"/>
        <v>-610.83013692597569</v>
      </c>
      <c r="AF415">
        <f t="shared" si="784"/>
        <v>316.91998309983728</v>
      </c>
      <c r="AG415">
        <f t="shared" si="785"/>
        <v>1953.4034158193861</v>
      </c>
      <c r="AH415">
        <f t="shared" si="786"/>
        <v>-4596.3844138437835</v>
      </c>
      <c r="AI415">
        <f t="shared" si="787"/>
        <v>-1.2767734482899398</v>
      </c>
      <c r="AJ415">
        <f t="shared" si="788"/>
        <v>248.17525412256538</v>
      </c>
      <c r="AK415">
        <f t="shared" si="789"/>
        <v>4.331475306412397</v>
      </c>
      <c r="AL415">
        <f t="shared" si="790"/>
        <v>248</v>
      </c>
      <c r="AM415">
        <f t="shared" si="791"/>
        <v>10</v>
      </c>
      <c r="AN415">
        <f t="shared" si="792"/>
        <v>30</v>
      </c>
      <c r="AP415">
        <f t="shared" si="793"/>
        <v>4.9405316934594659</v>
      </c>
      <c r="AQ415">
        <f t="shared" si="794"/>
        <v>8.6228544849998881E-2</v>
      </c>
      <c r="AR415" t="str">
        <f t="shared" si="795"/>
        <v>POSITIF</v>
      </c>
      <c r="AS415">
        <f t="shared" si="796"/>
        <v>4</v>
      </c>
      <c r="AT415">
        <f t="shared" si="797"/>
        <v>56</v>
      </c>
      <c r="AU415">
        <f t="shared" si="798"/>
        <v>25</v>
      </c>
      <c r="AV415">
        <f t="shared" si="799"/>
        <v>1.0186313593209453</v>
      </c>
      <c r="AW415" s="4">
        <f t="shared" si="800"/>
        <v>4.2442973305039385E-2</v>
      </c>
      <c r="AX415">
        <f t="shared" si="801"/>
        <v>1.7778471084215926E-2</v>
      </c>
      <c r="AY415">
        <f t="shared" si="802"/>
        <v>0.27755637868634508</v>
      </c>
      <c r="AZ415" s="4">
        <f t="shared" si="803"/>
        <v>1.1564849111931045E-2</v>
      </c>
      <c r="BA415">
        <f t="shared" si="804"/>
        <v>358767.40856254374</v>
      </c>
      <c r="BB415" t="s">
        <v>191</v>
      </c>
      <c r="BC415">
        <f t="shared" si="805"/>
        <v>1.6701294306046978E-2</v>
      </c>
      <c r="BD415">
        <f t="shared" si="806"/>
        <v>148.61100621420471</v>
      </c>
      <c r="BE415">
        <f t="shared" si="807"/>
        <v>23.437029098425402</v>
      </c>
      <c r="BF415">
        <f t="shared" si="808"/>
        <v>-2.2728202151255789E-3</v>
      </c>
      <c r="BG415">
        <f t="shared" si="809"/>
        <v>23.434756278210276</v>
      </c>
      <c r="BH415" s="19">
        <f t="shared" si="810"/>
        <v>0.17394509411958148</v>
      </c>
      <c r="BI415">
        <f t="shared" si="811"/>
        <v>12.42430707787474</v>
      </c>
      <c r="BJ415">
        <f t="shared" si="812"/>
        <v>19.84530707787474</v>
      </c>
      <c r="BK415">
        <f t="shared" si="813"/>
        <v>47.630468545856374</v>
      </c>
      <c r="BL415">
        <f t="shared" si="814"/>
        <v>0.83130850039278947</v>
      </c>
      <c r="BM415">
        <f t="shared" si="815"/>
        <v>250.04913762226471</v>
      </c>
      <c r="BN415">
        <f t="shared" si="816"/>
        <v>16.669942508150982</v>
      </c>
      <c r="BO415">
        <f t="shared" si="817"/>
        <v>16</v>
      </c>
      <c r="BP415">
        <f t="shared" si="818"/>
        <v>40</v>
      </c>
      <c r="BQ415">
        <f t="shared" si="819"/>
        <v>11</v>
      </c>
      <c r="BR415">
        <f t="shared" si="820"/>
        <v>-16.786704165007599</v>
      </c>
      <c r="BS415" t="str">
        <f t="shared" si="821"/>
        <v>NEGATIF</v>
      </c>
      <c r="BT415">
        <f t="shared" si="757"/>
        <v>-0.29298325823762811</v>
      </c>
      <c r="BU415">
        <f t="shared" si="758"/>
        <v>16</v>
      </c>
      <c r="BV415">
        <f t="shared" si="759"/>
        <v>-1968</v>
      </c>
      <c r="BW415">
        <f t="shared" si="760"/>
        <v>47</v>
      </c>
      <c r="BX415" t="str">
        <f t="shared" si="761"/>
        <v>NEGATIF</v>
      </c>
      <c r="BY415">
        <f t="shared" si="822"/>
        <v>62.684976311503654</v>
      </c>
      <c r="BZ415">
        <f t="shared" si="823"/>
        <v>242.68497631150365</v>
      </c>
      <c r="CA415">
        <f t="shared" si="824"/>
        <v>37.2409368384467</v>
      </c>
      <c r="CB415" t="str">
        <f t="shared" si="825"/>
        <v>POSITIF</v>
      </c>
      <c r="CC415">
        <f t="shared" si="826"/>
        <v>37</v>
      </c>
      <c r="CD415">
        <f t="shared" si="827"/>
        <v>14</v>
      </c>
      <c r="CE415">
        <f t="shared" si="828"/>
        <v>27</v>
      </c>
      <c r="CG415">
        <f t="shared" si="829"/>
        <v>4.3641807432809445</v>
      </c>
      <c r="CH415">
        <f t="shared" si="830"/>
        <v>0.40901365645718157</v>
      </c>
      <c r="CI415">
        <f t="shared" si="831"/>
        <v>0.4090533246532414</v>
      </c>
    </row>
    <row r="416" spans="1:87">
      <c r="A416">
        <f t="shared" ref="A416:F416" si="953">A122</f>
        <v>7.0027777777777782</v>
      </c>
      <c r="B416">
        <f t="shared" si="953"/>
        <v>111.315</v>
      </c>
      <c r="C416">
        <f t="shared" si="953"/>
        <v>7</v>
      </c>
      <c r="D416">
        <f t="shared" si="953"/>
        <v>2017</v>
      </c>
      <c r="E416">
        <f t="shared" si="953"/>
        <v>5</v>
      </c>
      <c r="F416">
        <f t="shared" si="953"/>
        <v>25</v>
      </c>
      <c r="G416">
        <f t="shared" si="763"/>
        <v>0.12222152900771403</v>
      </c>
      <c r="H416">
        <f t="shared" ref="H416:J416" si="954">H122</f>
        <v>3</v>
      </c>
      <c r="I416">
        <f t="shared" si="954"/>
        <v>30</v>
      </c>
      <c r="J416">
        <f t="shared" si="954"/>
        <v>3.5</v>
      </c>
      <c r="L416">
        <f t="shared" ref="L416:M416" si="955">L122</f>
        <v>20</v>
      </c>
      <c r="M416">
        <f t="shared" si="955"/>
        <v>-13</v>
      </c>
      <c r="N416">
        <f t="shared" si="766"/>
        <v>2457898.354166667</v>
      </c>
      <c r="O416">
        <f t="shared" si="767"/>
        <v>8.1271790906283143E-4</v>
      </c>
      <c r="P416">
        <f t="shared" si="768"/>
        <v>2457898.3549793847</v>
      </c>
      <c r="Q416">
        <f t="shared" si="769"/>
        <v>0.1739453793123803</v>
      </c>
      <c r="R416">
        <f t="shared" si="770"/>
        <v>249.45202757085531</v>
      </c>
      <c r="S416">
        <f t="shared" si="771"/>
        <v>341.48879673628835</v>
      </c>
      <c r="T416">
        <f t="shared" si="772"/>
        <v>4.3537592068870978</v>
      </c>
      <c r="U416">
        <f t="shared" si="773"/>
        <v>5.9601038617218975</v>
      </c>
      <c r="V416">
        <f t="shared" si="774"/>
        <v>148.60593616599414</v>
      </c>
      <c r="W416">
        <f t="shared" si="775"/>
        <v>2.5936628741051164</v>
      </c>
      <c r="X416">
        <f t="shared" si="776"/>
        <v>62.633419242381933</v>
      </c>
      <c r="Y416">
        <f t="shared" si="777"/>
        <v>1.0931593875615371</v>
      </c>
      <c r="Z416">
        <f t="shared" si="778"/>
        <v>139.39440713534441</v>
      </c>
      <c r="AA416">
        <f t="shared" si="779"/>
        <v>2.4328913633772369</v>
      </c>
      <c r="AB416">
        <f t="shared" si="780"/>
        <v>-7028.5620157446338</v>
      </c>
      <c r="AC416">
        <f t="shared" si="781"/>
        <v>123.39950587049722</v>
      </c>
      <c r="AD416">
        <f t="shared" si="782"/>
        <v>746.40431747449327</v>
      </c>
      <c r="AE416">
        <f t="shared" si="783"/>
        <v>-613.57389721623133</v>
      </c>
      <c r="AF416">
        <f t="shared" si="784"/>
        <v>316.24289241990959</v>
      </c>
      <c r="AG416">
        <f t="shared" si="785"/>
        <v>1943.2554473106613</v>
      </c>
      <c r="AH416">
        <f t="shared" si="786"/>
        <v>-4512.8337498853052</v>
      </c>
      <c r="AI416">
        <f t="shared" si="787"/>
        <v>-1.253564930523696</v>
      </c>
      <c r="AJ416">
        <f t="shared" si="788"/>
        <v>248.1984626403316</v>
      </c>
      <c r="AK416">
        <f t="shared" si="789"/>
        <v>4.3318803714619252</v>
      </c>
      <c r="AL416">
        <f t="shared" si="790"/>
        <v>248</v>
      </c>
      <c r="AM416">
        <f t="shared" si="791"/>
        <v>11</v>
      </c>
      <c r="AN416">
        <f t="shared" si="792"/>
        <v>54</v>
      </c>
      <c r="AP416">
        <f t="shared" si="793"/>
        <v>4.9285401966214417</v>
      </c>
      <c r="AQ416">
        <f t="shared" si="794"/>
        <v>8.6019253747932872E-2</v>
      </c>
      <c r="AR416" t="str">
        <f t="shared" si="795"/>
        <v>POSITIF</v>
      </c>
      <c r="AS416">
        <f t="shared" si="796"/>
        <v>4</v>
      </c>
      <c r="AT416">
        <f t="shared" si="797"/>
        <v>55</v>
      </c>
      <c r="AU416">
        <f t="shared" si="798"/>
        <v>42</v>
      </c>
      <c r="AV416">
        <f t="shared" si="799"/>
        <v>1.0186932119092291</v>
      </c>
      <c r="AW416" s="4">
        <f t="shared" si="800"/>
        <v>4.2445550496217878E-2</v>
      </c>
      <c r="AX416">
        <f t="shared" si="801"/>
        <v>1.7779550615532359E-2</v>
      </c>
      <c r="AY416">
        <f t="shared" si="802"/>
        <v>0.27757323061771766</v>
      </c>
      <c r="AZ416" s="4">
        <f t="shared" si="803"/>
        <v>1.1565551275738236E-2</v>
      </c>
      <c r="BA416">
        <f t="shared" si="804"/>
        <v>358745.62736829947</v>
      </c>
      <c r="BB416" t="s">
        <v>191</v>
      </c>
      <c r="BC416">
        <f t="shared" si="805"/>
        <v>1.6701294294068879E-2</v>
      </c>
      <c r="BD416">
        <f t="shared" si="806"/>
        <v>148.61045461247139</v>
      </c>
      <c r="BE416">
        <f t="shared" si="807"/>
        <v>23.437029094716706</v>
      </c>
      <c r="BF416">
        <f t="shared" si="808"/>
        <v>-2.2728537357869011E-3</v>
      </c>
      <c r="BG416">
        <f t="shared" si="809"/>
        <v>23.434756240980921</v>
      </c>
      <c r="BH416" s="19">
        <f t="shared" si="810"/>
        <v>0.1739453793123803</v>
      </c>
      <c r="BI416">
        <f t="shared" si="811"/>
        <v>12.67499156491831</v>
      </c>
      <c r="BJ416">
        <f t="shared" si="812"/>
        <v>20.095991564918311</v>
      </c>
      <c r="BK416">
        <f t="shared" si="813"/>
        <v>51.369668835299223</v>
      </c>
      <c r="BL416">
        <f t="shared" si="814"/>
        <v>0.89656985683509216</v>
      </c>
      <c r="BM416">
        <f t="shared" si="815"/>
        <v>250.07020463847545</v>
      </c>
      <c r="BN416">
        <f t="shared" si="816"/>
        <v>16.671346975898363</v>
      </c>
      <c r="BO416">
        <f t="shared" si="817"/>
        <v>16</v>
      </c>
      <c r="BP416">
        <f t="shared" si="818"/>
        <v>40</v>
      </c>
      <c r="BQ416">
        <f t="shared" si="819"/>
        <v>16</v>
      </c>
      <c r="BR416">
        <f t="shared" si="820"/>
        <v>-16.802121164808952</v>
      </c>
      <c r="BS416" t="str">
        <f t="shared" si="821"/>
        <v>NEGATIF</v>
      </c>
      <c r="BT416">
        <f t="shared" si="757"/>
        <v>-0.29325233564494102</v>
      </c>
      <c r="BU416">
        <f t="shared" si="758"/>
        <v>16</v>
      </c>
      <c r="BV416">
        <f t="shared" si="759"/>
        <v>-1969</v>
      </c>
      <c r="BW416">
        <f t="shared" si="760"/>
        <v>52</v>
      </c>
      <c r="BX416" t="str">
        <f t="shared" si="761"/>
        <v>NEGATIF</v>
      </c>
      <c r="BY416">
        <f t="shared" si="822"/>
        <v>64.308545865207421</v>
      </c>
      <c r="BZ416">
        <f t="shared" si="823"/>
        <v>244.30854586520741</v>
      </c>
      <c r="CA416">
        <f t="shared" si="824"/>
        <v>33.913509334983836</v>
      </c>
      <c r="CB416" t="str">
        <f t="shared" si="825"/>
        <v>POSITIF</v>
      </c>
      <c r="CC416">
        <f t="shared" si="826"/>
        <v>33</v>
      </c>
      <c r="CD416">
        <f t="shared" si="827"/>
        <v>54</v>
      </c>
      <c r="CE416">
        <f t="shared" si="828"/>
        <v>48</v>
      </c>
      <c r="CG416">
        <f t="shared" si="829"/>
        <v>4.3645484320773926</v>
      </c>
      <c r="CH416">
        <f t="shared" si="830"/>
        <v>0.40901365580740678</v>
      </c>
      <c r="CI416">
        <f t="shared" si="831"/>
        <v>0.40905332458851246</v>
      </c>
    </row>
    <row r="417" spans="1:87">
      <c r="A417">
        <f t="shared" ref="A417:F417" si="956">A123</f>
        <v>7.0027777777777782</v>
      </c>
      <c r="B417">
        <f t="shared" si="956"/>
        <v>111.315</v>
      </c>
      <c r="C417">
        <f t="shared" si="956"/>
        <v>7</v>
      </c>
      <c r="D417">
        <f t="shared" si="956"/>
        <v>2017</v>
      </c>
      <c r="E417">
        <f t="shared" si="956"/>
        <v>5</v>
      </c>
      <c r="F417">
        <f t="shared" si="956"/>
        <v>25</v>
      </c>
      <c r="G417">
        <f t="shared" si="763"/>
        <v>0.12222152900771403</v>
      </c>
      <c r="H417">
        <f t="shared" ref="H417:J417" si="957">H123</f>
        <v>3</v>
      </c>
      <c r="I417">
        <f t="shared" si="957"/>
        <v>45</v>
      </c>
      <c r="J417">
        <f t="shared" si="957"/>
        <v>3.75</v>
      </c>
      <c r="L417">
        <f t="shared" ref="L417:M417" si="958">L123</f>
        <v>20</v>
      </c>
      <c r="M417">
        <f t="shared" si="958"/>
        <v>-13</v>
      </c>
      <c r="N417">
        <f t="shared" si="766"/>
        <v>2457898.3645833335</v>
      </c>
      <c r="O417">
        <f t="shared" si="767"/>
        <v>8.1271790906283143E-4</v>
      </c>
      <c r="P417">
        <f t="shared" si="768"/>
        <v>2457898.3653960512</v>
      </c>
      <c r="Q417">
        <f t="shared" si="769"/>
        <v>0.17394566450516638</v>
      </c>
      <c r="R417">
        <f t="shared" si="770"/>
        <v>249.45202757085531</v>
      </c>
      <c r="S417">
        <f t="shared" si="771"/>
        <v>341.62489040555374</v>
      </c>
      <c r="T417">
        <f t="shared" si="772"/>
        <v>4.3537592068870978</v>
      </c>
      <c r="U417">
        <f t="shared" si="773"/>
        <v>5.9624791443416996</v>
      </c>
      <c r="V417">
        <f t="shared" si="774"/>
        <v>148.60538456264845</v>
      </c>
      <c r="W417">
        <f t="shared" si="775"/>
        <v>2.5936532468105691</v>
      </c>
      <c r="X417">
        <f t="shared" si="776"/>
        <v>62.643686401994273</v>
      </c>
      <c r="Y417">
        <f t="shared" si="777"/>
        <v>1.0933385833016003</v>
      </c>
      <c r="Z417">
        <f t="shared" si="778"/>
        <v>139.40467380471</v>
      </c>
      <c r="AA417">
        <f t="shared" si="779"/>
        <v>2.4330705505608803</v>
      </c>
      <c r="AB417">
        <f t="shared" si="780"/>
        <v>-6977.5476932092652</v>
      </c>
      <c r="AC417">
        <f t="shared" si="781"/>
        <v>123.18828903180966</v>
      </c>
      <c r="AD417">
        <f t="shared" si="782"/>
        <v>792.43352069274465</v>
      </c>
      <c r="AE417">
        <f t="shared" si="783"/>
        <v>-616.2529845006045</v>
      </c>
      <c r="AF417">
        <f t="shared" si="784"/>
        <v>315.56152214525071</v>
      </c>
      <c r="AG417">
        <f t="shared" si="785"/>
        <v>1933.0919019681262</v>
      </c>
      <c r="AH417">
        <f t="shared" si="786"/>
        <v>-4429.5254438719394</v>
      </c>
      <c r="AI417">
        <f t="shared" si="787"/>
        <v>-1.230423734408872</v>
      </c>
      <c r="AJ417">
        <f t="shared" si="788"/>
        <v>248.22160383644643</v>
      </c>
      <c r="AK417">
        <f t="shared" si="789"/>
        <v>4.3322842615269783</v>
      </c>
      <c r="AL417">
        <f t="shared" si="790"/>
        <v>248</v>
      </c>
      <c r="AM417">
        <f t="shared" si="791"/>
        <v>13</v>
      </c>
      <c r="AN417">
        <f t="shared" si="792"/>
        <v>17</v>
      </c>
      <c r="AP417">
        <f t="shared" si="793"/>
        <v>4.9407029665507594</v>
      </c>
      <c r="AQ417">
        <f t="shared" si="794"/>
        <v>8.623153412936202E-2</v>
      </c>
      <c r="AR417" t="str">
        <f t="shared" si="795"/>
        <v>POSITIF</v>
      </c>
      <c r="AS417">
        <f t="shared" si="796"/>
        <v>4</v>
      </c>
      <c r="AT417">
        <f t="shared" si="797"/>
        <v>56</v>
      </c>
      <c r="AU417">
        <f t="shared" si="798"/>
        <v>26</v>
      </c>
      <c r="AV417">
        <f t="shared" si="799"/>
        <v>1.018754672433529</v>
      </c>
      <c r="AW417" s="4">
        <f t="shared" si="800"/>
        <v>4.244811135139704E-2</v>
      </c>
      <c r="AX417">
        <f t="shared" si="801"/>
        <v>1.7780623304041395E-2</v>
      </c>
      <c r="AY417">
        <f t="shared" si="802"/>
        <v>0.27758997572973332</v>
      </c>
      <c r="AZ417" s="4">
        <f t="shared" si="803"/>
        <v>1.1566248988738889E-2</v>
      </c>
      <c r="BA417">
        <f t="shared" si="804"/>
        <v>358723.98685804004</v>
      </c>
      <c r="BB417" t="s">
        <v>191</v>
      </c>
      <c r="BC417">
        <f t="shared" si="805"/>
        <v>1.6701294282090783E-2</v>
      </c>
      <c r="BD417">
        <f t="shared" si="806"/>
        <v>148.60990301076274</v>
      </c>
      <c r="BE417">
        <f t="shared" si="807"/>
        <v>23.437029091008011</v>
      </c>
      <c r="BF417">
        <f t="shared" si="808"/>
        <v>-2.2728872445022356E-3</v>
      </c>
      <c r="BG417">
        <f t="shared" si="809"/>
        <v>23.434756203763509</v>
      </c>
      <c r="BH417" s="19">
        <f t="shared" si="810"/>
        <v>0.17394566450516638</v>
      </c>
      <c r="BI417">
        <f t="shared" si="811"/>
        <v>12.925676040786009</v>
      </c>
      <c r="BJ417">
        <f t="shared" si="812"/>
        <v>20.346676040786008</v>
      </c>
      <c r="BK417">
        <f t="shared" si="813"/>
        <v>55.108929622203945</v>
      </c>
      <c r="BL417">
        <f t="shared" si="814"/>
        <v>0.96183226915729358</v>
      </c>
      <c r="BM417">
        <f t="shared" si="815"/>
        <v>250.09121098958616</v>
      </c>
      <c r="BN417">
        <f t="shared" si="816"/>
        <v>16.672747399305745</v>
      </c>
      <c r="BO417">
        <f t="shared" si="817"/>
        <v>16</v>
      </c>
      <c r="BP417">
        <f t="shared" si="818"/>
        <v>40</v>
      </c>
      <c r="BQ417">
        <f t="shared" si="819"/>
        <v>21</v>
      </c>
      <c r="BR417">
        <f t="shared" si="820"/>
        <v>-16.793659230610047</v>
      </c>
      <c r="BS417" t="str">
        <f t="shared" si="821"/>
        <v>NEGATIF</v>
      </c>
      <c r="BT417">
        <f t="shared" si="757"/>
        <v>-0.293104647032083</v>
      </c>
      <c r="BU417">
        <f t="shared" si="758"/>
        <v>16</v>
      </c>
      <c r="BV417">
        <f t="shared" si="759"/>
        <v>-1968</v>
      </c>
      <c r="BW417">
        <f t="shared" si="760"/>
        <v>22</v>
      </c>
      <c r="BX417" t="str">
        <f t="shared" si="761"/>
        <v>NEGATIF</v>
      </c>
      <c r="BY417">
        <f t="shared" si="822"/>
        <v>65.762017889763058</v>
      </c>
      <c r="BZ417">
        <f t="shared" si="823"/>
        <v>245.76201788976306</v>
      </c>
      <c r="CA417">
        <f t="shared" si="824"/>
        <v>30.551463759969341</v>
      </c>
      <c r="CB417" t="str">
        <f t="shared" si="825"/>
        <v>POSITIF</v>
      </c>
      <c r="CC417">
        <f t="shared" si="826"/>
        <v>30</v>
      </c>
      <c r="CD417">
        <f t="shared" si="827"/>
        <v>33</v>
      </c>
      <c r="CE417">
        <f t="shared" si="828"/>
        <v>5</v>
      </c>
      <c r="CG417">
        <f t="shared" si="829"/>
        <v>4.3649150620681043</v>
      </c>
      <c r="CH417">
        <f t="shared" si="830"/>
        <v>0.40901365515784038</v>
      </c>
      <c r="CI417">
        <f t="shared" si="831"/>
        <v>0.40905332452378351</v>
      </c>
    </row>
    <row r="418" spans="1:87">
      <c r="A418">
        <f t="shared" ref="A418:F418" si="959">A124</f>
        <v>7.0027777777777782</v>
      </c>
      <c r="B418">
        <f t="shared" si="959"/>
        <v>111.315</v>
      </c>
      <c r="C418">
        <f t="shared" si="959"/>
        <v>7</v>
      </c>
      <c r="D418">
        <f t="shared" si="959"/>
        <v>2017</v>
      </c>
      <c r="E418">
        <f t="shared" si="959"/>
        <v>5</v>
      </c>
      <c r="F418">
        <f t="shared" si="959"/>
        <v>25</v>
      </c>
      <c r="G418">
        <f t="shared" si="763"/>
        <v>0.12222152900771403</v>
      </c>
      <c r="H418">
        <f t="shared" ref="H418:J418" si="960">H124</f>
        <v>4</v>
      </c>
      <c r="I418">
        <f t="shared" si="960"/>
        <v>0</v>
      </c>
      <c r="J418">
        <f t="shared" si="960"/>
        <v>4</v>
      </c>
      <c r="L418">
        <f t="shared" ref="L418:M418" si="961">L124</f>
        <v>20</v>
      </c>
      <c r="M418">
        <f t="shared" si="961"/>
        <v>-13</v>
      </c>
      <c r="N418">
        <f t="shared" si="766"/>
        <v>2457898.375</v>
      </c>
      <c r="O418">
        <f t="shared" si="767"/>
        <v>8.1271790906283143E-4</v>
      </c>
      <c r="P418">
        <f t="shared" si="768"/>
        <v>2457898.3758127177</v>
      </c>
      <c r="Q418">
        <f t="shared" si="769"/>
        <v>0.17394594969795246</v>
      </c>
      <c r="R418">
        <f t="shared" si="770"/>
        <v>249.45202757085531</v>
      </c>
      <c r="S418">
        <f t="shared" si="771"/>
        <v>341.76098407480458</v>
      </c>
      <c r="T418">
        <f t="shared" si="772"/>
        <v>4.3537592068870978</v>
      </c>
      <c r="U418">
        <f t="shared" si="773"/>
        <v>5.9648544269612467</v>
      </c>
      <c r="V418">
        <f t="shared" si="774"/>
        <v>148.60483295930283</v>
      </c>
      <c r="W418">
        <f t="shared" si="775"/>
        <v>2.5936436195160231</v>
      </c>
      <c r="X418">
        <f t="shared" si="776"/>
        <v>62.653953561606613</v>
      </c>
      <c r="Y418">
        <f t="shared" si="777"/>
        <v>1.0935177790416633</v>
      </c>
      <c r="Z418">
        <f t="shared" si="778"/>
        <v>139.41494047407559</v>
      </c>
      <c r="AA418">
        <f t="shared" si="779"/>
        <v>2.4332497377445232</v>
      </c>
      <c r="AB418">
        <f t="shared" si="780"/>
        <v>-6926.4931041956634</v>
      </c>
      <c r="AC418">
        <f t="shared" si="781"/>
        <v>122.9640864671096</v>
      </c>
      <c r="AD418">
        <f t="shared" si="782"/>
        <v>838.12859950749782</v>
      </c>
      <c r="AE418">
        <f t="shared" si="783"/>
        <v>-618.86711651790858</v>
      </c>
      <c r="AF418">
        <f t="shared" si="784"/>
        <v>314.87589022286232</v>
      </c>
      <c r="AG418">
        <f t="shared" si="785"/>
        <v>1922.9128561362922</v>
      </c>
      <c r="AH418">
        <f t="shared" si="786"/>
        <v>-4346.4787883798108</v>
      </c>
      <c r="AI418">
        <f t="shared" si="787"/>
        <v>-1.2073552189943919</v>
      </c>
      <c r="AJ418">
        <f t="shared" si="788"/>
        <v>248.24467235186091</v>
      </c>
      <c r="AK418">
        <f t="shared" si="789"/>
        <v>4.3326868830745084</v>
      </c>
      <c r="AL418">
        <f t="shared" si="790"/>
        <v>248</v>
      </c>
      <c r="AM418">
        <f t="shared" si="791"/>
        <v>14</v>
      </c>
      <c r="AN418">
        <f t="shared" si="792"/>
        <v>40</v>
      </c>
      <c r="AP418">
        <f t="shared" si="793"/>
        <v>4.9324168380646061</v>
      </c>
      <c r="AQ418">
        <f t="shared" si="794"/>
        <v>8.6086913905035353E-2</v>
      </c>
      <c r="AR418" t="str">
        <f t="shared" si="795"/>
        <v>POSITIF</v>
      </c>
      <c r="AS418">
        <f t="shared" si="796"/>
        <v>4</v>
      </c>
      <c r="AT418">
        <f t="shared" si="797"/>
        <v>55</v>
      </c>
      <c r="AU418">
        <f t="shared" si="798"/>
        <v>56</v>
      </c>
      <c r="AV418">
        <f t="shared" si="799"/>
        <v>1.0188157403945328</v>
      </c>
      <c r="AW418" s="4">
        <f t="shared" si="800"/>
        <v>4.2450655849772201E-2</v>
      </c>
      <c r="AX418">
        <f t="shared" si="801"/>
        <v>1.778168914102839E-2</v>
      </c>
      <c r="AY418">
        <f t="shared" si="802"/>
        <v>0.27760661388635871</v>
      </c>
      <c r="AZ418" s="4">
        <f t="shared" si="803"/>
        <v>1.1566942245264946E-2</v>
      </c>
      <c r="BA418">
        <f t="shared" si="804"/>
        <v>358702.48715709744</v>
      </c>
      <c r="BB418" t="s">
        <v>191</v>
      </c>
      <c r="BC418">
        <f t="shared" si="805"/>
        <v>1.6701294270112688E-2</v>
      </c>
      <c r="BD418">
        <f t="shared" si="806"/>
        <v>148.60935140905409</v>
      </c>
      <c r="BE418">
        <f t="shared" si="807"/>
        <v>23.437029087299315</v>
      </c>
      <c r="BF418">
        <f t="shared" si="808"/>
        <v>-2.2729207412671335E-3</v>
      </c>
      <c r="BG418">
        <f t="shared" si="809"/>
        <v>23.434756166558049</v>
      </c>
      <c r="BH418" s="19">
        <f t="shared" si="810"/>
        <v>0.17394594969795246</v>
      </c>
      <c r="BI418">
        <f t="shared" si="811"/>
        <v>13.176360516653707</v>
      </c>
      <c r="BJ418">
        <f t="shared" si="812"/>
        <v>20.597360516653708</v>
      </c>
      <c r="BK418">
        <f t="shared" si="813"/>
        <v>58.848255943221837</v>
      </c>
      <c r="BL418">
        <f t="shared" si="814"/>
        <v>1.0270958252655422</v>
      </c>
      <c r="BM418">
        <f t="shared" si="815"/>
        <v>250.1121518065838</v>
      </c>
      <c r="BN418">
        <f t="shared" si="816"/>
        <v>16.674143453772253</v>
      </c>
      <c r="BO418">
        <f t="shared" si="817"/>
        <v>16</v>
      </c>
      <c r="BP418">
        <f t="shared" si="818"/>
        <v>40</v>
      </c>
      <c r="BQ418">
        <f t="shared" si="819"/>
        <v>26</v>
      </c>
      <c r="BR418">
        <f t="shared" si="820"/>
        <v>-16.805387064072328</v>
      </c>
      <c r="BS418" t="str">
        <f t="shared" si="821"/>
        <v>NEGATIF</v>
      </c>
      <c r="BT418">
        <f t="shared" si="757"/>
        <v>-0.29330933634012535</v>
      </c>
      <c r="BU418">
        <f t="shared" si="758"/>
        <v>16</v>
      </c>
      <c r="BV418">
        <f t="shared" si="759"/>
        <v>-1969</v>
      </c>
      <c r="BW418">
        <f t="shared" si="760"/>
        <v>40</v>
      </c>
      <c r="BX418" t="str">
        <f t="shared" si="761"/>
        <v>NEGATIF</v>
      </c>
      <c r="BY418">
        <f t="shared" si="822"/>
        <v>67.024373430950305</v>
      </c>
      <c r="BZ418">
        <f t="shared" si="823"/>
        <v>247.02437343095031</v>
      </c>
      <c r="CA418">
        <f t="shared" si="824"/>
        <v>27.146696685145397</v>
      </c>
      <c r="CB418" t="str">
        <f t="shared" si="825"/>
        <v>POSITIF</v>
      </c>
      <c r="CC418">
        <f t="shared" si="826"/>
        <v>27</v>
      </c>
      <c r="CD418">
        <f t="shared" si="827"/>
        <v>8</v>
      </c>
      <c r="CE418">
        <f t="shared" si="828"/>
        <v>48</v>
      </c>
      <c r="CG418">
        <f t="shared" si="829"/>
        <v>4.3652805482727706</v>
      </c>
      <c r="CH418">
        <f t="shared" si="830"/>
        <v>0.40901365450848259</v>
      </c>
      <c r="CI418">
        <f t="shared" si="831"/>
        <v>0.40905332445905457</v>
      </c>
    </row>
    <row r="419" spans="1:87">
      <c r="A419">
        <f t="shared" ref="A419:F419" si="962">A125</f>
        <v>7.0027777777777782</v>
      </c>
      <c r="B419">
        <f t="shared" si="962"/>
        <v>111.315</v>
      </c>
      <c r="C419">
        <f t="shared" si="962"/>
        <v>7</v>
      </c>
      <c r="D419">
        <f t="shared" si="962"/>
        <v>2017</v>
      </c>
      <c r="E419">
        <f t="shared" si="962"/>
        <v>5</v>
      </c>
      <c r="F419">
        <f t="shared" si="962"/>
        <v>25</v>
      </c>
      <c r="G419">
        <f t="shared" si="763"/>
        <v>0.12222152900771403</v>
      </c>
      <c r="H419">
        <f t="shared" ref="H419:J419" si="963">H125</f>
        <v>4</v>
      </c>
      <c r="I419">
        <f t="shared" si="963"/>
        <v>15</v>
      </c>
      <c r="J419">
        <f t="shared" si="963"/>
        <v>4.25</v>
      </c>
      <c r="L419">
        <f t="shared" ref="L419:M419" si="964">L125</f>
        <v>20</v>
      </c>
      <c r="M419">
        <f t="shared" si="964"/>
        <v>-13</v>
      </c>
      <c r="N419">
        <f t="shared" si="766"/>
        <v>2457898.385416667</v>
      </c>
      <c r="O419">
        <f t="shared" si="767"/>
        <v>8.1271790906283143E-4</v>
      </c>
      <c r="P419">
        <f t="shared" si="768"/>
        <v>2457898.3862293847</v>
      </c>
      <c r="Q419">
        <f t="shared" si="769"/>
        <v>0.17394623489075128</v>
      </c>
      <c r="R419">
        <f t="shared" si="770"/>
        <v>249.45202757085531</v>
      </c>
      <c r="S419">
        <f t="shared" si="771"/>
        <v>341.89707775015268</v>
      </c>
      <c r="T419">
        <f t="shared" si="772"/>
        <v>4.3537592068870978</v>
      </c>
      <c r="U419">
        <f t="shared" si="773"/>
        <v>5.9672297096872109</v>
      </c>
      <c r="V419">
        <f t="shared" si="774"/>
        <v>148.60428135593253</v>
      </c>
      <c r="W419">
        <f t="shared" si="775"/>
        <v>2.5936339922210463</v>
      </c>
      <c r="X419">
        <f t="shared" si="776"/>
        <v>62.664220721677339</v>
      </c>
      <c r="Y419">
        <f t="shared" si="777"/>
        <v>1.0936969747897267</v>
      </c>
      <c r="Z419">
        <f t="shared" si="778"/>
        <v>139.42520714390048</v>
      </c>
      <c r="AA419">
        <f t="shared" si="779"/>
        <v>2.4334289249361829</v>
      </c>
      <c r="AB419">
        <f t="shared" si="780"/>
        <v>-6875.3985344565335</v>
      </c>
      <c r="AC419">
        <f t="shared" si="781"/>
        <v>122.72692179952824</v>
      </c>
      <c r="AD419">
        <f t="shared" si="782"/>
        <v>883.47028890421768</v>
      </c>
      <c r="AE419">
        <f t="shared" si="783"/>
        <v>-621.41601784185218</v>
      </c>
      <c r="AF419">
        <f t="shared" si="784"/>
        <v>314.18601471001392</v>
      </c>
      <c r="AG419">
        <f t="shared" si="785"/>
        <v>1912.7183862700115</v>
      </c>
      <c r="AH419">
        <f t="shared" si="786"/>
        <v>-4263.712940614615</v>
      </c>
      <c r="AI419">
        <f t="shared" si="787"/>
        <v>-1.1843647057262821</v>
      </c>
      <c r="AJ419">
        <f t="shared" si="788"/>
        <v>248.26766286512901</v>
      </c>
      <c r="AK419">
        <f t="shared" si="789"/>
        <v>4.3330881432277604</v>
      </c>
      <c r="AL419">
        <f t="shared" si="790"/>
        <v>248</v>
      </c>
      <c r="AM419">
        <f t="shared" si="791"/>
        <v>16</v>
      </c>
      <c r="AN419">
        <f t="shared" si="792"/>
        <v>3</v>
      </c>
      <c r="AP419">
        <f t="shared" si="793"/>
        <v>4.9376299742798597</v>
      </c>
      <c r="AQ419">
        <f t="shared" si="794"/>
        <v>8.6177900296346477E-2</v>
      </c>
      <c r="AR419" t="str">
        <f t="shared" si="795"/>
        <v>POSITIF</v>
      </c>
      <c r="AS419">
        <f t="shared" si="796"/>
        <v>4</v>
      </c>
      <c r="AT419">
        <f t="shared" si="797"/>
        <v>56</v>
      </c>
      <c r="AU419">
        <f t="shared" si="798"/>
        <v>15</v>
      </c>
      <c r="AV419">
        <f t="shared" si="799"/>
        <v>1.0188764152960423</v>
      </c>
      <c r="AW419" s="4">
        <f t="shared" si="800"/>
        <v>4.2453183970668433E-2</v>
      </c>
      <c r="AX419">
        <f t="shared" si="801"/>
        <v>1.7782748117833053E-2</v>
      </c>
      <c r="AY419">
        <f t="shared" si="802"/>
        <v>0.27762314495240858</v>
      </c>
      <c r="AZ419" s="4">
        <f t="shared" si="803"/>
        <v>1.156763103968369E-2</v>
      </c>
      <c r="BA419">
        <f t="shared" si="804"/>
        <v>358681.12838996039</v>
      </c>
      <c r="BB419" t="s">
        <v>191</v>
      </c>
      <c r="BC419">
        <f t="shared" si="805"/>
        <v>1.6701294258134589E-2</v>
      </c>
      <c r="BD419">
        <f t="shared" si="806"/>
        <v>148.60879980732082</v>
      </c>
      <c r="BE419">
        <f t="shared" si="807"/>
        <v>23.43702908359062</v>
      </c>
      <c r="BF419">
        <f t="shared" si="808"/>
        <v>-2.2729542260771386E-3</v>
      </c>
      <c r="BG419">
        <f t="shared" si="809"/>
        <v>23.434756129364544</v>
      </c>
      <c r="BH419" s="19">
        <f t="shared" si="810"/>
        <v>0.17394623489075128</v>
      </c>
      <c r="BI419">
        <f t="shared" si="811"/>
        <v>13.427045003697277</v>
      </c>
      <c r="BJ419">
        <f t="shared" si="812"/>
        <v>20.848045003697276</v>
      </c>
      <c r="BK419">
        <f t="shared" si="813"/>
        <v>62.587652801259743</v>
      </c>
      <c r="BL419">
        <f t="shared" si="814"/>
        <v>1.0923606124770346</v>
      </c>
      <c r="BM419">
        <f t="shared" si="815"/>
        <v>250.13302225419937</v>
      </c>
      <c r="BN419">
        <f t="shared" si="816"/>
        <v>16.675534816946627</v>
      </c>
      <c r="BO419">
        <f t="shared" si="817"/>
        <v>16</v>
      </c>
      <c r="BP419">
        <f t="shared" si="818"/>
        <v>40</v>
      </c>
      <c r="BQ419">
        <f t="shared" si="819"/>
        <v>31</v>
      </c>
      <c r="BR419">
        <f t="shared" si="820"/>
        <v>-16.803761240185025</v>
      </c>
      <c r="BS419" t="str">
        <f t="shared" si="821"/>
        <v>NEGATIF</v>
      </c>
      <c r="BT419">
        <f t="shared" si="757"/>
        <v>-0.29328096036023438</v>
      </c>
      <c r="BU419">
        <f t="shared" si="758"/>
        <v>16</v>
      </c>
      <c r="BV419">
        <f t="shared" si="759"/>
        <v>-1969</v>
      </c>
      <c r="BW419">
        <f t="shared" si="760"/>
        <v>46</v>
      </c>
      <c r="BX419" t="str">
        <f t="shared" si="761"/>
        <v>NEGATIF</v>
      </c>
      <c r="BY419">
        <f t="shared" si="822"/>
        <v>68.155209596174203</v>
      </c>
      <c r="BZ419">
        <f t="shared" si="823"/>
        <v>248.15520959617419</v>
      </c>
      <c r="CA419">
        <f t="shared" si="824"/>
        <v>23.71573289061072</v>
      </c>
      <c r="CB419" t="str">
        <f t="shared" si="825"/>
        <v>POSITIF</v>
      </c>
      <c r="CC419">
        <f t="shared" si="826"/>
        <v>23</v>
      </c>
      <c r="CD419">
        <f t="shared" si="827"/>
        <v>42</v>
      </c>
      <c r="CE419">
        <f t="shared" si="828"/>
        <v>56</v>
      </c>
      <c r="CG419">
        <f t="shared" si="829"/>
        <v>4.3656448063000282</v>
      </c>
      <c r="CH419">
        <f t="shared" si="830"/>
        <v>0.40901365385933347</v>
      </c>
      <c r="CI419">
        <f t="shared" si="831"/>
        <v>0.40905332439432562</v>
      </c>
    </row>
    <row r="420" spans="1:87">
      <c r="A420">
        <f t="shared" ref="A420:F420" si="965">A126</f>
        <v>7.0027777777777782</v>
      </c>
      <c r="B420">
        <f t="shared" si="965"/>
        <v>111.315</v>
      </c>
      <c r="C420">
        <f t="shared" si="965"/>
        <v>7</v>
      </c>
      <c r="D420">
        <f t="shared" si="965"/>
        <v>2017</v>
      </c>
      <c r="E420">
        <f t="shared" si="965"/>
        <v>5</v>
      </c>
      <c r="F420">
        <f t="shared" si="965"/>
        <v>25</v>
      </c>
      <c r="G420">
        <f t="shared" si="763"/>
        <v>0.12222152900771403</v>
      </c>
      <c r="H420">
        <f t="shared" ref="H420:J420" si="966">H126</f>
        <v>4</v>
      </c>
      <c r="I420">
        <f t="shared" si="966"/>
        <v>30</v>
      </c>
      <c r="J420">
        <f t="shared" si="966"/>
        <v>4.5</v>
      </c>
      <c r="L420">
        <f t="shared" ref="L420:M420" si="967">L126</f>
        <v>20</v>
      </c>
      <c r="M420">
        <f t="shared" si="967"/>
        <v>-13</v>
      </c>
      <c r="N420">
        <f t="shared" si="766"/>
        <v>2457898.3958333335</v>
      </c>
      <c r="O420">
        <f t="shared" si="767"/>
        <v>8.1271790906283143E-4</v>
      </c>
      <c r="P420">
        <f t="shared" si="768"/>
        <v>2457898.3966460512</v>
      </c>
      <c r="Q420">
        <f t="shared" si="769"/>
        <v>0.17394652008353736</v>
      </c>
      <c r="R420">
        <f t="shared" si="770"/>
        <v>249.45202757085531</v>
      </c>
      <c r="S420">
        <f t="shared" si="771"/>
        <v>342.03317141940352</v>
      </c>
      <c r="T420">
        <f t="shared" si="772"/>
        <v>4.3537592068870978</v>
      </c>
      <c r="U420">
        <f t="shared" si="773"/>
        <v>5.969604992306758</v>
      </c>
      <c r="V420">
        <f t="shared" si="774"/>
        <v>148.60372975258684</v>
      </c>
      <c r="W420">
        <f t="shared" si="775"/>
        <v>2.5936243649264989</v>
      </c>
      <c r="X420">
        <f t="shared" si="776"/>
        <v>62.674487881289679</v>
      </c>
      <c r="Y420">
        <f t="shared" si="777"/>
        <v>1.0938761705297899</v>
      </c>
      <c r="Z420">
        <f t="shared" si="778"/>
        <v>139.43547381326607</v>
      </c>
      <c r="AA420">
        <f t="shared" si="779"/>
        <v>2.4336081121198259</v>
      </c>
      <c r="AB420">
        <f t="shared" si="780"/>
        <v>-6824.2642768439046</v>
      </c>
      <c r="AC420">
        <f t="shared" si="781"/>
        <v>122.47682005063317</v>
      </c>
      <c r="AD420">
        <f t="shared" si="782"/>
        <v>928.43946680807449</v>
      </c>
      <c r="AE420">
        <f t="shared" si="783"/>
        <v>-623.89941958106976</v>
      </c>
      <c r="AF420">
        <f t="shared" si="784"/>
        <v>313.491913867601</v>
      </c>
      <c r="AG420">
        <f t="shared" si="785"/>
        <v>1902.508570310328</v>
      </c>
      <c r="AH420">
        <f t="shared" si="786"/>
        <v>-4181.2469253883382</v>
      </c>
      <c r="AI420">
        <f t="shared" si="787"/>
        <v>-1.1614574792745385</v>
      </c>
      <c r="AJ420">
        <f t="shared" si="788"/>
        <v>248.29057009158078</v>
      </c>
      <c r="AK420">
        <f t="shared" si="789"/>
        <v>4.3334879497518433</v>
      </c>
      <c r="AL420">
        <f t="shared" si="790"/>
        <v>248</v>
      </c>
      <c r="AM420">
        <f t="shared" si="791"/>
        <v>17</v>
      </c>
      <c r="AN420">
        <f t="shared" si="792"/>
        <v>26</v>
      </c>
      <c r="AP420">
        <f t="shared" si="793"/>
        <v>4.9425387397248706</v>
      </c>
      <c r="AQ420">
        <f t="shared" si="794"/>
        <v>8.6263574415570046E-2</v>
      </c>
      <c r="AR420" t="str">
        <f t="shared" si="795"/>
        <v>POSITIF</v>
      </c>
      <c r="AS420">
        <f t="shared" si="796"/>
        <v>4</v>
      </c>
      <c r="AT420">
        <f t="shared" si="797"/>
        <v>56</v>
      </c>
      <c r="AU420">
        <f t="shared" si="798"/>
        <v>33</v>
      </c>
      <c r="AV420">
        <f t="shared" si="799"/>
        <v>1.0189366966368769</v>
      </c>
      <c r="AW420" s="4">
        <f t="shared" si="800"/>
        <v>4.2455695693203205E-2</v>
      </c>
      <c r="AX420">
        <f t="shared" si="801"/>
        <v>1.7783800225708135E-2</v>
      </c>
      <c r="AY420">
        <f t="shared" si="802"/>
        <v>0.27763956879134039</v>
      </c>
      <c r="AZ420" s="4">
        <f t="shared" si="803"/>
        <v>1.1568315366305849E-2</v>
      </c>
      <c r="BA420">
        <f t="shared" si="804"/>
        <v>358659.91068312596</v>
      </c>
      <c r="BB420" t="s">
        <v>191</v>
      </c>
      <c r="BC420">
        <f t="shared" si="805"/>
        <v>1.6701294246156493E-2</v>
      </c>
      <c r="BD420">
        <f t="shared" si="806"/>
        <v>148.60824820561217</v>
      </c>
      <c r="BE420">
        <f t="shared" si="807"/>
        <v>23.437029079881924</v>
      </c>
      <c r="BF420">
        <f t="shared" si="808"/>
        <v>-2.2729876989233144E-3</v>
      </c>
      <c r="BG420">
        <f t="shared" si="809"/>
        <v>23.434756092183001</v>
      </c>
      <c r="BH420" s="19">
        <f t="shared" si="810"/>
        <v>0.17394652008353736</v>
      </c>
      <c r="BI420">
        <f t="shared" si="811"/>
        <v>13.67772947953393</v>
      </c>
      <c r="BJ420">
        <f t="shared" si="812"/>
        <v>21.09872947953393</v>
      </c>
      <c r="BK420">
        <f t="shared" si="813"/>
        <v>66.327124662843744</v>
      </c>
      <c r="BL420">
        <f t="shared" si="814"/>
        <v>1.1576267087473573</v>
      </c>
      <c r="BM420">
        <f t="shared" si="815"/>
        <v>250.15381753016518</v>
      </c>
      <c r="BN420">
        <f t="shared" si="816"/>
        <v>16.67692116867768</v>
      </c>
      <c r="BO420">
        <f t="shared" si="817"/>
        <v>16</v>
      </c>
      <c r="BP420">
        <f t="shared" si="818"/>
        <v>40</v>
      </c>
      <c r="BQ420">
        <f t="shared" si="819"/>
        <v>36</v>
      </c>
      <c r="BR420">
        <f t="shared" si="820"/>
        <v>-16.802419688996533</v>
      </c>
      <c r="BS420" t="str">
        <f t="shared" si="821"/>
        <v>NEGATIF</v>
      </c>
      <c r="BT420">
        <f t="shared" si="757"/>
        <v>-0.29325754587491115</v>
      </c>
      <c r="BU420">
        <f t="shared" si="758"/>
        <v>16</v>
      </c>
      <c r="BV420">
        <f t="shared" si="759"/>
        <v>-1969</v>
      </c>
      <c r="BW420">
        <f t="shared" si="760"/>
        <v>51</v>
      </c>
      <c r="BX420" t="str">
        <f t="shared" si="761"/>
        <v>NEGATIF</v>
      </c>
      <c r="BY420">
        <f t="shared" si="822"/>
        <v>69.158293735972549</v>
      </c>
      <c r="BZ420">
        <f t="shared" si="823"/>
        <v>249.15829373597256</v>
      </c>
      <c r="CA420">
        <f t="shared" si="824"/>
        <v>20.258866285593392</v>
      </c>
      <c r="CB420" t="str">
        <f t="shared" si="825"/>
        <v>POSITIF</v>
      </c>
      <c r="CC420">
        <f t="shared" si="826"/>
        <v>20</v>
      </c>
      <c r="CD420">
        <f t="shared" si="827"/>
        <v>15</v>
      </c>
      <c r="CE420">
        <f t="shared" si="828"/>
        <v>31</v>
      </c>
      <c r="CG420">
        <f t="shared" si="829"/>
        <v>4.3660077523344922</v>
      </c>
      <c r="CH420">
        <f t="shared" si="830"/>
        <v>0.40901365321039312</v>
      </c>
      <c r="CI420">
        <f t="shared" si="831"/>
        <v>0.40905332432959668</v>
      </c>
    </row>
    <row r="421" spans="1:87">
      <c r="A421">
        <f t="shared" ref="A421:F421" si="968">A127</f>
        <v>7.0027777777777782</v>
      </c>
      <c r="B421">
        <f t="shared" si="968"/>
        <v>111.315</v>
      </c>
      <c r="C421">
        <f t="shared" si="968"/>
        <v>7</v>
      </c>
      <c r="D421">
        <f t="shared" si="968"/>
        <v>2017</v>
      </c>
      <c r="E421">
        <f t="shared" si="968"/>
        <v>5</v>
      </c>
      <c r="F421">
        <f t="shared" si="968"/>
        <v>25</v>
      </c>
      <c r="G421">
        <f t="shared" si="763"/>
        <v>0.12222152900771403</v>
      </c>
      <c r="H421">
        <f t="shared" ref="H421:J421" si="969">H127</f>
        <v>4</v>
      </c>
      <c r="I421">
        <f t="shared" si="969"/>
        <v>45</v>
      </c>
      <c r="J421">
        <f t="shared" si="969"/>
        <v>4.75</v>
      </c>
      <c r="L421">
        <f t="shared" ref="L421:M421" si="970">L127</f>
        <v>20</v>
      </c>
      <c r="M421">
        <f t="shared" si="970"/>
        <v>-13</v>
      </c>
      <c r="N421">
        <f t="shared" si="766"/>
        <v>2457898.40625</v>
      </c>
      <c r="O421">
        <f t="shared" si="767"/>
        <v>8.1271790906283143E-4</v>
      </c>
      <c r="P421">
        <f t="shared" si="768"/>
        <v>2457898.4070627177</v>
      </c>
      <c r="Q421">
        <f t="shared" si="769"/>
        <v>0.17394680527632345</v>
      </c>
      <c r="R421">
        <f t="shared" si="770"/>
        <v>249.45202757085531</v>
      </c>
      <c r="S421">
        <f t="shared" si="771"/>
        <v>342.16926508866891</v>
      </c>
      <c r="T421">
        <f t="shared" si="772"/>
        <v>4.3537592068870978</v>
      </c>
      <c r="U421">
        <f t="shared" si="773"/>
        <v>5.97198027492656</v>
      </c>
      <c r="V421">
        <f t="shared" si="774"/>
        <v>148.60317814924122</v>
      </c>
      <c r="W421">
        <f t="shared" si="775"/>
        <v>2.5936147376319525</v>
      </c>
      <c r="X421">
        <f t="shared" si="776"/>
        <v>62.684755040902019</v>
      </c>
      <c r="Y421">
        <f t="shared" si="777"/>
        <v>1.0940553662698529</v>
      </c>
      <c r="Z421">
        <f t="shared" si="778"/>
        <v>139.44574048263166</v>
      </c>
      <c r="AA421">
        <f t="shared" si="779"/>
        <v>2.4337872993034693</v>
      </c>
      <c r="AB421">
        <f t="shared" si="780"/>
        <v>-6773.0906175617274</v>
      </c>
      <c r="AC421">
        <f t="shared" si="781"/>
        <v>122.213807574261</v>
      </c>
      <c r="AD421">
        <f t="shared" si="782"/>
        <v>973.01717429210305</v>
      </c>
      <c r="AE421">
        <f t="shared" si="783"/>
        <v>-626.31706009163258</v>
      </c>
      <c r="AF421">
        <f t="shared" si="784"/>
        <v>312.7936059741254</v>
      </c>
      <c r="AG421">
        <f t="shared" si="785"/>
        <v>1892.2834849429412</v>
      </c>
      <c r="AH421">
        <f t="shared" si="786"/>
        <v>-4099.0996048699299</v>
      </c>
      <c r="AI421">
        <f t="shared" si="787"/>
        <v>-1.1386387791305361</v>
      </c>
      <c r="AJ421">
        <f t="shared" si="788"/>
        <v>248.31338879172478</v>
      </c>
      <c r="AK421">
        <f t="shared" si="789"/>
        <v>4.3338862112003813</v>
      </c>
      <c r="AL421">
        <f t="shared" si="790"/>
        <v>248</v>
      </c>
      <c r="AM421">
        <f t="shared" si="791"/>
        <v>18</v>
      </c>
      <c r="AN421">
        <f t="shared" si="792"/>
        <v>48</v>
      </c>
      <c r="AP421">
        <f t="shared" si="793"/>
        <v>4.9273975739914437</v>
      </c>
      <c r="AQ421">
        <f t="shared" si="794"/>
        <v>8.5999311220931601E-2</v>
      </c>
      <c r="AR421" t="str">
        <f t="shared" si="795"/>
        <v>POSITIF</v>
      </c>
      <c r="AS421">
        <f t="shared" si="796"/>
        <v>4</v>
      </c>
      <c r="AT421">
        <f t="shared" si="797"/>
        <v>55</v>
      </c>
      <c r="AU421">
        <f t="shared" si="798"/>
        <v>38</v>
      </c>
      <c r="AV421">
        <f t="shared" si="799"/>
        <v>1.0189965839272004</v>
      </c>
      <c r="AW421" s="4">
        <f t="shared" si="800"/>
        <v>4.2458190996966683E-2</v>
      </c>
      <c r="AX421">
        <f t="shared" si="801"/>
        <v>1.7784845456104377E-2</v>
      </c>
      <c r="AY421">
        <f t="shared" si="802"/>
        <v>0.27765588526970231</v>
      </c>
      <c r="AZ421" s="4">
        <f t="shared" si="803"/>
        <v>1.1568995219570929E-2</v>
      </c>
      <c r="BA421">
        <f t="shared" si="804"/>
        <v>358638.83415935404</v>
      </c>
      <c r="BB421" t="s">
        <v>191</v>
      </c>
      <c r="BC421">
        <f t="shared" si="805"/>
        <v>1.6701294234178394E-2</v>
      </c>
      <c r="BD421">
        <f t="shared" si="806"/>
        <v>148.60769660390352</v>
      </c>
      <c r="BE421">
        <f t="shared" si="807"/>
        <v>23.437029076173229</v>
      </c>
      <c r="BF421">
        <f t="shared" si="808"/>
        <v>-2.2730211598012157E-3</v>
      </c>
      <c r="BG421">
        <f t="shared" si="809"/>
        <v>23.434756055013427</v>
      </c>
      <c r="BH421" s="19">
        <f t="shared" si="810"/>
        <v>0.17394680527632345</v>
      </c>
      <c r="BI421">
        <f t="shared" si="811"/>
        <v>13.928413955401629</v>
      </c>
      <c r="BJ421">
        <f t="shared" si="812"/>
        <v>21.34941395540163</v>
      </c>
      <c r="BK421">
        <f t="shared" si="813"/>
        <v>70.066676458173873</v>
      </c>
      <c r="BL421">
        <f t="shared" si="814"/>
        <v>1.2228942001247332</v>
      </c>
      <c r="BM421">
        <f t="shared" si="815"/>
        <v>250.17453287285059</v>
      </c>
      <c r="BN421">
        <f t="shared" si="816"/>
        <v>16.678302191523372</v>
      </c>
      <c r="BO421">
        <f t="shared" si="817"/>
        <v>16</v>
      </c>
      <c r="BP421">
        <f t="shared" si="818"/>
        <v>40</v>
      </c>
      <c r="BQ421">
        <f t="shared" si="819"/>
        <v>41</v>
      </c>
      <c r="BR421">
        <f t="shared" si="820"/>
        <v>-16.820873142687933</v>
      </c>
      <c r="BS421" t="str">
        <f t="shared" si="821"/>
        <v>NEGATIF</v>
      </c>
      <c r="BT421">
        <f t="shared" si="757"/>
        <v>-0.29357961940019039</v>
      </c>
      <c r="BU421">
        <f t="shared" si="758"/>
        <v>16</v>
      </c>
      <c r="BV421">
        <f t="shared" si="759"/>
        <v>-1970</v>
      </c>
      <c r="BW421">
        <f t="shared" si="760"/>
        <v>44</v>
      </c>
      <c r="BX421" t="str">
        <f t="shared" si="761"/>
        <v>NEGATIF</v>
      </c>
      <c r="BY421">
        <f t="shared" si="822"/>
        <v>70.029053017879122</v>
      </c>
      <c r="BZ421">
        <f t="shared" si="823"/>
        <v>250.02905301787911</v>
      </c>
      <c r="CA421">
        <f t="shared" si="824"/>
        <v>16.775629916866812</v>
      </c>
      <c r="CB421" t="str">
        <f t="shared" si="825"/>
        <v>POSITIF</v>
      </c>
      <c r="CC421">
        <f t="shared" si="826"/>
        <v>16</v>
      </c>
      <c r="CD421">
        <f t="shared" si="827"/>
        <v>46</v>
      </c>
      <c r="CE421">
        <f t="shared" si="828"/>
        <v>32</v>
      </c>
      <c r="CG421">
        <f t="shared" si="829"/>
        <v>4.366369303270031</v>
      </c>
      <c r="CH421">
        <f t="shared" si="830"/>
        <v>0.40901365256166167</v>
      </c>
      <c r="CI421">
        <f t="shared" si="831"/>
        <v>0.40905332426486773</v>
      </c>
    </row>
    <row r="422" spans="1:87">
      <c r="A422">
        <f t="shared" ref="A422:F422" si="971">A128</f>
        <v>7.0027777777777782</v>
      </c>
      <c r="B422">
        <f t="shared" si="971"/>
        <v>111.315</v>
      </c>
      <c r="C422">
        <f t="shared" si="971"/>
        <v>7</v>
      </c>
      <c r="D422">
        <f t="shared" si="971"/>
        <v>2017</v>
      </c>
      <c r="E422">
        <f t="shared" si="971"/>
        <v>5</v>
      </c>
      <c r="F422">
        <f t="shared" si="971"/>
        <v>25</v>
      </c>
      <c r="G422">
        <f t="shared" si="763"/>
        <v>0.12222152900771403</v>
      </c>
      <c r="H422">
        <f t="shared" ref="H422:J422" si="972">H128</f>
        <v>5</v>
      </c>
      <c r="I422">
        <f t="shared" si="972"/>
        <v>0</v>
      </c>
      <c r="J422">
        <f t="shared" si="972"/>
        <v>5</v>
      </c>
      <c r="L422">
        <f t="shared" ref="L422:M422" si="973">L128</f>
        <v>20</v>
      </c>
      <c r="M422">
        <f t="shared" si="973"/>
        <v>-13</v>
      </c>
      <c r="N422">
        <f t="shared" si="766"/>
        <v>2457898.416666667</v>
      </c>
      <c r="O422">
        <f t="shared" si="767"/>
        <v>8.1271790906283143E-4</v>
      </c>
      <c r="P422">
        <f t="shared" si="768"/>
        <v>2457898.4174793847</v>
      </c>
      <c r="Q422">
        <f t="shared" si="769"/>
        <v>0.17394709046912227</v>
      </c>
      <c r="R422">
        <f t="shared" si="770"/>
        <v>249.45202757085531</v>
      </c>
      <c r="S422">
        <f t="shared" si="771"/>
        <v>342.305358764017</v>
      </c>
      <c r="T422">
        <f t="shared" si="772"/>
        <v>4.3537592068870978</v>
      </c>
      <c r="U422">
        <f t="shared" si="773"/>
        <v>5.9743555576525242</v>
      </c>
      <c r="V422">
        <f t="shared" si="774"/>
        <v>148.60262654587092</v>
      </c>
      <c r="W422">
        <f t="shared" si="775"/>
        <v>2.5936051103369757</v>
      </c>
      <c r="X422">
        <f t="shared" si="776"/>
        <v>62.695022200972744</v>
      </c>
      <c r="Y422">
        <f t="shared" si="777"/>
        <v>1.0942345620179164</v>
      </c>
      <c r="Z422">
        <f t="shared" si="778"/>
        <v>139.45600715245655</v>
      </c>
      <c r="AA422">
        <f t="shared" si="779"/>
        <v>2.4339664864951285</v>
      </c>
      <c r="AB422">
        <f t="shared" si="780"/>
        <v>-6721.8778430456759</v>
      </c>
      <c r="AC422">
        <f t="shared" si="781"/>
        <v>121.93791208290965</v>
      </c>
      <c r="AD422">
        <f t="shared" si="782"/>
        <v>1017.1846174203837</v>
      </c>
      <c r="AE422">
        <f t="shared" si="783"/>
        <v>-628.66868464931304</v>
      </c>
      <c r="AF422">
        <f t="shared" si="784"/>
        <v>312.09110941735639</v>
      </c>
      <c r="AG422">
        <f t="shared" si="785"/>
        <v>1882.0432069678602</v>
      </c>
      <c r="AH422">
        <f t="shared" si="786"/>
        <v>-4017.2896818064792</v>
      </c>
      <c r="AI422">
        <f t="shared" si="787"/>
        <v>-1.1159138005017997</v>
      </c>
      <c r="AJ422">
        <f t="shared" si="788"/>
        <v>248.33611377035351</v>
      </c>
      <c r="AK422">
        <f t="shared" si="789"/>
        <v>4.3342828368998978</v>
      </c>
      <c r="AL422">
        <f t="shared" si="790"/>
        <v>248</v>
      </c>
      <c r="AM422">
        <f t="shared" si="791"/>
        <v>20</v>
      </c>
      <c r="AN422">
        <f t="shared" si="792"/>
        <v>10</v>
      </c>
      <c r="AP422">
        <f t="shared" si="793"/>
        <v>4.9345495868090588</v>
      </c>
      <c r="AQ422">
        <f t="shared" si="794"/>
        <v>8.6124137392743827E-2</v>
      </c>
      <c r="AR422" t="str">
        <f t="shared" si="795"/>
        <v>POSITIF</v>
      </c>
      <c r="AS422">
        <f t="shared" si="796"/>
        <v>4</v>
      </c>
      <c r="AT422">
        <f t="shared" si="797"/>
        <v>56</v>
      </c>
      <c r="AU422">
        <f t="shared" si="798"/>
        <v>4</v>
      </c>
      <c r="AV422">
        <f t="shared" si="799"/>
        <v>1.0190560766802703</v>
      </c>
      <c r="AW422" s="4">
        <f t="shared" si="800"/>
        <v>4.246066986167793E-2</v>
      </c>
      <c r="AX422">
        <f t="shared" si="801"/>
        <v>1.7785883800526522E-2</v>
      </c>
      <c r="AY422">
        <f t="shared" si="802"/>
        <v>0.2776720942548852</v>
      </c>
      <c r="AZ422" s="4">
        <f t="shared" si="803"/>
        <v>1.156967059395355E-2</v>
      </c>
      <c r="BA422">
        <f t="shared" si="804"/>
        <v>358617.8989405738</v>
      </c>
      <c r="BB422" t="s">
        <v>191</v>
      </c>
      <c r="BC422">
        <f t="shared" si="805"/>
        <v>1.6701294222200298E-2</v>
      </c>
      <c r="BD422">
        <f t="shared" si="806"/>
        <v>148.6071450021702</v>
      </c>
      <c r="BE422">
        <f t="shared" si="807"/>
        <v>23.437029072464533</v>
      </c>
      <c r="BF422">
        <f t="shared" si="808"/>
        <v>-2.2730546087063883E-3</v>
      </c>
      <c r="BG422">
        <f t="shared" si="809"/>
        <v>23.434756017855825</v>
      </c>
      <c r="BH422" s="19">
        <f t="shared" si="810"/>
        <v>0.17394709046912227</v>
      </c>
      <c r="BI422">
        <f t="shared" si="811"/>
        <v>14.179098442445198</v>
      </c>
      <c r="BJ422">
        <f t="shared" si="812"/>
        <v>21.600098442445198</v>
      </c>
      <c r="BK422">
        <f t="shared" si="813"/>
        <v>73.806313076219737</v>
      </c>
      <c r="BL422">
        <f t="shared" si="814"/>
        <v>1.2881631719377791</v>
      </c>
      <c r="BM422">
        <f t="shared" si="815"/>
        <v>250.19516356045824</v>
      </c>
      <c r="BN422">
        <f t="shared" si="816"/>
        <v>16.679677570697216</v>
      </c>
      <c r="BO422">
        <f t="shared" si="817"/>
        <v>16</v>
      </c>
      <c r="BP422">
        <f t="shared" si="818"/>
        <v>40</v>
      </c>
      <c r="BQ422">
        <f t="shared" si="819"/>
        <v>46</v>
      </c>
      <c r="BR422">
        <f t="shared" si="820"/>
        <v>-16.817280152590929</v>
      </c>
      <c r="BS422" t="str">
        <f t="shared" si="821"/>
        <v>NEGATIF</v>
      </c>
      <c r="BT422">
        <f t="shared" si="757"/>
        <v>-0.29351690989300611</v>
      </c>
      <c r="BU422">
        <f t="shared" si="758"/>
        <v>16</v>
      </c>
      <c r="BV422">
        <f t="shared" si="759"/>
        <v>-1970</v>
      </c>
      <c r="BW422">
        <f t="shared" si="760"/>
        <v>57</v>
      </c>
      <c r="BX422" t="str">
        <f t="shared" si="761"/>
        <v>NEGATIF</v>
      </c>
      <c r="BY422">
        <f t="shared" si="822"/>
        <v>70.822730744761316</v>
      </c>
      <c r="BZ422">
        <f t="shared" si="823"/>
        <v>250.82273074476132</v>
      </c>
      <c r="CA422">
        <f t="shared" si="824"/>
        <v>13.279018285243001</v>
      </c>
      <c r="CB422" t="str">
        <f t="shared" si="825"/>
        <v>POSITIF</v>
      </c>
      <c r="CC422">
        <f t="shared" si="826"/>
        <v>13</v>
      </c>
      <c r="CD422">
        <f t="shared" si="827"/>
        <v>16</v>
      </c>
      <c r="CE422">
        <f t="shared" si="828"/>
        <v>44</v>
      </c>
      <c r="CG422">
        <f t="shared" si="829"/>
        <v>4.3667293766957354</v>
      </c>
      <c r="CH422">
        <f t="shared" si="830"/>
        <v>0.40901365191313921</v>
      </c>
      <c r="CI422">
        <f t="shared" si="831"/>
        <v>0.40905332420013879</v>
      </c>
    </row>
    <row r="423" spans="1:87">
      <c r="A423">
        <f t="shared" ref="A423:F423" si="974">A129</f>
        <v>7.0027777777777782</v>
      </c>
      <c r="B423">
        <f t="shared" si="974"/>
        <v>111.315</v>
      </c>
      <c r="C423">
        <f t="shared" si="974"/>
        <v>7</v>
      </c>
      <c r="D423">
        <f t="shared" si="974"/>
        <v>2017</v>
      </c>
      <c r="E423">
        <f t="shared" si="974"/>
        <v>5</v>
      </c>
      <c r="F423">
        <f t="shared" si="974"/>
        <v>25</v>
      </c>
      <c r="G423">
        <f t="shared" si="763"/>
        <v>0.12222152900771403</v>
      </c>
      <c r="H423">
        <f t="shared" ref="H423:J423" si="975">H129</f>
        <v>5</v>
      </c>
      <c r="I423">
        <f t="shared" si="975"/>
        <v>15</v>
      </c>
      <c r="J423">
        <f t="shared" si="975"/>
        <v>5.25</v>
      </c>
      <c r="L423">
        <f t="shared" ref="L423:M423" si="976">L129</f>
        <v>20</v>
      </c>
      <c r="M423">
        <f t="shared" si="976"/>
        <v>-13</v>
      </c>
      <c r="N423">
        <f t="shared" si="766"/>
        <v>2457898.4270833335</v>
      </c>
      <c r="O423">
        <f t="shared" si="767"/>
        <v>8.1271790906283143E-4</v>
      </c>
      <c r="P423">
        <f t="shared" si="768"/>
        <v>2457898.4278960512</v>
      </c>
      <c r="Q423">
        <f t="shared" si="769"/>
        <v>0.17394737566190835</v>
      </c>
      <c r="R423">
        <f t="shared" si="770"/>
        <v>249.45202757085531</v>
      </c>
      <c r="S423">
        <f t="shared" si="771"/>
        <v>342.44145243326784</v>
      </c>
      <c r="T423">
        <f t="shared" si="772"/>
        <v>4.3537592068870978</v>
      </c>
      <c r="U423">
        <f t="shared" si="773"/>
        <v>5.9767308402720714</v>
      </c>
      <c r="V423">
        <f t="shared" si="774"/>
        <v>148.60207494252523</v>
      </c>
      <c r="W423">
        <f t="shared" si="775"/>
        <v>2.5935954830424288</v>
      </c>
      <c r="X423">
        <f t="shared" si="776"/>
        <v>62.705289360585084</v>
      </c>
      <c r="Y423">
        <f t="shared" si="777"/>
        <v>1.0944137577579796</v>
      </c>
      <c r="Z423">
        <f t="shared" si="778"/>
        <v>139.46627382182214</v>
      </c>
      <c r="AA423">
        <f t="shared" si="779"/>
        <v>2.4341456736787719</v>
      </c>
      <c r="AB423">
        <f t="shared" si="780"/>
        <v>-6670.6262468197874</v>
      </c>
      <c r="AC423">
        <f t="shared" si="781"/>
        <v>121.64916268436217</v>
      </c>
      <c r="AD423">
        <f t="shared" si="782"/>
        <v>1060.9231693361808</v>
      </c>
      <c r="AE423">
        <f t="shared" si="783"/>
        <v>-630.95404517407292</v>
      </c>
      <c r="AF423">
        <f t="shared" si="784"/>
        <v>311.38444278867269</v>
      </c>
      <c r="AG423">
        <f t="shared" si="785"/>
        <v>1871.787814671939</v>
      </c>
      <c r="AH423">
        <f t="shared" si="786"/>
        <v>-3935.8357025127066</v>
      </c>
      <c r="AI423">
        <f t="shared" si="787"/>
        <v>-1.0932876951424184</v>
      </c>
      <c r="AJ423">
        <f t="shared" si="788"/>
        <v>248.3587398757129</v>
      </c>
      <c r="AK423">
        <f t="shared" si="789"/>
        <v>4.3346777369353227</v>
      </c>
      <c r="AL423">
        <f t="shared" si="790"/>
        <v>248</v>
      </c>
      <c r="AM423">
        <f t="shared" si="791"/>
        <v>21</v>
      </c>
      <c r="AN423">
        <f t="shared" si="792"/>
        <v>31</v>
      </c>
      <c r="AP423">
        <f t="shared" si="793"/>
        <v>4.9289004083278529</v>
      </c>
      <c r="AQ423">
        <f t="shared" si="794"/>
        <v>8.6025540628213965E-2</v>
      </c>
      <c r="AR423" t="str">
        <f t="shared" si="795"/>
        <v>POSITIF</v>
      </c>
      <c r="AS423">
        <f t="shared" si="796"/>
        <v>4</v>
      </c>
      <c r="AT423">
        <f t="shared" si="797"/>
        <v>55</v>
      </c>
      <c r="AU423">
        <f t="shared" si="798"/>
        <v>44</v>
      </c>
      <c r="AV423">
        <f t="shared" si="799"/>
        <v>1.0191151744045639</v>
      </c>
      <c r="AW423" s="4">
        <f t="shared" si="800"/>
        <v>4.2463132266856829E-2</v>
      </c>
      <c r="AX423">
        <f t="shared" si="801"/>
        <v>1.7786915250395881E-2</v>
      </c>
      <c r="AY423">
        <f t="shared" si="802"/>
        <v>0.27768819561297792</v>
      </c>
      <c r="AZ423" s="4">
        <f t="shared" si="803"/>
        <v>1.1570341483874079E-2</v>
      </c>
      <c r="BA423">
        <f t="shared" si="804"/>
        <v>358597.10515065579</v>
      </c>
      <c r="BB423" t="s">
        <v>191</v>
      </c>
      <c r="BC423">
        <f t="shared" si="805"/>
        <v>1.6701294210222199E-2</v>
      </c>
      <c r="BD423">
        <f t="shared" si="806"/>
        <v>148.60659340046155</v>
      </c>
      <c r="BE423">
        <f t="shared" si="807"/>
        <v>23.437029068755837</v>
      </c>
      <c r="BF423">
        <f t="shared" si="808"/>
        <v>-2.2730880456299069E-3</v>
      </c>
      <c r="BG423">
        <f t="shared" si="809"/>
        <v>23.434755980710207</v>
      </c>
      <c r="BH423" s="19">
        <f t="shared" si="810"/>
        <v>0.17394737566190835</v>
      </c>
      <c r="BI423">
        <f t="shared" si="811"/>
        <v>14.429782918312897</v>
      </c>
      <c r="BJ423">
        <f t="shared" si="812"/>
        <v>21.850782918312898</v>
      </c>
      <c r="BK423">
        <f t="shared" si="813"/>
        <v>77.546038864414243</v>
      </c>
      <c r="BL423">
        <f t="shared" si="814"/>
        <v>1.3534337000635133</v>
      </c>
      <c r="BM423">
        <f t="shared" si="815"/>
        <v>250.21570491027921</v>
      </c>
      <c r="BN423">
        <f t="shared" si="816"/>
        <v>16.681046994018615</v>
      </c>
      <c r="BO423">
        <f t="shared" si="817"/>
        <v>16</v>
      </c>
      <c r="BP423">
        <f t="shared" si="818"/>
        <v>40</v>
      </c>
      <c r="BQ423">
        <f t="shared" si="819"/>
        <v>51</v>
      </c>
      <c r="BR423">
        <f t="shared" si="820"/>
        <v>-16.82631834912959</v>
      </c>
      <c r="BS423" t="str">
        <f t="shared" si="821"/>
        <v>NEGATIF</v>
      </c>
      <c r="BT423">
        <f t="shared" si="757"/>
        <v>-0.2936746561810481</v>
      </c>
      <c r="BU423">
        <f t="shared" si="758"/>
        <v>16</v>
      </c>
      <c r="BV423">
        <f t="shared" si="759"/>
        <v>-1970</v>
      </c>
      <c r="BW423">
        <f t="shared" si="760"/>
        <v>25</v>
      </c>
      <c r="BX423" t="str">
        <f t="shared" si="761"/>
        <v>NEGATIF</v>
      </c>
      <c r="BY423">
        <f t="shared" si="822"/>
        <v>71.514086871865189</v>
      </c>
      <c r="BZ423">
        <f t="shared" si="823"/>
        <v>251.51408687186517</v>
      </c>
      <c r="CA423">
        <f t="shared" si="824"/>
        <v>9.7640195130004876</v>
      </c>
      <c r="CB423" t="str">
        <f t="shared" si="825"/>
        <v>POSITIF</v>
      </c>
      <c r="CC423">
        <f t="shared" si="826"/>
        <v>9</v>
      </c>
      <c r="CD423">
        <f t="shared" si="827"/>
        <v>45</v>
      </c>
      <c r="CE423">
        <f t="shared" si="828"/>
        <v>50</v>
      </c>
      <c r="CG423">
        <f t="shared" si="829"/>
        <v>4.3670878908829147</v>
      </c>
      <c r="CH423">
        <f t="shared" si="830"/>
        <v>0.40901365126482586</v>
      </c>
      <c r="CI423">
        <f t="shared" si="831"/>
        <v>0.40905332413540985</v>
      </c>
    </row>
    <row r="424" spans="1:87">
      <c r="A424">
        <f t="shared" ref="A424:F424" si="977">A130</f>
        <v>7.0027777777777782</v>
      </c>
      <c r="B424">
        <f t="shared" si="977"/>
        <v>111.315</v>
      </c>
      <c r="C424">
        <f t="shared" si="977"/>
        <v>7</v>
      </c>
      <c r="D424">
        <f t="shared" si="977"/>
        <v>2017</v>
      </c>
      <c r="E424">
        <f t="shared" si="977"/>
        <v>5</v>
      </c>
      <c r="F424">
        <f t="shared" si="977"/>
        <v>25</v>
      </c>
      <c r="G424">
        <f t="shared" si="763"/>
        <v>0.12222152900771403</v>
      </c>
      <c r="H424">
        <f t="shared" ref="H424:J424" si="978">H130</f>
        <v>5</v>
      </c>
      <c r="I424">
        <f t="shared" si="978"/>
        <v>30</v>
      </c>
      <c r="J424">
        <f t="shared" si="978"/>
        <v>5.5</v>
      </c>
      <c r="L424">
        <f t="shared" ref="L424:M424" si="979">L130</f>
        <v>20</v>
      </c>
      <c r="M424">
        <f t="shared" si="979"/>
        <v>-13</v>
      </c>
      <c r="N424">
        <f t="shared" si="766"/>
        <v>2457898.4375</v>
      </c>
      <c r="O424">
        <f t="shared" si="767"/>
        <v>8.1271790906283143E-4</v>
      </c>
      <c r="P424">
        <f t="shared" si="768"/>
        <v>2457898.4383127177</v>
      </c>
      <c r="Q424">
        <f t="shared" si="769"/>
        <v>0.1739476608546944</v>
      </c>
      <c r="R424">
        <f t="shared" si="770"/>
        <v>249.45202757085531</v>
      </c>
      <c r="S424">
        <f t="shared" si="771"/>
        <v>342.57754610251868</v>
      </c>
      <c r="T424">
        <f t="shared" si="772"/>
        <v>4.3537592068870978</v>
      </c>
      <c r="U424">
        <f t="shared" si="773"/>
        <v>5.9791061228916185</v>
      </c>
      <c r="V424">
        <f t="shared" si="774"/>
        <v>148.60152333917966</v>
      </c>
      <c r="W424">
        <f t="shared" si="775"/>
        <v>2.5935858557478837</v>
      </c>
      <c r="X424">
        <f t="shared" si="776"/>
        <v>62.715556520196515</v>
      </c>
      <c r="Y424">
        <f t="shared" si="777"/>
        <v>1.0945929534980268</v>
      </c>
      <c r="Z424">
        <f t="shared" si="778"/>
        <v>139.47654049118682</v>
      </c>
      <c r="AA424">
        <f t="shared" si="779"/>
        <v>2.4343248608623993</v>
      </c>
      <c r="AB424">
        <f t="shared" si="780"/>
        <v>-6619.336115750215</v>
      </c>
      <c r="AC424">
        <f t="shared" si="781"/>
        <v>121.34758980474095</v>
      </c>
      <c r="AD424">
        <f t="shared" si="782"/>
        <v>1104.2143899429429</v>
      </c>
      <c r="AE424">
        <f t="shared" si="783"/>
        <v>-633.17290088723348</v>
      </c>
      <c r="AF424">
        <f t="shared" si="784"/>
        <v>310.6736246940639</v>
      </c>
      <c r="AG424">
        <f t="shared" si="785"/>
        <v>1861.5173850807864</v>
      </c>
      <c r="AH424">
        <f t="shared" si="786"/>
        <v>-3854.7560271149146</v>
      </c>
      <c r="AI424">
        <f t="shared" si="787"/>
        <v>-1.0707655630874762</v>
      </c>
      <c r="AJ424">
        <f t="shared" si="788"/>
        <v>248.38126200776784</v>
      </c>
      <c r="AK424">
        <f t="shared" si="789"/>
        <v>4.3350708222942504</v>
      </c>
      <c r="AL424">
        <f t="shared" si="790"/>
        <v>248</v>
      </c>
      <c r="AM424">
        <f t="shared" si="791"/>
        <v>22</v>
      </c>
      <c r="AN424">
        <f t="shared" si="792"/>
        <v>52</v>
      </c>
      <c r="AP424">
        <f t="shared" si="793"/>
        <v>4.9262742674315678</v>
      </c>
      <c r="AQ424">
        <f t="shared" si="794"/>
        <v>8.5979705822952515E-2</v>
      </c>
      <c r="AR424" t="str">
        <f t="shared" si="795"/>
        <v>POSITIF</v>
      </c>
      <c r="AS424">
        <f t="shared" si="796"/>
        <v>4</v>
      </c>
      <c r="AT424">
        <f t="shared" si="797"/>
        <v>55</v>
      </c>
      <c r="AU424">
        <f t="shared" si="798"/>
        <v>34</v>
      </c>
      <c r="AV424">
        <f t="shared" si="799"/>
        <v>1.0191738766197491</v>
      </c>
      <c r="AW424" s="4">
        <f t="shared" si="800"/>
        <v>4.2465578192489549E-2</v>
      </c>
      <c r="AX424">
        <f t="shared" si="801"/>
        <v>1.7787939797329077E-2</v>
      </c>
      <c r="AY424">
        <f t="shared" si="802"/>
        <v>0.27770418921311785</v>
      </c>
      <c r="AZ424" s="4">
        <f t="shared" si="803"/>
        <v>1.157100788387991E-2</v>
      </c>
      <c r="BA424">
        <f t="shared" si="804"/>
        <v>358576.4529097937</v>
      </c>
      <c r="BB424" t="s">
        <v>191</v>
      </c>
      <c r="BC424">
        <f t="shared" si="805"/>
        <v>1.6701294198244104E-2</v>
      </c>
      <c r="BD424">
        <f t="shared" si="806"/>
        <v>148.60604179875295</v>
      </c>
      <c r="BE424">
        <f t="shared" si="807"/>
        <v>23.437029065047142</v>
      </c>
      <c r="BF424">
        <f t="shared" si="808"/>
        <v>-2.273121470567322E-3</v>
      </c>
      <c r="BG424">
        <f t="shared" si="809"/>
        <v>23.434755943576576</v>
      </c>
      <c r="BH424" s="19">
        <f t="shared" si="810"/>
        <v>0.1739476608546944</v>
      </c>
      <c r="BI424">
        <f t="shared" si="811"/>
        <v>14.680467394180596</v>
      </c>
      <c r="BJ424">
        <f t="shared" si="812"/>
        <v>22.101467394180595</v>
      </c>
      <c r="BK424">
        <f t="shared" si="813"/>
        <v>81.285858626503284</v>
      </c>
      <c r="BL424">
        <f t="shared" si="814"/>
        <v>1.418705868343118</v>
      </c>
      <c r="BM424">
        <f t="shared" si="815"/>
        <v>250.23615228620565</v>
      </c>
      <c r="BN424">
        <f t="shared" si="816"/>
        <v>16.682410152413709</v>
      </c>
      <c r="BO424">
        <f t="shared" si="817"/>
        <v>16</v>
      </c>
      <c r="BP424">
        <f t="shared" si="818"/>
        <v>40</v>
      </c>
      <c r="BQ424">
        <f t="shared" si="819"/>
        <v>56</v>
      </c>
      <c r="BR424">
        <f t="shared" si="820"/>
        <v>-16.832350165991603</v>
      </c>
      <c r="BS424" t="str">
        <f t="shared" si="821"/>
        <v>NEGATIF</v>
      </c>
      <c r="BT424">
        <f t="shared" si="757"/>
        <v>-0.29377993124516755</v>
      </c>
      <c r="BU424">
        <f t="shared" si="758"/>
        <v>16</v>
      </c>
      <c r="BV424">
        <f t="shared" si="759"/>
        <v>-1970</v>
      </c>
      <c r="BW424">
        <f t="shared" si="760"/>
        <v>3</v>
      </c>
      <c r="BX424" t="str">
        <f t="shared" si="761"/>
        <v>NEGATIF</v>
      </c>
      <c r="BY424">
        <f t="shared" si="822"/>
        <v>72.127010734919338</v>
      </c>
      <c r="BZ424">
        <f t="shared" si="823"/>
        <v>252.12701073491934</v>
      </c>
      <c r="CA424">
        <f t="shared" si="824"/>
        <v>6.2362351282274195</v>
      </c>
      <c r="CB424" t="str">
        <f t="shared" si="825"/>
        <v>POSITIF</v>
      </c>
      <c r="CC424">
        <f t="shared" si="826"/>
        <v>6</v>
      </c>
      <c r="CD424">
        <f t="shared" si="827"/>
        <v>14</v>
      </c>
      <c r="CE424">
        <f t="shared" si="828"/>
        <v>10</v>
      </c>
      <c r="CG424">
        <f t="shared" si="829"/>
        <v>4.3674447649162245</v>
      </c>
      <c r="CH424">
        <f t="shared" si="830"/>
        <v>0.40901365061672174</v>
      </c>
      <c r="CI424">
        <f t="shared" si="831"/>
        <v>0.4090533240706809</v>
      </c>
    </row>
    <row r="425" spans="1:87">
      <c r="A425">
        <f t="shared" ref="A425:F425" si="980">A131</f>
        <v>7.0027777777777782</v>
      </c>
      <c r="B425">
        <f t="shared" si="980"/>
        <v>111.315</v>
      </c>
      <c r="C425">
        <f t="shared" si="980"/>
        <v>7</v>
      </c>
      <c r="D425">
        <f t="shared" si="980"/>
        <v>2017</v>
      </c>
      <c r="E425">
        <f t="shared" si="980"/>
        <v>5</v>
      </c>
      <c r="F425">
        <f t="shared" si="980"/>
        <v>25</v>
      </c>
      <c r="G425">
        <f t="shared" si="763"/>
        <v>0.12222152900771403</v>
      </c>
      <c r="H425">
        <f t="shared" ref="H425:J425" si="981">H131</f>
        <v>5</v>
      </c>
      <c r="I425">
        <f t="shared" si="981"/>
        <v>45</v>
      </c>
      <c r="J425">
        <f t="shared" si="981"/>
        <v>5.75</v>
      </c>
      <c r="L425">
        <f t="shared" ref="L425:M425" si="982">L131</f>
        <v>20</v>
      </c>
      <c r="M425">
        <f t="shared" si="982"/>
        <v>-13</v>
      </c>
      <c r="N425">
        <f t="shared" si="766"/>
        <v>2457898.447916667</v>
      </c>
      <c r="O425">
        <f t="shared" si="767"/>
        <v>8.1271790906283143E-4</v>
      </c>
      <c r="P425">
        <f t="shared" si="768"/>
        <v>2457898.4487293847</v>
      </c>
      <c r="Q425">
        <f t="shared" si="769"/>
        <v>0.17394794604749325</v>
      </c>
      <c r="R425">
        <f t="shared" si="770"/>
        <v>249.45202757085531</v>
      </c>
      <c r="S425">
        <f t="shared" si="771"/>
        <v>342.71363977788133</v>
      </c>
      <c r="T425">
        <f t="shared" si="772"/>
        <v>4.3537592068870978</v>
      </c>
      <c r="U425">
        <f t="shared" si="773"/>
        <v>5.9814814056178376</v>
      </c>
      <c r="V425">
        <f t="shared" si="774"/>
        <v>148.60097173580931</v>
      </c>
      <c r="W425">
        <f t="shared" si="775"/>
        <v>2.5935762284529056</v>
      </c>
      <c r="X425">
        <f t="shared" si="776"/>
        <v>62.725823680268149</v>
      </c>
      <c r="Y425">
        <f t="shared" si="777"/>
        <v>1.0947721492461062</v>
      </c>
      <c r="Z425">
        <f t="shared" si="778"/>
        <v>139.48680716101262</v>
      </c>
      <c r="AA425">
        <f t="shared" si="779"/>
        <v>2.4345040480540745</v>
      </c>
      <c r="AB425">
        <f t="shared" si="780"/>
        <v>-6568.0077369081046</v>
      </c>
      <c r="AC425">
        <f t="shared" si="781"/>
        <v>121.03322521953913</v>
      </c>
      <c r="AD425">
        <f t="shared" si="782"/>
        <v>1147.0400276938249</v>
      </c>
      <c r="AE425">
        <f t="shared" si="783"/>
        <v>-635.32501800883495</v>
      </c>
      <c r="AF425">
        <f t="shared" si="784"/>
        <v>309.95867384704843</v>
      </c>
      <c r="AG425">
        <f t="shared" si="785"/>
        <v>1851.2319953283579</v>
      </c>
      <c r="AH425">
        <f t="shared" si="786"/>
        <v>-3774.0688328281694</v>
      </c>
      <c r="AI425">
        <f t="shared" si="787"/>
        <v>-1.0483524535633804</v>
      </c>
      <c r="AJ425">
        <f t="shared" si="788"/>
        <v>248.40367511729193</v>
      </c>
      <c r="AK425">
        <f t="shared" si="789"/>
        <v>4.3354620048510553</v>
      </c>
      <c r="AL425">
        <f t="shared" si="790"/>
        <v>248</v>
      </c>
      <c r="AM425">
        <f t="shared" si="791"/>
        <v>24</v>
      </c>
      <c r="AN425">
        <f t="shared" si="792"/>
        <v>13</v>
      </c>
      <c r="AP425">
        <f t="shared" si="793"/>
        <v>4.9369920221832482</v>
      </c>
      <c r="AQ425">
        <f t="shared" si="794"/>
        <v>8.6166765931790609E-2</v>
      </c>
      <c r="AR425" t="str">
        <f t="shared" si="795"/>
        <v>POSITIF</v>
      </c>
      <c r="AS425">
        <f t="shared" si="796"/>
        <v>4</v>
      </c>
      <c r="AT425">
        <f t="shared" si="797"/>
        <v>56</v>
      </c>
      <c r="AU425">
        <f t="shared" si="798"/>
        <v>13</v>
      </c>
      <c r="AV425">
        <f t="shared" si="799"/>
        <v>1.0192321828486293</v>
      </c>
      <c r="AW425" s="4">
        <f t="shared" si="800"/>
        <v>4.2468007618692884E-2</v>
      </c>
      <c r="AX425">
        <f t="shared" si="801"/>
        <v>1.7788957432997458E-2</v>
      </c>
      <c r="AY425">
        <f t="shared" si="802"/>
        <v>0.27772007492529666</v>
      </c>
      <c r="AZ425" s="4">
        <f t="shared" si="803"/>
        <v>1.1571669788554027E-2</v>
      </c>
      <c r="BA425">
        <f t="shared" si="804"/>
        <v>358555.94233734091</v>
      </c>
      <c r="BB425" t="s">
        <v>191</v>
      </c>
      <c r="BC425">
        <f t="shared" si="805"/>
        <v>1.6701294186266005E-2</v>
      </c>
      <c r="BD425">
        <f t="shared" si="806"/>
        <v>148.60549019701963</v>
      </c>
      <c r="BE425">
        <f t="shared" si="807"/>
        <v>23.437029061338446</v>
      </c>
      <c r="BF425">
        <f t="shared" si="808"/>
        <v>-2.2731548835141927E-3</v>
      </c>
      <c r="BG425">
        <f t="shared" si="809"/>
        <v>23.434755906454932</v>
      </c>
      <c r="BH425" s="19">
        <f t="shared" si="810"/>
        <v>0.17394794604749325</v>
      </c>
      <c r="BI425">
        <f t="shared" si="811"/>
        <v>14.931151881255209</v>
      </c>
      <c r="BJ425">
        <f t="shared" si="812"/>
        <v>22.35215188125521</v>
      </c>
      <c r="BK425">
        <f t="shared" si="813"/>
        <v>85.025777120913915</v>
      </c>
      <c r="BL425">
        <f t="shared" si="814"/>
        <v>1.4839797598268125</v>
      </c>
      <c r="BM425">
        <f t="shared" si="815"/>
        <v>250.25650109791422</v>
      </c>
      <c r="BN425">
        <f t="shared" si="816"/>
        <v>16.68376673986095</v>
      </c>
      <c r="BO425">
        <f t="shared" si="817"/>
        <v>16</v>
      </c>
      <c r="BP425">
        <f t="shared" si="818"/>
        <v>41</v>
      </c>
      <c r="BQ425">
        <f t="shared" si="819"/>
        <v>1</v>
      </c>
      <c r="BR425">
        <f t="shared" si="820"/>
        <v>-16.825175220512051</v>
      </c>
      <c r="BS425" t="str">
        <f t="shared" si="821"/>
        <v>NEGATIF</v>
      </c>
      <c r="BT425">
        <f t="shared" si="757"/>
        <v>-0.29365470482289829</v>
      </c>
      <c r="BU425">
        <f t="shared" si="758"/>
        <v>16</v>
      </c>
      <c r="BV425">
        <f t="shared" si="759"/>
        <v>-1970</v>
      </c>
      <c r="BW425">
        <f t="shared" si="760"/>
        <v>29</v>
      </c>
      <c r="BX425" t="str">
        <f t="shared" si="761"/>
        <v>NEGATIF</v>
      </c>
      <c r="BY425">
        <f t="shared" si="822"/>
        <v>72.67796345613462</v>
      </c>
      <c r="BZ425">
        <f t="shared" si="823"/>
        <v>252.67796345613462</v>
      </c>
      <c r="CA425">
        <f t="shared" si="824"/>
        <v>2.6989059471189401</v>
      </c>
      <c r="CB425" t="str">
        <f t="shared" si="825"/>
        <v>POSITIF</v>
      </c>
      <c r="CC425">
        <f t="shared" si="826"/>
        <v>2</v>
      </c>
      <c r="CD425">
        <f t="shared" si="827"/>
        <v>41</v>
      </c>
      <c r="CE425">
        <f t="shared" si="828"/>
        <v>56</v>
      </c>
      <c r="CG425">
        <f t="shared" si="829"/>
        <v>4.3677999186794079</v>
      </c>
      <c r="CH425">
        <f t="shared" si="830"/>
        <v>0.40901364996882683</v>
      </c>
      <c r="CI425">
        <f t="shared" si="831"/>
        <v>0.40905332400595196</v>
      </c>
    </row>
    <row r="426" spans="1:87">
      <c r="A426">
        <f t="shared" ref="A426:F426" si="983">A132</f>
        <v>7.0027777777777782</v>
      </c>
      <c r="B426">
        <f t="shared" si="983"/>
        <v>111.315</v>
      </c>
      <c r="C426">
        <f t="shared" si="983"/>
        <v>7</v>
      </c>
      <c r="D426">
        <f t="shared" si="983"/>
        <v>2017</v>
      </c>
      <c r="E426">
        <f t="shared" si="983"/>
        <v>5</v>
      </c>
      <c r="F426">
        <f t="shared" si="983"/>
        <v>25</v>
      </c>
      <c r="G426">
        <f t="shared" si="763"/>
        <v>0.12222152900771403</v>
      </c>
      <c r="H426">
        <f t="shared" ref="H426:J426" si="984">H132</f>
        <v>6</v>
      </c>
      <c r="I426">
        <f t="shared" si="984"/>
        <v>0</v>
      </c>
      <c r="J426">
        <f t="shared" si="984"/>
        <v>6</v>
      </c>
      <c r="L426">
        <f t="shared" ref="L426:M426" si="985">L132</f>
        <v>20</v>
      </c>
      <c r="M426">
        <f t="shared" si="985"/>
        <v>-13</v>
      </c>
      <c r="N426">
        <f t="shared" si="766"/>
        <v>2457898.4583333335</v>
      </c>
      <c r="O426">
        <f t="shared" si="767"/>
        <v>8.1271790906283143E-4</v>
      </c>
      <c r="P426">
        <f t="shared" si="768"/>
        <v>2457898.4591460512</v>
      </c>
      <c r="Q426">
        <f t="shared" si="769"/>
        <v>0.17394823124027931</v>
      </c>
      <c r="R426">
        <f t="shared" si="770"/>
        <v>249.45202757085531</v>
      </c>
      <c r="S426">
        <f t="shared" si="771"/>
        <v>342.84973344711761</v>
      </c>
      <c r="T426">
        <f t="shared" si="772"/>
        <v>4.3537592068870978</v>
      </c>
      <c r="U426">
        <f t="shared" si="773"/>
        <v>5.9838566882371307</v>
      </c>
      <c r="V426">
        <f t="shared" si="774"/>
        <v>148.60042013246368</v>
      </c>
      <c r="W426">
        <f t="shared" si="775"/>
        <v>2.5935666011583596</v>
      </c>
      <c r="X426">
        <f t="shared" si="776"/>
        <v>62.73609083987958</v>
      </c>
      <c r="Y426">
        <f t="shared" si="777"/>
        <v>1.0949513449861534</v>
      </c>
      <c r="Z426">
        <f t="shared" si="778"/>
        <v>139.4970738303773</v>
      </c>
      <c r="AA426">
        <f t="shared" si="779"/>
        <v>2.4346832352377019</v>
      </c>
      <c r="AB426">
        <f t="shared" si="780"/>
        <v>-6516.6414045020911</v>
      </c>
      <c r="AC426">
        <f t="shared" si="781"/>
        <v>120.70610209525333</v>
      </c>
      <c r="AD426">
        <f t="shared" si="782"/>
        <v>1189.3820216001766</v>
      </c>
      <c r="AE426">
        <f t="shared" si="783"/>
        <v>-637.41016950472385</v>
      </c>
      <c r="AF426">
        <f t="shared" si="784"/>
        <v>309.23960916549117</v>
      </c>
      <c r="AG426">
        <f t="shared" si="785"/>
        <v>1840.9317240472733</v>
      </c>
      <c r="AH426">
        <f t="shared" si="786"/>
        <v>-3693.7921170986206</v>
      </c>
      <c r="AI426">
        <f t="shared" si="787"/>
        <v>-1.026053365860728</v>
      </c>
      <c r="AJ426">
        <f t="shared" si="788"/>
        <v>248.42597420499459</v>
      </c>
      <c r="AK426">
        <f t="shared" si="789"/>
        <v>4.3358511973516585</v>
      </c>
      <c r="AL426">
        <f t="shared" si="790"/>
        <v>248</v>
      </c>
      <c r="AM426">
        <f t="shared" si="791"/>
        <v>25</v>
      </c>
      <c r="AN426">
        <f t="shared" si="792"/>
        <v>33</v>
      </c>
      <c r="AP426">
        <f t="shared" si="793"/>
        <v>4.9327017572408609</v>
      </c>
      <c r="AQ426">
        <f t="shared" si="794"/>
        <v>8.6091886682763061E-2</v>
      </c>
      <c r="AR426" t="str">
        <f t="shared" si="795"/>
        <v>POSITIF</v>
      </c>
      <c r="AS426">
        <f t="shared" si="796"/>
        <v>4</v>
      </c>
      <c r="AT426">
        <f t="shared" si="797"/>
        <v>55</v>
      </c>
      <c r="AU426">
        <f t="shared" si="798"/>
        <v>57</v>
      </c>
      <c r="AV426">
        <f t="shared" si="799"/>
        <v>1.0192900926093613</v>
      </c>
      <c r="AW426" s="4">
        <f t="shared" si="800"/>
        <v>4.2470420525390053E-2</v>
      </c>
      <c r="AX426">
        <f t="shared" si="801"/>
        <v>1.7789968148991274E-2</v>
      </c>
      <c r="AY426">
        <f t="shared" si="802"/>
        <v>0.27773585261824013</v>
      </c>
      <c r="AZ426" s="4">
        <f t="shared" si="803"/>
        <v>1.1572327192426672E-2</v>
      </c>
      <c r="BA426">
        <f t="shared" si="804"/>
        <v>358535.57355454942</v>
      </c>
      <c r="BB426" t="s">
        <v>191</v>
      </c>
      <c r="BC426">
        <f t="shared" si="805"/>
        <v>1.6701294174287909E-2</v>
      </c>
      <c r="BD426">
        <f t="shared" si="806"/>
        <v>148.60493859531104</v>
      </c>
      <c r="BE426">
        <f t="shared" si="807"/>
        <v>23.437029057629751</v>
      </c>
      <c r="BF426">
        <f t="shared" si="808"/>
        <v>-2.2731882844615899E-3</v>
      </c>
      <c r="BG426">
        <f t="shared" si="809"/>
        <v>23.434755869345288</v>
      </c>
      <c r="BH426" s="19">
        <f t="shared" si="810"/>
        <v>0.17394823124027931</v>
      </c>
      <c r="BI426">
        <f t="shared" si="811"/>
        <v>15.181836357091864</v>
      </c>
      <c r="BJ426">
        <f t="shared" si="812"/>
        <v>22.602836357091864</v>
      </c>
      <c r="BK426">
        <f t="shared" si="813"/>
        <v>88.765798556294456</v>
      </c>
      <c r="BL426">
        <f t="shared" si="814"/>
        <v>1.5492554479693674</v>
      </c>
      <c r="BM426">
        <f t="shared" si="815"/>
        <v>250.27674680008349</v>
      </c>
      <c r="BN426">
        <f t="shared" si="816"/>
        <v>16.6851164533389</v>
      </c>
      <c r="BO426">
        <f t="shared" si="817"/>
        <v>16</v>
      </c>
      <c r="BP426">
        <f t="shared" si="818"/>
        <v>41</v>
      </c>
      <c r="BQ426">
        <f t="shared" si="819"/>
        <v>6</v>
      </c>
      <c r="BR426">
        <f t="shared" si="820"/>
        <v>-16.832810936412098</v>
      </c>
      <c r="BS426" t="str">
        <f t="shared" si="821"/>
        <v>NEGATIF</v>
      </c>
      <c r="BT426">
        <f t="shared" si="757"/>
        <v>-0.29378797320610095</v>
      </c>
      <c r="BU426">
        <f t="shared" si="758"/>
        <v>16</v>
      </c>
      <c r="BV426">
        <f t="shared" si="759"/>
        <v>-1970</v>
      </c>
      <c r="BW426">
        <f t="shared" si="760"/>
        <v>1</v>
      </c>
      <c r="BX426" t="str">
        <f t="shared" si="761"/>
        <v>NEGATIF</v>
      </c>
      <c r="BY426">
        <f t="shared" si="822"/>
        <v>73.144127209534489</v>
      </c>
      <c r="BZ426">
        <f t="shared" si="823"/>
        <v>253.14412720953447</v>
      </c>
      <c r="CA426">
        <f t="shared" si="824"/>
        <v>-0.85043282169424761</v>
      </c>
      <c r="CB426" t="str">
        <f t="shared" si="825"/>
        <v>NEGATIF</v>
      </c>
      <c r="CC426">
        <f t="shared" si="826"/>
        <v>0</v>
      </c>
      <c r="CD426">
        <f t="shared" si="827"/>
        <v>51</v>
      </c>
      <c r="CE426">
        <f t="shared" si="828"/>
        <v>1</v>
      </c>
      <c r="CG426">
        <f t="shared" si="829"/>
        <v>4.3681532728416395</v>
      </c>
      <c r="CH426">
        <f t="shared" si="830"/>
        <v>0.40901364932114137</v>
      </c>
      <c r="CI426">
        <f t="shared" si="831"/>
        <v>0.40905332394122301</v>
      </c>
    </row>
    <row r="427" spans="1:87">
      <c r="A427">
        <f t="shared" ref="A427:F427" si="986">A133</f>
        <v>7.0027777777777782</v>
      </c>
      <c r="B427">
        <f t="shared" si="986"/>
        <v>111.315</v>
      </c>
      <c r="C427">
        <f t="shared" si="986"/>
        <v>7</v>
      </c>
      <c r="D427">
        <f t="shared" si="986"/>
        <v>2017</v>
      </c>
      <c r="E427">
        <f t="shared" si="986"/>
        <v>5</v>
      </c>
      <c r="F427">
        <f t="shared" si="986"/>
        <v>25</v>
      </c>
      <c r="G427">
        <f t="shared" si="763"/>
        <v>0.12222152900771403</v>
      </c>
      <c r="H427">
        <f t="shared" ref="H427:J427" si="987">H133</f>
        <v>6</v>
      </c>
      <c r="I427">
        <f t="shared" si="987"/>
        <v>15</v>
      </c>
      <c r="J427">
        <f t="shared" si="987"/>
        <v>6.25</v>
      </c>
      <c r="L427">
        <f t="shared" ref="L427:M427" si="988">L133</f>
        <v>20</v>
      </c>
      <c r="M427">
        <f t="shared" si="988"/>
        <v>-13</v>
      </c>
      <c r="N427">
        <f t="shared" si="766"/>
        <v>2457898.46875</v>
      </c>
      <c r="O427">
        <f t="shared" si="767"/>
        <v>8.1271790906283143E-4</v>
      </c>
      <c r="P427">
        <f t="shared" si="768"/>
        <v>2457898.4695627177</v>
      </c>
      <c r="Q427">
        <f t="shared" si="769"/>
        <v>0.17394851643306539</v>
      </c>
      <c r="R427">
        <f t="shared" si="770"/>
        <v>249.45202757085531</v>
      </c>
      <c r="S427">
        <f t="shared" si="771"/>
        <v>342.98582711638301</v>
      </c>
      <c r="T427">
        <f t="shared" si="772"/>
        <v>4.3537592068870978</v>
      </c>
      <c r="U427">
        <f t="shared" si="773"/>
        <v>5.9862319708569318</v>
      </c>
      <c r="V427">
        <f t="shared" si="774"/>
        <v>148.59986852911805</v>
      </c>
      <c r="W427">
        <f t="shared" si="775"/>
        <v>2.5935569738638131</v>
      </c>
      <c r="X427">
        <f t="shared" si="776"/>
        <v>62.746357999491011</v>
      </c>
      <c r="Y427">
        <f t="shared" si="777"/>
        <v>1.0951305407262006</v>
      </c>
      <c r="Z427">
        <f t="shared" si="778"/>
        <v>139.5073404997429</v>
      </c>
      <c r="AA427">
        <f t="shared" si="779"/>
        <v>2.4348624224213449</v>
      </c>
      <c r="AB427">
        <f t="shared" si="780"/>
        <v>-6465.2374060184729</v>
      </c>
      <c r="AC427">
        <f t="shared" si="781"/>
        <v>120.36625490131865</v>
      </c>
      <c r="AD427">
        <f t="shared" si="782"/>
        <v>1231.2225203677549</v>
      </c>
      <c r="AE427">
        <f t="shared" si="783"/>
        <v>-639.42813569081591</v>
      </c>
      <c r="AF427">
        <f t="shared" si="784"/>
        <v>308.5164495781255</v>
      </c>
      <c r="AG427">
        <f t="shared" si="785"/>
        <v>1830.6166485926219</v>
      </c>
      <c r="AH427">
        <f t="shared" si="786"/>
        <v>-3613.9436682694682</v>
      </c>
      <c r="AI427">
        <f t="shared" si="787"/>
        <v>-1.0038732411859634</v>
      </c>
      <c r="AJ427">
        <f t="shared" si="788"/>
        <v>248.44815432966934</v>
      </c>
      <c r="AK427">
        <f t="shared" si="789"/>
        <v>4.336238313555735</v>
      </c>
      <c r="AL427">
        <f t="shared" si="790"/>
        <v>248</v>
      </c>
      <c r="AM427">
        <f t="shared" si="791"/>
        <v>26</v>
      </c>
      <c r="AN427">
        <f t="shared" si="792"/>
        <v>53</v>
      </c>
      <c r="AP427">
        <f t="shared" si="793"/>
        <v>4.9366709541729419</v>
      </c>
      <c r="AQ427">
        <f t="shared" si="794"/>
        <v>8.6161162237887931E-2</v>
      </c>
      <c r="AR427" t="str">
        <f t="shared" si="795"/>
        <v>POSITIF</v>
      </c>
      <c r="AS427">
        <f t="shared" si="796"/>
        <v>4</v>
      </c>
      <c r="AT427">
        <f t="shared" si="797"/>
        <v>56</v>
      </c>
      <c r="AU427">
        <f t="shared" si="798"/>
        <v>12</v>
      </c>
      <c r="AV427">
        <f t="shared" si="799"/>
        <v>1.0193476054312001</v>
      </c>
      <c r="AW427" s="4">
        <f t="shared" si="800"/>
        <v>4.2472816892966669E-2</v>
      </c>
      <c r="AX427">
        <f t="shared" si="801"/>
        <v>1.7790971937094474E-2</v>
      </c>
      <c r="AY427">
        <f t="shared" si="802"/>
        <v>0.27775152216369781</v>
      </c>
      <c r="AZ427" s="4">
        <f t="shared" si="803"/>
        <v>1.1572980090154075E-2</v>
      </c>
      <c r="BA427">
        <f t="shared" si="804"/>
        <v>358515.34667903295</v>
      </c>
      <c r="BB427" t="s">
        <v>191</v>
      </c>
      <c r="BC427">
        <f t="shared" si="805"/>
        <v>1.6701294162309813E-2</v>
      </c>
      <c r="BD427">
        <f t="shared" si="806"/>
        <v>148.60438699360239</v>
      </c>
      <c r="BE427">
        <f t="shared" si="807"/>
        <v>23.437029053921055</v>
      </c>
      <c r="BF427">
        <f t="shared" si="808"/>
        <v>-2.2732216734050745E-3</v>
      </c>
      <c r="BG427">
        <f t="shared" si="809"/>
        <v>23.434755832247649</v>
      </c>
      <c r="BH427" s="19">
        <f t="shared" si="810"/>
        <v>0.17394851643306539</v>
      </c>
      <c r="BI427">
        <f t="shared" si="811"/>
        <v>15.432520832959563</v>
      </c>
      <c r="BJ427">
        <f t="shared" si="812"/>
        <v>22.853520832959564</v>
      </c>
      <c r="BK427">
        <f t="shared" si="813"/>
        <v>92.505927594591981</v>
      </c>
      <c r="BL427">
        <f t="shared" si="814"/>
        <v>1.6145330141371084</v>
      </c>
      <c r="BM427">
        <f t="shared" si="815"/>
        <v>250.29688489980146</v>
      </c>
      <c r="BN427">
        <f t="shared" si="816"/>
        <v>16.686458993320098</v>
      </c>
      <c r="BO427">
        <f t="shared" si="817"/>
        <v>16</v>
      </c>
      <c r="BP427">
        <f t="shared" si="818"/>
        <v>41</v>
      </c>
      <c r="BQ427">
        <f t="shared" si="819"/>
        <v>11</v>
      </c>
      <c r="BR427">
        <f t="shared" si="820"/>
        <v>-16.832262793751919</v>
      </c>
      <c r="BS427" t="str">
        <f t="shared" si="821"/>
        <v>NEGATIF</v>
      </c>
      <c r="BT427">
        <f t="shared" si="757"/>
        <v>-0.29377840631191021</v>
      </c>
      <c r="BU427">
        <f t="shared" si="758"/>
        <v>16</v>
      </c>
      <c r="BV427">
        <f t="shared" si="759"/>
        <v>-1970</v>
      </c>
      <c r="BW427">
        <f t="shared" si="760"/>
        <v>3</v>
      </c>
      <c r="BX427" t="str">
        <f t="shared" si="761"/>
        <v>NEGATIF</v>
      </c>
      <c r="BY427">
        <f t="shared" si="822"/>
        <v>73.551962600665789</v>
      </c>
      <c r="BZ427">
        <f t="shared" si="823"/>
        <v>253.55196260066577</v>
      </c>
      <c r="CA427">
        <f t="shared" si="824"/>
        <v>-4.4070128861770588</v>
      </c>
      <c r="CB427" t="str">
        <f t="shared" si="825"/>
        <v>NEGATIF</v>
      </c>
      <c r="CC427">
        <f t="shared" si="826"/>
        <v>4</v>
      </c>
      <c r="CD427">
        <f t="shared" si="827"/>
        <v>24</v>
      </c>
      <c r="CE427">
        <f t="shared" si="828"/>
        <v>25</v>
      </c>
      <c r="CG427">
        <f t="shared" si="829"/>
        <v>4.3685047489868127</v>
      </c>
      <c r="CH427">
        <f t="shared" si="830"/>
        <v>0.40901364867366541</v>
      </c>
      <c r="CI427">
        <f t="shared" si="831"/>
        <v>0.40905332387649407</v>
      </c>
    </row>
    <row r="428" spans="1:87">
      <c r="A428">
        <f t="shared" ref="A428:F428" si="989">A134</f>
        <v>7.0027777777777782</v>
      </c>
      <c r="B428">
        <f t="shared" si="989"/>
        <v>111.315</v>
      </c>
      <c r="C428">
        <f t="shared" si="989"/>
        <v>7</v>
      </c>
      <c r="D428">
        <f t="shared" si="989"/>
        <v>2017</v>
      </c>
      <c r="E428">
        <f t="shared" si="989"/>
        <v>5</v>
      </c>
      <c r="F428">
        <f t="shared" si="989"/>
        <v>25</v>
      </c>
      <c r="G428">
        <f t="shared" si="763"/>
        <v>0.12222152900771403</v>
      </c>
      <c r="H428">
        <f t="shared" ref="H428:J428" si="990">H134</f>
        <v>6</v>
      </c>
      <c r="I428">
        <f t="shared" si="990"/>
        <v>30</v>
      </c>
      <c r="J428">
        <f t="shared" si="990"/>
        <v>6.5</v>
      </c>
      <c r="L428">
        <f t="shared" ref="L428:M428" si="991">L134</f>
        <v>20</v>
      </c>
      <c r="M428">
        <f t="shared" si="991"/>
        <v>-13</v>
      </c>
      <c r="N428">
        <f t="shared" si="766"/>
        <v>2457898.479166667</v>
      </c>
      <c r="O428">
        <f t="shared" si="767"/>
        <v>8.1271790906283143E-4</v>
      </c>
      <c r="P428">
        <f t="shared" si="768"/>
        <v>2457898.4799793847</v>
      </c>
      <c r="Q428">
        <f t="shared" si="769"/>
        <v>0.17394880162586421</v>
      </c>
      <c r="R428">
        <f t="shared" si="770"/>
        <v>249.45202757085531</v>
      </c>
      <c r="S428">
        <f t="shared" si="771"/>
        <v>343.1219207917311</v>
      </c>
      <c r="T428">
        <f t="shared" si="772"/>
        <v>4.3537592068870978</v>
      </c>
      <c r="U428">
        <f t="shared" si="773"/>
        <v>5.988607253582896</v>
      </c>
      <c r="V428">
        <f t="shared" si="774"/>
        <v>148.59931692574776</v>
      </c>
      <c r="W428">
        <f t="shared" si="775"/>
        <v>2.5935473465688363</v>
      </c>
      <c r="X428">
        <f t="shared" si="776"/>
        <v>62.756625159561736</v>
      </c>
      <c r="Y428">
        <f t="shared" si="777"/>
        <v>1.0953097364742641</v>
      </c>
      <c r="Z428">
        <f t="shared" si="778"/>
        <v>139.51760716956687</v>
      </c>
      <c r="AA428">
        <f t="shared" si="779"/>
        <v>2.4350416096129885</v>
      </c>
      <c r="AB428">
        <f t="shared" si="780"/>
        <v>-6413.7960291877871</v>
      </c>
      <c r="AC428">
        <f t="shared" si="781"/>
        <v>120.01371944621133</v>
      </c>
      <c r="AD428">
        <f t="shared" si="782"/>
        <v>1272.5438840609288</v>
      </c>
      <c r="AE428">
        <f t="shared" si="783"/>
        <v>-641.37870395165623</v>
      </c>
      <c r="AF428">
        <f t="shared" si="784"/>
        <v>307.78921412034111</v>
      </c>
      <c r="AG428">
        <f t="shared" si="785"/>
        <v>1820.2868464343758</v>
      </c>
      <c r="AH428">
        <f t="shared" si="786"/>
        <v>-3534.5410690775871</v>
      </c>
      <c r="AI428">
        <f t="shared" si="787"/>
        <v>-0.98181696363266302</v>
      </c>
      <c r="AJ428">
        <f t="shared" si="788"/>
        <v>248.47021060722264</v>
      </c>
      <c r="AK428">
        <f t="shared" si="789"/>
        <v>4.3366232682197738</v>
      </c>
      <c r="AL428">
        <f t="shared" si="790"/>
        <v>248</v>
      </c>
      <c r="AM428">
        <f t="shared" si="791"/>
        <v>28</v>
      </c>
      <c r="AN428">
        <f t="shared" si="792"/>
        <v>12</v>
      </c>
      <c r="AP428">
        <f t="shared" si="793"/>
        <v>4.93802508844073</v>
      </c>
      <c r="AQ428">
        <f t="shared" si="794"/>
        <v>8.6184796339374925E-2</v>
      </c>
      <c r="AR428" t="str">
        <f t="shared" si="795"/>
        <v>POSITIF</v>
      </c>
      <c r="AS428">
        <f t="shared" si="796"/>
        <v>4</v>
      </c>
      <c r="AT428">
        <f t="shared" si="797"/>
        <v>56</v>
      </c>
      <c r="AU428">
        <f t="shared" si="798"/>
        <v>16</v>
      </c>
      <c r="AV428">
        <f t="shared" si="799"/>
        <v>1.0194047208465047</v>
      </c>
      <c r="AW428" s="4">
        <f t="shared" si="800"/>
        <v>4.2475196701937695E-2</v>
      </c>
      <c r="AX428">
        <f t="shared" si="801"/>
        <v>1.7791968789145185E-2</v>
      </c>
      <c r="AY428">
        <f t="shared" si="802"/>
        <v>0.27776708343426482</v>
      </c>
      <c r="AZ428" s="4">
        <f t="shared" si="803"/>
        <v>1.15736284764277E-2</v>
      </c>
      <c r="BA428">
        <f t="shared" si="804"/>
        <v>358495.26182758098</v>
      </c>
      <c r="BB428" t="s">
        <v>191</v>
      </c>
      <c r="BC428">
        <f t="shared" si="805"/>
        <v>1.6701294150331714E-2</v>
      </c>
      <c r="BD428">
        <f t="shared" si="806"/>
        <v>148.60383539186907</v>
      </c>
      <c r="BE428">
        <f t="shared" si="807"/>
        <v>23.437029050212359</v>
      </c>
      <c r="BF428">
        <f t="shared" si="808"/>
        <v>-2.273255050340206E-3</v>
      </c>
      <c r="BG428">
        <f t="shared" si="809"/>
        <v>23.434755795162019</v>
      </c>
      <c r="BH428" s="19">
        <f t="shared" si="810"/>
        <v>0.17394880162586421</v>
      </c>
      <c r="BI428">
        <f t="shared" si="811"/>
        <v>15.683205320034176</v>
      </c>
      <c r="BJ428">
        <f t="shared" si="812"/>
        <v>23.104205320034175</v>
      </c>
      <c r="BK428">
        <f t="shared" si="813"/>
        <v>96.246168844817689</v>
      </c>
      <c r="BL428">
        <f t="shared" si="814"/>
        <v>1.6798125387724561</v>
      </c>
      <c r="BM428">
        <f t="shared" si="815"/>
        <v>250.31691095569494</v>
      </c>
      <c r="BN428">
        <f t="shared" si="816"/>
        <v>16.687794063712996</v>
      </c>
      <c r="BO428">
        <f t="shared" si="817"/>
        <v>16</v>
      </c>
      <c r="BP428">
        <f t="shared" si="818"/>
        <v>41</v>
      </c>
      <c r="BQ428">
        <f t="shared" si="819"/>
        <v>16</v>
      </c>
      <c r="BR428">
        <f t="shared" si="820"/>
        <v>-16.834276890243832</v>
      </c>
      <c r="BS428" t="str">
        <f t="shared" si="821"/>
        <v>NEGATIF</v>
      </c>
      <c r="BT428">
        <f t="shared" si="757"/>
        <v>-0.29381355892714694</v>
      </c>
      <c r="BU428">
        <f t="shared" si="758"/>
        <v>16</v>
      </c>
      <c r="BV428">
        <f t="shared" si="759"/>
        <v>-1971</v>
      </c>
      <c r="BW428">
        <f t="shared" si="760"/>
        <v>56</v>
      </c>
      <c r="BX428" t="str">
        <f t="shared" si="761"/>
        <v>NEGATIF</v>
      </c>
      <c r="BY428">
        <f t="shared" si="822"/>
        <v>73.893232371250789</v>
      </c>
      <c r="BZ428">
        <f t="shared" si="823"/>
        <v>253.8932323712508</v>
      </c>
      <c r="CA428">
        <f t="shared" si="824"/>
        <v>-7.9708294353208213</v>
      </c>
      <c r="CB428" t="str">
        <f t="shared" si="825"/>
        <v>NEGATIF</v>
      </c>
      <c r="CC428">
        <f t="shared" si="826"/>
        <v>7</v>
      </c>
      <c r="CD428">
        <f t="shared" si="827"/>
        <v>58</v>
      </c>
      <c r="CE428">
        <f t="shared" si="828"/>
        <v>14</v>
      </c>
      <c r="CG428">
        <f t="shared" si="829"/>
        <v>4.3688542695983426</v>
      </c>
      <c r="CH428">
        <f t="shared" si="830"/>
        <v>0.40901364802639906</v>
      </c>
      <c r="CI428">
        <f t="shared" si="831"/>
        <v>0.40905332381176507</v>
      </c>
    </row>
    <row r="429" spans="1:87">
      <c r="A429">
        <f t="shared" ref="A429:F429" si="992">A135</f>
        <v>7.0027777777777782</v>
      </c>
      <c r="B429">
        <f t="shared" si="992"/>
        <v>111.315</v>
      </c>
      <c r="C429">
        <f t="shared" si="992"/>
        <v>7</v>
      </c>
      <c r="D429">
        <f t="shared" si="992"/>
        <v>2017</v>
      </c>
      <c r="E429">
        <f t="shared" si="992"/>
        <v>5</v>
      </c>
      <c r="F429">
        <f t="shared" si="992"/>
        <v>25</v>
      </c>
      <c r="G429">
        <f t="shared" si="763"/>
        <v>0.12222152900771403</v>
      </c>
      <c r="H429">
        <f t="shared" ref="H429:J429" si="993">H135</f>
        <v>6</v>
      </c>
      <c r="I429">
        <f t="shared" si="993"/>
        <v>45</v>
      </c>
      <c r="J429">
        <f t="shared" si="993"/>
        <v>6.75</v>
      </c>
      <c r="L429">
        <f t="shared" ref="L429:M429" si="994">L135</f>
        <v>20</v>
      </c>
      <c r="M429">
        <f t="shared" si="994"/>
        <v>-13</v>
      </c>
      <c r="N429">
        <f t="shared" si="766"/>
        <v>2457898.4895833335</v>
      </c>
      <c r="O429">
        <f t="shared" si="767"/>
        <v>8.1271790906283143E-4</v>
      </c>
      <c r="P429">
        <f t="shared" si="768"/>
        <v>2457898.4903960512</v>
      </c>
      <c r="Q429">
        <f t="shared" si="769"/>
        <v>0.17394908681865029</v>
      </c>
      <c r="R429">
        <f t="shared" si="770"/>
        <v>249.45202757085531</v>
      </c>
      <c r="S429">
        <f t="shared" si="771"/>
        <v>343.25801446098194</v>
      </c>
      <c r="T429">
        <f t="shared" si="772"/>
        <v>4.3537592068870978</v>
      </c>
      <c r="U429">
        <f t="shared" si="773"/>
        <v>5.990982536202444</v>
      </c>
      <c r="V429">
        <f t="shared" si="774"/>
        <v>148.59876532240207</v>
      </c>
      <c r="W429">
        <f t="shared" si="775"/>
        <v>2.5935377192742894</v>
      </c>
      <c r="X429">
        <f t="shared" si="776"/>
        <v>62.766892319174076</v>
      </c>
      <c r="Y429">
        <f t="shared" si="777"/>
        <v>1.0954889322143271</v>
      </c>
      <c r="Z429">
        <f t="shared" si="778"/>
        <v>139.52787383893337</v>
      </c>
      <c r="AA429">
        <f t="shared" si="779"/>
        <v>2.4352207967966475</v>
      </c>
      <c r="AB429">
        <f t="shared" si="780"/>
        <v>-6362.317568844298</v>
      </c>
      <c r="AC429">
        <f t="shared" si="781"/>
        <v>119.64853292348475</v>
      </c>
      <c r="AD429">
        <f t="shared" si="782"/>
        <v>1313.3286861041072</v>
      </c>
      <c r="AE429">
        <f t="shared" si="783"/>
        <v>-643.26166851636651</v>
      </c>
      <c r="AF429">
        <f t="shared" si="784"/>
        <v>307.05792203144529</v>
      </c>
      <c r="AG429">
        <f t="shared" si="785"/>
        <v>1809.942396537152</v>
      </c>
      <c r="AH429">
        <f t="shared" si="786"/>
        <v>-3455.6016997644761</v>
      </c>
      <c r="AI429">
        <f t="shared" si="787"/>
        <v>-0.95988936104568778</v>
      </c>
      <c r="AJ429">
        <f t="shared" si="788"/>
        <v>248.49213820980961</v>
      </c>
      <c r="AK429">
        <f t="shared" si="789"/>
        <v>4.3370059770819855</v>
      </c>
      <c r="AL429">
        <f t="shared" si="790"/>
        <v>248</v>
      </c>
      <c r="AM429">
        <f t="shared" si="791"/>
        <v>29</v>
      </c>
      <c r="AN429">
        <f t="shared" si="792"/>
        <v>31</v>
      </c>
      <c r="AP429">
        <f t="shared" si="793"/>
        <v>4.9337794389973029</v>
      </c>
      <c r="AQ429">
        <f t="shared" si="794"/>
        <v>8.6110695777701654E-2</v>
      </c>
      <c r="AR429" t="str">
        <f t="shared" si="795"/>
        <v>POSITIF</v>
      </c>
      <c r="AS429">
        <f t="shared" si="796"/>
        <v>4</v>
      </c>
      <c r="AT429">
        <f t="shared" si="797"/>
        <v>56</v>
      </c>
      <c r="AU429">
        <f t="shared" si="798"/>
        <v>1</v>
      </c>
      <c r="AV429">
        <f t="shared" si="799"/>
        <v>1.0194614383832121</v>
      </c>
      <c r="AW429" s="4">
        <f t="shared" si="800"/>
        <v>4.2477559932633836E-2</v>
      </c>
      <c r="AX429">
        <f t="shared" si="801"/>
        <v>1.7792958696904348E-2</v>
      </c>
      <c r="AY429">
        <f t="shared" si="802"/>
        <v>0.27778253630133132</v>
      </c>
      <c r="AZ429" s="4">
        <f t="shared" si="803"/>
        <v>1.1574272345888805E-2</v>
      </c>
      <c r="BA429">
        <f t="shared" si="804"/>
        <v>358475.31911880703</v>
      </c>
      <c r="BB429" t="s">
        <v>191</v>
      </c>
      <c r="BC429">
        <f t="shared" si="805"/>
        <v>1.6701294138353619E-2</v>
      </c>
      <c r="BD429">
        <f t="shared" si="806"/>
        <v>148.60328379016042</v>
      </c>
      <c r="BE429">
        <f t="shared" si="807"/>
        <v>23.437029046503664</v>
      </c>
      <c r="BF429">
        <f t="shared" si="808"/>
        <v>-2.2732884152580684E-3</v>
      </c>
      <c r="BG429">
        <f t="shared" si="809"/>
        <v>23.434755758088407</v>
      </c>
      <c r="BH429" s="19">
        <f t="shared" si="810"/>
        <v>0.17394908681865029</v>
      </c>
      <c r="BI429">
        <f t="shared" si="811"/>
        <v>15.933889795932918</v>
      </c>
      <c r="BJ429">
        <f t="shared" si="812"/>
        <v>23.35488979593292</v>
      </c>
      <c r="BK429">
        <f t="shared" si="813"/>
        <v>99.986526361838784</v>
      </c>
      <c r="BL429">
        <f t="shared" si="814"/>
        <v>1.745094092646194</v>
      </c>
      <c r="BM429">
        <f t="shared" si="815"/>
        <v>250.33682057715498</v>
      </c>
      <c r="BN429">
        <f t="shared" si="816"/>
        <v>16.689121371810334</v>
      </c>
      <c r="BO429">
        <f t="shared" si="817"/>
        <v>16</v>
      </c>
      <c r="BP429">
        <f t="shared" si="818"/>
        <v>41</v>
      </c>
      <c r="BQ429">
        <f t="shared" si="819"/>
        <v>20</v>
      </c>
      <c r="BR429">
        <f t="shared" si="820"/>
        <v>-16.841802607757234</v>
      </c>
      <c r="BS429" t="str">
        <f t="shared" si="821"/>
        <v>NEGATIF</v>
      </c>
      <c r="BT429">
        <f t="shared" si="757"/>
        <v>-0.29394490747633084</v>
      </c>
      <c r="BU429">
        <f t="shared" si="758"/>
        <v>16</v>
      </c>
      <c r="BV429">
        <f t="shared" si="759"/>
        <v>-1971</v>
      </c>
      <c r="BW429">
        <f t="shared" si="760"/>
        <v>29</v>
      </c>
      <c r="BX429" t="str">
        <f t="shared" si="761"/>
        <v>NEGATIF</v>
      </c>
      <c r="BY429">
        <f t="shared" si="822"/>
        <v>74.166106866018993</v>
      </c>
      <c r="BZ429">
        <f t="shared" si="823"/>
        <v>254.16610686601899</v>
      </c>
      <c r="CA429">
        <f t="shared" si="824"/>
        <v>-11.540670855143231</v>
      </c>
      <c r="CB429" t="str">
        <f t="shared" si="825"/>
        <v>NEGATIF</v>
      </c>
      <c r="CC429">
        <f t="shared" si="826"/>
        <v>11</v>
      </c>
      <c r="CD429">
        <f t="shared" si="827"/>
        <v>32</v>
      </c>
      <c r="CE429">
        <f t="shared" si="828"/>
        <v>26</v>
      </c>
      <c r="CG429">
        <f t="shared" si="829"/>
        <v>4.3692017580456461</v>
      </c>
      <c r="CH429">
        <f t="shared" si="830"/>
        <v>0.40901364737934248</v>
      </c>
      <c r="CI429">
        <f t="shared" si="831"/>
        <v>0.40905332374703612</v>
      </c>
    </row>
    <row r="430" spans="1:87">
      <c r="A430">
        <f t="shared" ref="A430:F430" si="995">A136</f>
        <v>7.0027777777777782</v>
      </c>
      <c r="B430">
        <f t="shared" si="995"/>
        <v>111.315</v>
      </c>
      <c r="C430">
        <f t="shared" si="995"/>
        <v>7</v>
      </c>
      <c r="D430">
        <f t="shared" si="995"/>
        <v>2017</v>
      </c>
      <c r="E430">
        <f t="shared" si="995"/>
        <v>5</v>
      </c>
      <c r="F430">
        <f t="shared" si="995"/>
        <v>25</v>
      </c>
      <c r="G430">
        <f t="shared" si="763"/>
        <v>0.12222152900771403</v>
      </c>
      <c r="H430">
        <f t="shared" ref="H430:J430" si="996">H136</f>
        <v>7</v>
      </c>
      <c r="I430">
        <f t="shared" si="996"/>
        <v>0</v>
      </c>
      <c r="J430">
        <f t="shared" si="996"/>
        <v>7</v>
      </c>
      <c r="L430">
        <f t="shared" ref="L430:M430" si="997">L136</f>
        <v>20</v>
      </c>
      <c r="M430">
        <f t="shared" si="997"/>
        <v>-13</v>
      </c>
      <c r="N430">
        <f t="shared" si="766"/>
        <v>2457898.5</v>
      </c>
      <c r="O430">
        <f t="shared" si="767"/>
        <v>8.1271790906283143E-4</v>
      </c>
      <c r="P430">
        <f t="shared" si="768"/>
        <v>2457898.5008127177</v>
      </c>
      <c r="Q430">
        <f t="shared" si="769"/>
        <v>0.17394937201143637</v>
      </c>
      <c r="R430">
        <f t="shared" si="770"/>
        <v>249.45202757085531</v>
      </c>
      <c r="S430">
        <f t="shared" si="771"/>
        <v>343.39410813024733</v>
      </c>
      <c r="T430">
        <f t="shared" si="772"/>
        <v>4.3537592068870978</v>
      </c>
      <c r="U430">
        <f t="shared" si="773"/>
        <v>5.9933578188222452</v>
      </c>
      <c r="V430">
        <f t="shared" si="774"/>
        <v>148.59821371905645</v>
      </c>
      <c r="W430">
        <f t="shared" si="775"/>
        <v>2.593528091979743</v>
      </c>
      <c r="X430">
        <f t="shared" si="776"/>
        <v>62.777159478786416</v>
      </c>
      <c r="Y430">
        <f t="shared" si="777"/>
        <v>1.0956681279543903</v>
      </c>
      <c r="Z430">
        <f t="shared" si="778"/>
        <v>139.53814050829897</v>
      </c>
      <c r="AA430">
        <f t="shared" si="779"/>
        <v>2.4353999839802909</v>
      </c>
      <c r="AB430">
        <f t="shared" si="780"/>
        <v>-6310.8023131183618</v>
      </c>
      <c r="AC430">
        <f t="shared" si="781"/>
        <v>119.27073381332352</v>
      </c>
      <c r="AD430">
        <f t="shared" si="782"/>
        <v>1353.5597317091956</v>
      </c>
      <c r="AE430">
        <f t="shared" si="783"/>
        <v>-645.07683100201314</v>
      </c>
      <c r="AF430">
        <f t="shared" si="784"/>
        <v>306.32259255898975</v>
      </c>
      <c r="AG430">
        <f t="shared" si="785"/>
        <v>1799.5833765875839</v>
      </c>
      <c r="AH430">
        <f t="shared" si="786"/>
        <v>-3377.1427094512828</v>
      </c>
      <c r="AI430">
        <f t="shared" si="787"/>
        <v>-0.93809519706980082</v>
      </c>
      <c r="AJ430">
        <f t="shared" si="788"/>
        <v>248.51393237378551</v>
      </c>
      <c r="AK430">
        <f t="shared" si="789"/>
        <v>4.3373863570010842</v>
      </c>
      <c r="AL430">
        <f t="shared" si="790"/>
        <v>248</v>
      </c>
      <c r="AM430">
        <f t="shared" si="791"/>
        <v>30</v>
      </c>
      <c r="AN430">
        <f t="shared" si="792"/>
        <v>50</v>
      </c>
      <c r="AP430">
        <f t="shared" si="793"/>
        <v>4.9405175999069959</v>
      </c>
      <c r="AQ430">
        <f t="shared" si="794"/>
        <v>8.6228298871104975E-2</v>
      </c>
      <c r="AR430" t="str">
        <f t="shared" si="795"/>
        <v>POSITIF</v>
      </c>
      <c r="AS430">
        <f t="shared" si="796"/>
        <v>4</v>
      </c>
      <c r="AT430">
        <f t="shared" si="797"/>
        <v>56</v>
      </c>
      <c r="AU430">
        <f t="shared" si="798"/>
        <v>25</v>
      </c>
      <c r="AV430">
        <f t="shared" si="799"/>
        <v>1.0195177575801726</v>
      </c>
      <c r="AW430" s="4">
        <f t="shared" si="800"/>
        <v>4.2479906565840525E-2</v>
      </c>
      <c r="AX430">
        <f t="shared" si="801"/>
        <v>1.7793941652323387E-2</v>
      </c>
      <c r="AY430">
        <f t="shared" si="802"/>
        <v>0.27779788063926109</v>
      </c>
      <c r="AZ430" s="4">
        <f t="shared" si="803"/>
        <v>1.1574911693302546E-2</v>
      </c>
      <c r="BA430">
        <f t="shared" si="804"/>
        <v>358455.51866775699</v>
      </c>
      <c r="BB430" t="s">
        <v>191</v>
      </c>
      <c r="BC430">
        <f t="shared" si="805"/>
        <v>1.670129412637552E-2</v>
      </c>
      <c r="BD430">
        <f t="shared" si="806"/>
        <v>148.60273218845177</v>
      </c>
      <c r="BE430">
        <f t="shared" si="807"/>
        <v>23.437029042794968</v>
      </c>
      <c r="BF430">
        <f t="shared" si="808"/>
        <v>-2.273321768154223E-3</v>
      </c>
      <c r="BG430">
        <f t="shared" si="809"/>
        <v>23.434755721026814</v>
      </c>
      <c r="BH430" s="19">
        <f t="shared" si="810"/>
        <v>0.17394937201143637</v>
      </c>
      <c r="BI430">
        <f t="shared" si="811"/>
        <v>16.184574271831661</v>
      </c>
      <c r="BJ430">
        <f t="shared" si="812"/>
        <v>23.60557427183166</v>
      </c>
      <c r="BK430">
        <f t="shared" si="813"/>
        <v>103.72700464590734</v>
      </c>
      <c r="BL430">
        <f t="shared" si="814"/>
        <v>1.8103777543025381</v>
      </c>
      <c r="BM430">
        <f t="shared" si="815"/>
        <v>250.35660943156756</v>
      </c>
      <c r="BN430">
        <f t="shared" si="816"/>
        <v>16.690440628771171</v>
      </c>
      <c r="BO430">
        <f t="shared" si="817"/>
        <v>16</v>
      </c>
      <c r="BP430">
        <f t="shared" si="818"/>
        <v>41</v>
      </c>
      <c r="BQ430">
        <f t="shared" si="819"/>
        <v>25</v>
      </c>
      <c r="BR430">
        <f t="shared" si="820"/>
        <v>-16.838449257149801</v>
      </c>
      <c r="BS430" t="str">
        <f t="shared" si="821"/>
        <v>NEGATIF</v>
      </c>
      <c r="BT430">
        <f t="shared" si="757"/>
        <v>-0.29388638046725735</v>
      </c>
      <c r="BU430">
        <f t="shared" si="758"/>
        <v>16</v>
      </c>
      <c r="BV430">
        <f t="shared" si="759"/>
        <v>-1971</v>
      </c>
      <c r="BW430">
        <f t="shared" si="760"/>
        <v>41</v>
      </c>
      <c r="BX430" t="str">
        <f t="shared" si="761"/>
        <v>NEGATIF</v>
      </c>
      <c r="BY430">
        <f t="shared" si="822"/>
        <v>74.387319639614404</v>
      </c>
      <c r="BZ430">
        <f t="shared" si="823"/>
        <v>254.38731963961442</v>
      </c>
      <c r="CA430">
        <f t="shared" si="824"/>
        <v>-15.114219119641598</v>
      </c>
      <c r="CB430" t="str">
        <f t="shared" si="825"/>
        <v>NEGATIF</v>
      </c>
      <c r="CC430">
        <f t="shared" si="826"/>
        <v>15</v>
      </c>
      <c r="CD430">
        <f t="shared" si="827"/>
        <v>6</v>
      </c>
      <c r="CE430">
        <f t="shared" si="828"/>
        <v>51</v>
      </c>
      <c r="CG430">
        <f t="shared" si="829"/>
        <v>4.3695471387103435</v>
      </c>
      <c r="CH430">
        <f t="shared" si="830"/>
        <v>0.40901364673249563</v>
      </c>
      <c r="CI430">
        <f t="shared" si="831"/>
        <v>0.40905332368230718</v>
      </c>
    </row>
    <row r="431" spans="1:87">
      <c r="A431">
        <f t="shared" ref="A431:F431" si="998">A137</f>
        <v>7.0027777777777782</v>
      </c>
      <c r="B431">
        <f t="shared" si="998"/>
        <v>111.315</v>
      </c>
      <c r="C431">
        <f t="shared" si="998"/>
        <v>7</v>
      </c>
      <c r="D431">
        <f t="shared" si="998"/>
        <v>2017</v>
      </c>
      <c r="E431">
        <f t="shared" si="998"/>
        <v>5</v>
      </c>
      <c r="F431">
        <f t="shared" si="998"/>
        <v>25</v>
      </c>
      <c r="G431">
        <f t="shared" si="763"/>
        <v>0.12222152900771403</v>
      </c>
      <c r="H431">
        <f t="shared" ref="H431:J431" si="999">H137</f>
        <v>7</v>
      </c>
      <c r="I431">
        <f t="shared" si="999"/>
        <v>15</v>
      </c>
      <c r="J431">
        <f t="shared" si="999"/>
        <v>7.25</v>
      </c>
      <c r="L431">
        <f t="shared" ref="L431:M431" si="1000">L137</f>
        <v>20</v>
      </c>
      <c r="M431">
        <f t="shared" si="1000"/>
        <v>-13</v>
      </c>
      <c r="N431">
        <f t="shared" si="766"/>
        <v>2457898.510416667</v>
      </c>
      <c r="O431">
        <f t="shared" si="767"/>
        <v>8.1271790906283143E-4</v>
      </c>
      <c r="P431">
        <f t="shared" si="768"/>
        <v>2457898.5112293847</v>
      </c>
      <c r="Q431">
        <f t="shared" si="769"/>
        <v>0.17394965720423519</v>
      </c>
      <c r="R431">
        <f t="shared" si="770"/>
        <v>249.45202757085531</v>
      </c>
      <c r="S431">
        <f t="shared" si="771"/>
        <v>343.53020180558087</v>
      </c>
      <c r="T431">
        <f t="shared" si="772"/>
        <v>4.3537592068870978</v>
      </c>
      <c r="U431">
        <f t="shared" si="773"/>
        <v>5.9957331015479554</v>
      </c>
      <c r="V431">
        <f t="shared" si="774"/>
        <v>148.59766211568615</v>
      </c>
      <c r="W431">
        <f t="shared" si="775"/>
        <v>2.5935184646847662</v>
      </c>
      <c r="X431">
        <f t="shared" si="776"/>
        <v>62.787426638857141</v>
      </c>
      <c r="Y431">
        <f t="shared" si="777"/>
        <v>1.0958473237024537</v>
      </c>
      <c r="Z431">
        <f t="shared" si="778"/>
        <v>139.54840717812294</v>
      </c>
      <c r="AA431">
        <f t="shared" si="779"/>
        <v>2.4355791711719346</v>
      </c>
      <c r="AB431">
        <f t="shared" si="780"/>
        <v>-6259.2505503633283</v>
      </c>
      <c r="AC431">
        <f t="shared" si="781"/>
        <v>118.88036192319869</v>
      </c>
      <c r="AD431">
        <f t="shared" si="782"/>
        <v>1393.2200594770077</v>
      </c>
      <c r="AE431">
        <f t="shared" si="783"/>
        <v>-646.82400016063934</v>
      </c>
      <c r="AF431">
        <f t="shared" si="784"/>
        <v>305.58324505547927</v>
      </c>
      <c r="AG431">
        <f t="shared" si="785"/>
        <v>1789.2098643825248</v>
      </c>
      <c r="AH431">
        <f t="shared" si="786"/>
        <v>-3299.1810196857577</v>
      </c>
      <c r="AI431">
        <f t="shared" si="787"/>
        <v>-0.91643917213493276</v>
      </c>
      <c r="AJ431">
        <f t="shared" si="788"/>
        <v>248.53558839872036</v>
      </c>
      <c r="AK431">
        <f t="shared" si="789"/>
        <v>4.3377643259390917</v>
      </c>
      <c r="AL431">
        <f t="shared" si="790"/>
        <v>248</v>
      </c>
      <c r="AM431">
        <f t="shared" si="791"/>
        <v>32</v>
      </c>
      <c r="AN431">
        <f t="shared" si="792"/>
        <v>8</v>
      </c>
      <c r="AP431">
        <f t="shared" si="793"/>
        <v>4.9400429540780939</v>
      </c>
      <c r="AQ431">
        <f t="shared" si="794"/>
        <v>8.6220014738609782E-2</v>
      </c>
      <c r="AR431" t="str">
        <f t="shared" si="795"/>
        <v>POSITIF</v>
      </c>
      <c r="AS431">
        <f t="shared" si="796"/>
        <v>4</v>
      </c>
      <c r="AT431">
        <f t="shared" si="797"/>
        <v>56</v>
      </c>
      <c r="AU431">
        <f t="shared" si="798"/>
        <v>24</v>
      </c>
      <c r="AV431">
        <f t="shared" si="799"/>
        <v>1.0195736779793756</v>
      </c>
      <c r="AW431" s="4">
        <f t="shared" si="800"/>
        <v>4.2482236582473985E-2</v>
      </c>
      <c r="AX431">
        <f t="shared" si="801"/>
        <v>1.7794917647408509E-2</v>
      </c>
      <c r="AY431">
        <f t="shared" si="802"/>
        <v>0.27781311632327305</v>
      </c>
      <c r="AZ431" s="4">
        <f t="shared" si="803"/>
        <v>1.157554651346971E-2</v>
      </c>
      <c r="BA431">
        <f t="shared" si="804"/>
        <v>358435.86058864533</v>
      </c>
      <c r="BB431" t="s">
        <v>191</v>
      </c>
      <c r="BC431">
        <f t="shared" si="805"/>
        <v>1.6701294114397424E-2</v>
      </c>
      <c r="BD431">
        <f t="shared" si="806"/>
        <v>148.6021805867185</v>
      </c>
      <c r="BE431">
        <f t="shared" si="807"/>
        <v>23.437029039086273</v>
      </c>
      <c r="BF431">
        <f t="shared" si="808"/>
        <v>-2.2733551090242262E-3</v>
      </c>
      <c r="BG431">
        <f t="shared" si="809"/>
        <v>23.434755683977247</v>
      </c>
      <c r="BH431" s="19">
        <f t="shared" si="810"/>
        <v>0.17394965720423519</v>
      </c>
      <c r="BI431">
        <f t="shared" si="811"/>
        <v>16.435258758906276</v>
      </c>
      <c r="BJ431">
        <f t="shared" si="812"/>
        <v>23.856258758906275</v>
      </c>
      <c r="BK431">
        <f t="shared" si="813"/>
        <v>107.46760814016376</v>
      </c>
      <c r="BL431">
        <f t="shared" si="814"/>
        <v>1.8756636012889174</v>
      </c>
      <c r="BM431">
        <f t="shared" si="815"/>
        <v>250.37627324343038</v>
      </c>
      <c r="BN431">
        <f t="shared" si="816"/>
        <v>16.691751549562024</v>
      </c>
      <c r="BO431">
        <f t="shared" si="817"/>
        <v>16</v>
      </c>
      <c r="BP431">
        <f t="shared" si="818"/>
        <v>41</v>
      </c>
      <c r="BQ431">
        <f t="shared" si="819"/>
        <v>30</v>
      </c>
      <c r="BR431">
        <f t="shared" si="820"/>
        <v>-16.842200484133301</v>
      </c>
      <c r="BS431" t="str">
        <f t="shared" si="821"/>
        <v>NEGATIF</v>
      </c>
      <c r="BT431">
        <f t="shared" si="757"/>
        <v>-0.29395185172910909</v>
      </c>
      <c r="BU431">
        <f t="shared" si="758"/>
        <v>16</v>
      </c>
      <c r="BV431">
        <f t="shared" si="759"/>
        <v>-1971</v>
      </c>
      <c r="BW431">
        <f t="shared" si="760"/>
        <v>28</v>
      </c>
      <c r="BX431" t="str">
        <f t="shared" si="761"/>
        <v>NEGATIF</v>
      </c>
      <c r="BY431">
        <f t="shared" si="822"/>
        <v>74.537284242230768</v>
      </c>
      <c r="BZ431">
        <f t="shared" si="823"/>
        <v>254.53728424223078</v>
      </c>
      <c r="CA431">
        <f t="shared" si="824"/>
        <v>-18.69148325188063</v>
      </c>
      <c r="CB431" t="str">
        <f t="shared" si="825"/>
        <v>NEGATIF</v>
      </c>
      <c r="CC431">
        <f t="shared" si="826"/>
        <v>18</v>
      </c>
      <c r="CD431">
        <f t="shared" si="827"/>
        <v>41</v>
      </c>
      <c r="CE431">
        <f t="shared" si="828"/>
        <v>29</v>
      </c>
      <c r="CG431">
        <f t="shared" si="829"/>
        <v>4.3698903369708422</v>
      </c>
      <c r="CH431">
        <f t="shared" si="830"/>
        <v>0.40901364608585872</v>
      </c>
      <c r="CI431">
        <f t="shared" si="831"/>
        <v>0.40905332361757824</v>
      </c>
    </row>
    <row r="432" spans="1:87">
      <c r="A432">
        <f t="shared" ref="A432:F432" si="1001">A138</f>
        <v>7.0027777777777782</v>
      </c>
      <c r="B432">
        <f t="shared" si="1001"/>
        <v>111.315</v>
      </c>
      <c r="C432">
        <f t="shared" si="1001"/>
        <v>7</v>
      </c>
      <c r="D432">
        <f t="shared" si="1001"/>
        <v>2017</v>
      </c>
      <c r="E432">
        <f t="shared" si="1001"/>
        <v>5</v>
      </c>
      <c r="F432">
        <f t="shared" si="1001"/>
        <v>25</v>
      </c>
      <c r="G432">
        <f t="shared" si="763"/>
        <v>0.12222152900771403</v>
      </c>
      <c r="H432">
        <f t="shared" ref="H432:J432" si="1002">H138</f>
        <v>7</v>
      </c>
      <c r="I432">
        <f t="shared" si="1002"/>
        <v>30</v>
      </c>
      <c r="J432">
        <f t="shared" si="1002"/>
        <v>7.5</v>
      </c>
      <c r="L432">
        <f t="shared" ref="L432:M432" si="1003">L138</f>
        <v>20</v>
      </c>
      <c r="M432">
        <f t="shared" si="1003"/>
        <v>-13</v>
      </c>
      <c r="N432">
        <f t="shared" si="766"/>
        <v>2457898.5208333335</v>
      </c>
      <c r="O432">
        <f t="shared" si="767"/>
        <v>8.1271790906283143E-4</v>
      </c>
      <c r="P432">
        <f t="shared" si="768"/>
        <v>2457898.5216460512</v>
      </c>
      <c r="Q432">
        <f t="shared" si="769"/>
        <v>0.17394994239702127</v>
      </c>
      <c r="R432">
        <f t="shared" si="770"/>
        <v>249.45202757085531</v>
      </c>
      <c r="S432">
        <f t="shared" si="771"/>
        <v>343.66629547484627</v>
      </c>
      <c r="T432">
        <f t="shared" si="772"/>
        <v>4.3537592068870978</v>
      </c>
      <c r="U432">
        <f t="shared" si="773"/>
        <v>5.9981083841677565</v>
      </c>
      <c r="V432">
        <f t="shared" si="774"/>
        <v>148.59711051234046</v>
      </c>
      <c r="W432">
        <f t="shared" si="775"/>
        <v>2.5935088373902189</v>
      </c>
      <c r="X432">
        <f t="shared" si="776"/>
        <v>62.797693798469481</v>
      </c>
      <c r="Y432">
        <f t="shared" si="777"/>
        <v>1.0960265194425169</v>
      </c>
      <c r="Z432">
        <f t="shared" si="778"/>
        <v>139.55867384748944</v>
      </c>
      <c r="AA432">
        <f t="shared" si="779"/>
        <v>2.4357583583555935</v>
      </c>
      <c r="AB432">
        <f t="shared" si="780"/>
        <v>-6207.6625760296065</v>
      </c>
      <c r="AC432">
        <f t="shared" si="781"/>
        <v>118.47745843848894</v>
      </c>
      <c r="AD432">
        <f t="shared" si="782"/>
        <v>1432.2929433489105</v>
      </c>
      <c r="AE432">
        <f t="shared" si="783"/>
        <v>-648.50299167850369</v>
      </c>
      <c r="AF432">
        <f t="shared" si="784"/>
        <v>304.83989907721457</v>
      </c>
      <c r="AG432">
        <f t="shared" si="785"/>
        <v>1778.8219392144399</v>
      </c>
      <c r="AH432">
        <f t="shared" si="786"/>
        <v>-3221.7333276290556</v>
      </c>
      <c r="AI432">
        <f t="shared" si="787"/>
        <v>-0.89492592434140428</v>
      </c>
      <c r="AJ432">
        <f t="shared" si="788"/>
        <v>248.5571016465139</v>
      </c>
      <c r="AK432">
        <f t="shared" si="789"/>
        <v>4.3381398029458866</v>
      </c>
      <c r="AL432">
        <f t="shared" si="790"/>
        <v>248</v>
      </c>
      <c r="AM432">
        <f t="shared" si="791"/>
        <v>33</v>
      </c>
      <c r="AN432">
        <f t="shared" si="792"/>
        <v>25</v>
      </c>
      <c r="AP432">
        <f t="shared" si="793"/>
        <v>4.9397215459959547</v>
      </c>
      <c r="AQ432">
        <f t="shared" si="794"/>
        <v>8.6214405109333925E-2</v>
      </c>
      <c r="AR432" t="str">
        <f t="shared" si="795"/>
        <v>POSITIF</v>
      </c>
      <c r="AS432">
        <f t="shared" si="796"/>
        <v>4</v>
      </c>
      <c r="AT432">
        <f t="shared" si="797"/>
        <v>56</v>
      </c>
      <c r="AU432">
        <f t="shared" si="798"/>
        <v>22</v>
      </c>
      <c r="AV432">
        <f t="shared" si="799"/>
        <v>1.0196291991185829</v>
      </c>
      <c r="AW432" s="4">
        <f t="shared" si="800"/>
        <v>4.2484549963274283E-2</v>
      </c>
      <c r="AX432">
        <f t="shared" si="801"/>
        <v>1.7795886674092137E-2</v>
      </c>
      <c r="AY432">
        <f t="shared" si="802"/>
        <v>0.27782824322743405</v>
      </c>
      <c r="AZ432" s="4">
        <f t="shared" si="803"/>
        <v>1.1576176801143085E-2</v>
      </c>
      <c r="BA432">
        <f t="shared" si="804"/>
        <v>358416.34499744611</v>
      </c>
      <c r="BB432" t="s">
        <v>191</v>
      </c>
      <c r="BC432">
        <f t="shared" si="805"/>
        <v>1.6701294102419325E-2</v>
      </c>
      <c r="BD432">
        <f t="shared" si="806"/>
        <v>148.60162898500985</v>
      </c>
      <c r="BE432">
        <f t="shared" si="807"/>
        <v>23.437029035377577</v>
      </c>
      <c r="BF432">
        <f t="shared" si="808"/>
        <v>-2.2733884378591741E-3</v>
      </c>
      <c r="BG432">
        <f t="shared" si="809"/>
        <v>23.434755646939717</v>
      </c>
      <c r="BH432" s="19">
        <f t="shared" si="810"/>
        <v>0.17394994239702127</v>
      </c>
      <c r="BI432">
        <f t="shared" si="811"/>
        <v>16.685943234773973</v>
      </c>
      <c r="BJ432">
        <f t="shared" si="812"/>
        <v>0.10694323477397205</v>
      </c>
      <c r="BK432">
        <f t="shared" si="813"/>
        <v>111.20834072804919</v>
      </c>
      <c r="BL432">
        <f t="shared" si="814"/>
        <v>1.9409517013841664</v>
      </c>
      <c r="BM432">
        <f t="shared" si="815"/>
        <v>250.39580779356041</v>
      </c>
      <c r="BN432">
        <f t="shared" si="816"/>
        <v>16.693053852904026</v>
      </c>
      <c r="BO432">
        <f t="shared" si="817"/>
        <v>16</v>
      </c>
      <c r="BP432">
        <f t="shared" si="818"/>
        <v>41</v>
      </c>
      <c r="BQ432">
        <f t="shared" si="819"/>
        <v>34</v>
      </c>
      <c r="BR432">
        <f t="shared" si="820"/>
        <v>-16.845775567462962</v>
      </c>
      <c r="BS432" t="str">
        <f t="shared" si="821"/>
        <v>NEGATIF</v>
      </c>
      <c r="BT432">
        <f t="shared" si="757"/>
        <v>-0.29401424870424481</v>
      </c>
      <c r="BU432">
        <f t="shared" si="758"/>
        <v>16</v>
      </c>
      <c r="BV432">
        <f t="shared" si="759"/>
        <v>-1971</v>
      </c>
      <c r="BW432">
        <f t="shared" si="760"/>
        <v>15</v>
      </c>
      <c r="BX432" t="str">
        <f t="shared" si="761"/>
        <v>NEGATIF</v>
      </c>
      <c r="BY432">
        <f t="shared" si="822"/>
        <v>74.620802178041075</v>
      </c>
      <c r="BZ432">
        <f t="shared" si="823"/>
        <v>254.62080217804106</v>
      </c>
      <c r="CA432">
        <f t="shared" si="824"/>
        <v>-22.270822154693743</v>
      </c>
      <c r="CB432" t="str">
        <f t="shared" si="825"/>
        <v>NEGATIF</v>
      </c>
      <c r="CC432">
        <f t="shared" si="826"/>
        <v>22</v>
      </c>
      <c r="CD432">
        <f t="shared" si="827"/>
        <v>16</v>
      </c>
      <c r="CE432">
        <f t="shared" si="828"/>
        <v>14</v>
      </c>
      <c r="CG432">
        <f t="shared" si="829"/>
        <v>4.3702312791885074</v>
      </c>
      <c r="CH432">
        <f t="shared" si="830"/>
        <v>0.40901364543943186</v>
      </c>
      <c r="CI432">
        <f t="shared" si="831"/>
        <v>0.40905332355284929</v>
      </c>
    </row>
    <row r="433" spans="1:87">
      <c r="A433">
        <f t="shared" ref="A433:F433" si="1004">A139</f>
        <v>7.0027777777777782</v>
      </c>
      <c r="B433">
        <f t="shared" si="1004"/>
        <v>111.315</v>
      </c>
      <c r="C433">
        <f t="shared" si="1004"/>
        <v>7</v>
      </c>
      <c r="D433">
        <f t="shared" si="1004"/>
        <v>2017</v>
      </c>
      <c r="E433">
        <f t="shared" si="1004"/>
        <v>5</v>
      </c>
      <c r="F433">
        <f t="shared" si="1004"/>
        <v>25</v>
      </c>
      <c r="G433">
        <f t="shared" si="763"/>
        <v>0.12222152900771403</v>
      </c>
      <c r="H433">
        <f t="shared" ref="H433:J433" si="1005">H139</f>
        <v>7</v>
      </c>
      <c r="I433">
        <f t="shared" si="1005"/>
        <v>45</v>
      </c>
      <c r="J433">
        <f t="shared" si="1005"/>
        <v>7.75</v>
      </c>
      <c r="L433">
        <f t="shared" ref="L433:M433" si="1006">L139</f>
        <v>20</v>
      </c>
      <c r="M433">
        <f t="shared" si="1006"/>
        <v>-13</v>
      </c>
      <c r="N433">
        <f t="shared" si="766"/>
        <v>2457898.53125</v>
      </c>
      <c r="O433">
        <f t="shared" si="767"/>
        <v>8.1271790906283143E-4</v>
      </c>
      <c r="P433">
        <f t="shared" si="768"/>
        <v>2457898.5320627177</v>
      </c>
      <c r="Q433">
        <f t="shared" si="769"/>
        <v>0.17395022758980735</v>
      </c>
      <c r="R433">
        <f t="shared" si="770"/>
        <v>249.45202757085531</v>
      </c>
      <c r="S433">
        <f t="shared" si="771"/>
        <v>343.80238914411166</v>
      </c>
      <c r="T433">
        <f t="shared" si="772"/>
        <v>4.3537592068870978</v>
      </c>
      <c r="U433">
        <f t="shared" si="773"/>
        <v>6.0004836667875576</v>
      </c>
      <c r="V433">
        <f t="shared" si="774"/>
        <v>148.59655890899484</v>
      </c>
      <c r="W433">
        <f t="shared" si="775"/>
        <v>2.5934992100956729</v>
      </c>
      <c r="X433">
        <f t="shared" si="776"/>
        <v>62.807960958081821</v>
      </c>
      <c r="Y433">
        <f t="shared" si="777"/>
        <v>1.0962057151825799</v>
      </c>
      <c r="Z433">
        <f t="shared" si="778"/>
        <v>139.56894051685504</v>
      </c>
      <c r="AA433">
        <f t="shared" si="779"/>
        <v>2.4359375455392369</v>
      </c>
      <c r="AB433">
        <f t="shared" si="780"/>
        <v>-6156.0386788769583</v>
      </c>
      <c r="AC433">
        <f t="shared" si="781"/>
        <v>118.06206581356928</v>
      </c>
      <c r="AD433">
        <f t="shared" si="782"/>
        <v>1470.761910282881</v>
      </c>
      <c r="AE433">
        <f t="shared" si="783"/>
        <v>-650.11362866312845</v>
      </c>
      <c r="AF433">
        <f t="shared" si="784"/>
        <v>304.09257418604261</v>
      </c>
      <c r="AG433">
        <f t="shared" si="785"/>
        <v>1768.4196790960534</v>
      </c>
      <c r="AH433">
        <f t="shared" si="786"/>
        <v>-3144.8160781615397</v>
      </c>
      <c r="AI433">
        <f t="shared" si="787"/>
        <v>-0.87356002171153879</v>
      </c>
      <c r="AJ433">
        <f t="shared" si="788"/>
        <v>248.57846754914377</v>
      </c>
      <c r="AK433">
        <f t="shared" si="789"/>
        <v>4.3385127082944379</v>
      </c>
      <c r="AL433">
        <f t="shared" si="790"/>
        <v>248</v>
      </c>
      <c r="AM433">
        <f t="shared" si="791"/>
        <v>34</v>
      </c>
      <c r="AN433">
        <f t="shared" si="792"/>
        <v>42</v>
      </c>
      <c r="AP433">
        <f t="shared" si="793"/>
        <v>4.9350772074495213</v>
      </c>
      <c r="AQ433">
        <f t="shared" si="794"/>
        <v>8.613334611012137E-2</v>
      </c>
      <c r="AR433" t="str">
        <f t="shared" si="795"/>
        <v>POSITIF</v>
      </c>
      <c r="AS433">
        <f t="shared" si="796"/>
        <v>4</v>
      </c>
      <c r="AT433">
        <f t="shared" si="797"/>
        <v>56</v>
      </c>
      <c r="AU433">
        <f t="shared" si="798"/>
        <v>6</v>
      </c>
      <c r="AV433">
        <f t="shared" si="799"/>
        <v>1.0196843205462913</v>
      </c>
      <c r="AW433" s="4">
        <f t="shared" si="800"/>
        <v>4.2486846689428807E-2</v>
      </c>
      <c r="AX433">
        <f t="shared" si="801"/>
        <v>1.7796848724494049E-2</v>
      </c>
      <c r="AY433">
        <f t="shared" si="802"/>
        <v>0.27784326122873587</v>
      </c>
      <c r="AZ433" s="4">
        <f t="shared" si="803"/>
        <v>1.1576802551197328E-2</v>
      </c>
      <c r="BA433">
        <f t="shared" si="804"/>
        <v>358396.97200663452</v>
      </c>
      <c r="BB433" t="s">
        <v>191</v>
      </c>
      <c r="BC433">
        <f t="shared" si="805"/>
        <v>1.6701294090441229E-2</v>
      </c>
      <c r="BD433">
        <f t="shared" si="806"/>
        <v>148.6010773833012</v>
      </c>
      <c r="BE433">
        <f t="shared" si="807"/>
        <v>23.437029031668882</v>
      </c>
      <c r="BF433">
        <f t="shared" si="808"/>
        <v>-2.2734217546546307E-3</v>
      </c>
      <c r="BG433">
        <f t="shared" si="809"/>
        <v>23.434755609914227</v>
      </c>
      <c r="BH433" s="19">
        <f t="shared" si="810"/>
        <v>0.17395022758980735</v>
      </c>
      <c r="BI433">
        <f t="shared" si="811"/>
        <v>16.936627710672717</v>
      </c>
      <c r="BJ433">
        <f t="shared" si="812"/>
        <v>0.35762771067271615</v>
      </c>
      <c r="BK433">
        <f t="shared" si="813"/>
        <v>114.94920673394988</v>
      </c>
      <c r="BL433">
        <f t="shared" si="814"/>
        <v>2.0062421300630628</v>
      </c>
      <c r="BM433">
        <f t="shared" si="815"/>
        <v>250.41520892614088</v>
      </c>
      <c r="BN433">
        <f t="shared" si="816"/>
        <v>16.694347261742724</v>
      </c>
      <c r="BO433">
        <f t="shared" si="817"/>
        <v>16</v>
      </c>
      <c r="BP433">
        <f t="shared" si="818"/>
        <v>41</v>
      </c>
      <c r="BQ433">
        <f t="shared" si="819"/>
        <v>39</v>
      </c>
      <c r="BR433">
        <f t="shared" si="820"/>
        <v>-16.853598182503472</v>
      </c>
      <c r="BS433" t="str">
        <f t="shared" si="821"/>
        <v>NEGATIF</v>
      </c>
      <c r="BT433">
        <f t="shared" si="757"/>
        <v>-0.29415077909281778</v>
      </c>
      <c r="BU433">
        <f t="shared" si="758"/>
        <v>16</v>
      </c>
      <c r="BV433">
        <f t="shared" si="759"/>
        <v>-1972</v>
      </c>
      <c r="BW433">
        <f t="shared" si="760"/>
        <v>47</v>
      </c>
      <c r="BX433" t="str">
        <f t="shared" si="761"/>
        <v>NEGATIF</v>
      </c>
      <c r="BY433">
        <f t="shared" si="822"/>
        <v>74.628752594177513</v>
      </c>
      <c r="BZ433">
        <f t="shared" si="823"/>
        <v>254.62875259417751</v>
      </c>
      <c r="CA433">
        <f t="shared" si="824"/>
        <v>-25.851034867307462</v>
      </c>
      <c r="CB433" t="str">
        <f t="shared" si="825"/>
        <v>NEGATIF</v>
      </c>
      <c r="CC433">
        <f t="shared" si="826"/>
        <v>25</v>
      </c>
      <c r="CD433">
        <f t="shared" si="827"/>
        <v>51</v>
      </c>
      <c r="CE433">
        <f t="shared" si="828"/>
        <v>3</v>
      </c>
      <c r="CG433">
        <f t="shared" si="829"/>
        <v>4.3705698928306518</v>
      </c>
      <c r="CH433">
        <f t="shared" si="830"/>
        <v>0.40901364479321517</v>
      </c>
      <c r="CI433">
        <f t="shared" si="831"/>
        <v>0.40905332348812035</v>
      </c>
    </row>
    <row r="434" spans="1:87">
      <c r="A434">
        <f t="shared" ref="A434:F434" si="1007">A140</f>
        <v>7.0027777777777782</v>
      </c>
      <c r="B434">
        <f t="shared" si="1007"/>
        <v>111.315</v>
      </c>
      <c r="C434">
        <f t="shared" si="1007"/>
        <v>7</v>
      </c>
      <c r="D434">
        <f t="shared" si="1007"/>
        <v>2017</v>
      </c>
      <c r="E434">
        <f t="shared" si="1007"/>
        <v>5</v>
      </c>
      <c r="F434">
        <f t="shared" si="1007"/>
        <v>25</v>
      </c>
      <c r="G434">
        <f t="shared" si="763"/>
        <v>0.12222152900771403</v>
      </c>
      <c r="H434">
        <f t="shared" ref="H434:J434" si="1008">H140</f>
        <v>8</v>
      </c>
      <c r="I434">
        <f t="shared" si="1008"/>
        <v>0</v>
      </c>
      <c r="J434">
        <f t="shared" si="1008"/>
        <v>8</v>
      </c>
      <c r="L434">
        <f t="shared" ref="L434:M434" si="1009">L140</f>
        <v>20</v>
      </c>
      <c r="M434">
        <f t="shared" si="1009"/>
        <v>-13</v>
      </c>
      <c r="N434">
        <f t="shared" si="766"/>
        <v>2457898.541666667</v>
      </c>
      <c r="O434">
        <f t="shared" si="767"/>
        <v>8.1271790906283143E-4</v>
      </c>
      <c r="P434">
        <f t="shared" si="768"/>
        <v>2457898.5424793847</v>
      </c>
      <c r="Q434">
        <f t="shared" si="769"/>
        <v>0.17395051278260618</v>
      </c>
      <c r="R434">
        <f t="shared" si="770"/>
        <v>249.45202757085531</v>
      </c>
      <c r="S434">
        <f t="shared" si="771"/>
        <v>343.9384828194452</v>
      </c>
      <c r="T434">
        <f t="shared" si="772"/>
        <v>4.3537592068870978</v>
      </c>
      <c r="U434">
        <f t="shared" si="773"/>
        <v>6.0028589495132687</v>
      </c>
      <c r="V434">
        <f t="shared" si="774"/>
        <v>148.59600730562454</v>
      </c>
      <c r="W434">
        <f t="shared" si="775"/>
        <v>2.5934895828006961</v>
      </c>
      <c r="X434">
        <f t="shared" si="776"/>
        <v>62.818228118152547</v>
      </c>
      <c r="Y434">
        <f t="shared" si="777"/>
        <v>1.0963849109306434</v>
      </c>
      <c r="Z434">
        <f t="shared" si="778"/>
        <v>139.57920718667901</v>
      </c>
      <c r="AA434">
        <f t="shared" si="779"/>
        <v>2.4361167327308801</v>
      </c>
      <c r="AB434">
        <f t="shared" si="780"/>
        <v>-6104.3791478613948</v>
      </c>
      <c r="AC434">
        <f t="shared" si="781"/>
        <v>117.6342278171102</v>
      </c>
      <c r="AD434">
        <f t="shared" si="782"/>
        <v>1508.6107417666956</v>
      </c>
      <c r="AE434">
        <f t="shared" si="783"/>
        <v>-651.65574141509092</v>
      </c>
      <c r="AF434">
        <f t="shared" si="784"/>
        <v>303.34129004695797</v>
      </c>
      <c r="AG434">
        <f t="shared" si="785"/>
        <v>1758.003162144779</v>
      </c>
      <c r="AH434">
        <f t="shared" si="786"/>
        <v>-3068.4454675009429</v>
      </c>
      <c r="AI434">
        <f t="shared" si="787"/>
        <v>-0.85234596319470635</v>
      </c>
      <c r="AJ434">
        <f t="shared" si="788"/>
        <v>248.59968160766061</v>
      </c>
      <c r="AK434">
        <f t="shared" si="789"/>
        <v>4.3388829634632682</v>
      </c>
      <c r="AL434">
        <f t="shared" si="790"/>
        <v>248</v>
      </c>
      <c r="AM434">
        <f t="shared" si="791"/>
        <v>35</v>
      </c>
      <c r="AN434">
        <f t="shared" si="792"/>
        <v>58</v>
      </c>
      <c r="AP434">
        <f t="shared" si="793"/>
        <v>4.928323694473006</v>
      </c>
      <c r="AQ434">
        <f t="shared" si="794"/>
        <v>8.6015475072605027E-2</v>
      </c>
      <c r="AR434" t="str">
        <f t="shared" si="795"/>
        <v>POSITIF</v>
      </c>
      <c r="AS434">
        <f t="shared" si="796"/>
        <v>4</v>
      </c>
      <c r="AT434">
        <f t="shared" si="797"/>
        <v>55</v>
      </c>
      <c r="AU434">
        <f t="shared" si="798"/>
        <v>41</v>
      </c>
      <c r="AV434">
        <f t="shared" si="799"/>
        <v>1.0197390418141754</v>
      </c>
      <c r="AW434" s="4">
        <f t="shared" si="800"/>
        <v>4.2489126742257306E-2</v>
      </c>
      <c r="AX434">
        <f t="shared" si="801"/>
        <v>1.779780379078949E-2</v>
      </c>
      <c r="AY434">
        <f t="shared" si="802"/>
        <v>0.27785817020503623</v>
      </c>
      <c r="AZ434" s="4">
        <f t="shared" si="803"/>
        <v>1.1577423758543176E-2</v>
      </c>
      <c r="BA434">
        <f t="shared" si="804"/>
        <v>358377.74172784563</v>
      </c>
      <c r="BB434" t="s">
        <v>191</v>
      </c>
      <c r="BC434">
        <f t="shared" si="805"/>
        <v>1.670129407846313E-2</v>
      </c>
      <c r="BD434">
        <f t="shared" si="806"/>
        <v>148.60052578156788</v>
      </c>
      <c r="BE434">
        <f t="shared" si="807"/>
        <v>23.437029027960186</v>
      </c>
      <c r="BF434">
        <f t="shared" si="808"/>
        <v>-2.273455059406156E-3</v>
      </c>
      <c r="BG434">
        <f t="shared" si="809"/>
        <v>23.43475557290078</v>
      </c>
      <c r="BH434" s="19">
        <f t="shared" si="810"/>
        <v>0.17395051278260618</v>
      </c>
      <c r="BI434">
        <f t="shared" si="811"/>
        <v>17.187312197747328</v>
      </c>
      <c r="BJ434">
        <f t="shared" si="812"/>
        <v>0.60831219774732759</v>
      </c>
      <c r="BK434">
        <f t="shared" si="813"/>
        <v>118.69021041838884</v>
      </c>
      <c r="BL434">
        <f t="shared" si="814"/>
        <v>2.0715349616857619</v>
      </c>
      <c r="BM434">
        <f t="shared" si="815"/>
        <v>250.43447254782106</v>
      </c>
      <c r="BN434">
        <f t="shared" si="816"/>
        <v>16.695631503188071</v>
      </c>
      <c r="BO434">
        <f t="shared" si="817"/>
        <v>16</v>
      </c>
      <c r="BP434">
        <f t="shared" si="818"/>
        <v>41</v>
      </c>
      <c r="BQ434">
        <f t="shared" si="819"/>
        <v>44</v>
      </c>
      <c r="BR434">
        <f t="shared" si="820"/>
        <v>-16.863479827074624</v>
      </c>
      <c r="BS434" t="str">
        <f t="shared" si="821"/>
        <v>NEGATIF</v>
      </c>
      <c r="BT434">
        <f t="shared" si="757"/>
        <v>-0.29432324632609619</v>
      </c>
      <c r="BU434">
        <f t="shared" si="758"/>
        <v>16</v>
      </c>
      <c r="BV434">
        <f t="shared" si="759"/>
        <v>-1972</v>
      </c>
      <c r="BW434">
        <f t="shared" si="760"/>
        <v>11</v>
      </c>
      <c r="BX434" t="str">
        <f t="shared" si="761"/>
        <v>NEGATIF</v>
      </c>
      <c r="BY434">
        <f t="shared" si="822"/>
        <v>74.557050663720489</v>
      </c>
      <c r="BZ434">
        <f t="shared" si="823"/>
        <v>254.55705066372047</v>
      </c>
      <c r="CA434">
        <f t="shared" si="824"/>
        <v>-29.430660980423539</v>
      </c>
      <c r="CB434" t="str">
        <f t="shared" si="825"/>
        <v>NEGATIF</v>
      </c>
      <c r="CC434">
        <f t="shared" si="826"/>
        <v>29</v>
      </c>
      <c r="CD434">
        <f t="shared" si="827"/>
        <v>25</v>
      </c>
      <c r="CE434">
        <f t="shared" si="828"/>
        <v>50</v>
      </c>
      <c r="CG434">
        <f t="shared" si="829"/>
        <v>4.3709061064548296</v>
      </c>
      <c r="CH434">
        <f t="shared" si="830"/>
        <v>0.40901364414720864</v>
      </c>
      <c r="CI434">
        <f t="shared" si="831"/>
        <v>0.4090533234233914</v>
      </c>
    </row>
    <row r="435" spans="1:87">
      <c r="A435">
        <f t="shared" ref="A435:F435" si="1010">A141</f>
        <v>7.0027777777777782</v>
      </c>
      <c r="B435">
        <f t="shared" si="1010"/>
        <v>111.315</v>
      </c>
      <c r="C435">
        <f t="shared" si="1010"/>
        <v>7</v>
      </c>
      <c r="D435">
        <f t="shared" si="1010"/>
        <v>2017</v>
      </c>
      <c r="E435">
        <f t="shared" si="1010"/>
        <v>5</v>
      </c>
      <c r="F435">
        <f t="shared" si="1010"/>
        <v>25</v>
      </c>
      <c r="G435">
        <f t="shared" si="763"/>
        <v>0.12222152900771403</v>
      </c>
      <c r="H435">
        <f t="shared" ref="H435:J435" si="1011">H141</f>
        <v>8</v>
      </c>
      <c r="I435">
        <f t="shared" si="1011"/>
        <v>15</v>
      </c>
      <c r="J435">
        <f t="shared" si="1011"/>
        <v>8.25</v>
      </c>
      <c r="L435">
        <f t="shared" ref="L435:M435" si="1012">L141</f>
        <v>20</v>
      </c>
      <c r="M435">
        <f t="shared" si="1012"/>
        <v>-13</v>
      </c>
      <c r="N435">
        <f t="shared" si="766"/>
        <v>2457898.5520833335</v>
      </c>
      <c r="O435">
        <f t="shared" si="767"/>
        <v>8.1271790906283143E-4</v>
      </c>
      <c r="P435">
        <f t="shared" si="768"/>
        <v>2457898.5528960512</v>
      </c>
      <c r="Q435">
        <f t="shared" si="769"/>
        <v>0.17395079797539226</v>
      </c>
      <c r="R435">
        <f t="shared" si="770"/>
        <v>249.45202757085531</v>
      </c>
      <c r="S435">
        <f t="shared" si="771"/>
        <v>344.07457648871059</v>
      </c>
      <c r="T435">
        <f t="shared" si="772"/>
        <v>4.3537592068870978</v>
      </c>
      <c r="U435">
        <f t="shared" si="773"/>
        <v>6.0052342321330698</v>
      </c>
      <c r="V435">
        <f t="shared" si="774"/>
        <v>148.59545570227885</v>
      </c>
      <c r="W435">
        <f t="shared" si="775"/>
        <v>2.5934799555061487</v>
      </c>
      <c r="X435">
        <f t="shared" si="776"/>
        <v>62.828495277764887</v>
      </c>
      <c r="Y435">
        <f t="shared" si="777"/>
        <v>1.0965641066707066</v>
      </c>
      <c r="Z435">
        <f t="shared" si="778"/>
        <v>139.58947385604461</v>
      </c>
      <c r="AA435">
        <f t="shared" si="779"/>
        <v>2.4362959199145235</v>
      </c>
      <c r="AB435">
        <f t="shared" si="780"/>
        <v>-6052.6842790510018</v>
      </c>
      <c r="AC435">
        <f t="shared" si="781"/>
        <v>117.19398958727446</v>
      </c>
      <c r="AD435">
        <f t="shared" si="782"/>
        <v>1545.8234757090099</v>
      </c>
      <c r="AE435">
        <f t="shared" si="783"/>
        <v>-653.12916725249238</v>
      </c>
      <c r="AF435">
        <f t="shared" si="784"/>
        <v>302.58606652888386</v>
      </c>
      <c r="AG435">
        <f t="shared" si="785"/>
        <v>1747.5724679785651</v>
      </c>
      <c r="AH435">
        <f t="shared" si="786"/>
        <v>-2992.6374464997598</v>
      </c>
      <c r="AI435">
        <f t="shared" si="787"/>
        <v>-0.83128817958326662</v>
      </c>
      <c r="AJ435">
        <f t="shared" si="788"/>
        <v>248.62073939127205</v>
      </c>
      <c r="AK435">
        <f t="shared" si="789"/>
        <v>4.3392504911204597</v>
      </c>
      <c r="AL435">
        <f t="shared" si="790"/>
        <v>248</v>
      </c>
      <c r="AM435">
        <f t="shared" si="791"/>
        <v>37</v>
      </c>
      <c r="AN435">
        <f t="shared" si="792"/>
        <v>14</v>
      </c>
      <c r="AP435">
        <f t="shared" si="793"/>
        <v>4.9334928540828367</v>
      </c>
      <c r="AQ435">
        <f t="shared" si="794"/>
        <v>8.6105693927357674E-2</v>
      </c>
      <c r="AR435" t="str">
        <f t="shared" si="795"/>
        <v>POSITIF</v>
      </c>
      <c r="AS435">
        <f t="shared" si="796"/>
        <v>4</v>
      </c>
      <c r="AT435">
        <f t="shared" si="797"/>
        <v>56</v>
      </c>
      <c r="AU435">
        <f t="shared" si="798"/>
        <v>0</v>
      </c>
      <c r="AV435">
        <f t="shared" si="799"/>
        <v>1.0197933624698543</v>
      </c>
      <c r="AW435" s="4">
        <f t="shared" si="800"/>
        <v>4.2491390102910594E-2</v>
      </c>
      <c r="AX435">
        <f t="shared" si="801"/>
        <v>1.779875186508293E-2</v>
      </c>
      <c r="AY435">
        <f t="shared" si="802"/>
        <v>0.27787297003308759</v>
      </c>
      <c r="AZ435" s="4">
        <f t="shared" si="803"/>
        <v>1.1578040418045317E-2</v>
      </c>
      <c r="BA435">
        <f t="shared" si="804"/>
        <v>358358.65427441726</v>
      </c>
      <c r="BB435" t="s">
        <v>191</v>
      </c>
      <c r="BC435">
        <f t="shared" si="805"/>
        <v>1.6701294066485035E-2</v>
      </c>
      <c r="BD435">
        <f t="shared" si="806"/>
        <v>148.59997417985923</v>
      </c>
      <c r="BE435">
        <f t="shared" si="807"/>
        <v>23.43702902425149</v>
      </c>
      <c r="BF435">
        <f t="shared" si="808"/>
        <v>-2.2734883521048519E-3</v>
      </c>
      <c r="BG435">
        <f t="shared" si="809"/>
        <v>23.434755535899384</v>
      </c>
      <c r="BH435" s="19">
        <f t="shared" si="810"/>
        <v>0.17395079797539226</v>
      </c>
      <c r="BI435">
        <f t="shared" si="811"/>
        <v>17.437996673646072</v>
      </c>
      <c r="BJ435">
        <f t="shared" si="812"/>
        <v>0.85899667364607168</v>
      </c>
      <c r="BK435">
        <f t="shared" si="813"/>
        <v>122.43135547779505</v>
      </c>
      <c r="BL435">
        <f t="shared" si="814"/>
        <v>2.1368302607671188</v>
      </c>
      <c r="BM435">
        <f t="shared" si="815"/>
        <v>250.45359462689601</v>
      </c>
      <c r="BN435">
        <f t="shared" si="816"/>
        <v>16.696906308459734</v>
      </c>
      <c r="BO435">
        <f t="shared" si="817"/>
        <v>16</v>
      </c>
      <c r="BP435">
        <f t="shared" si="818"/>
        <v>41</v>
      </c>
      <c r="BQ435">
        <f t="shared" si="819"/>
        <v>48</v>
      </c>
      <c r="BR435">
        <f t="shared" si="820"/>
        <v>-16.861550137303865</v>
      </c>
      <c r="BS435" t="str">
        <f t="shared" si="821"/>
        <v>NEGATIF</v>
      </c>
      <c r="BT435">
        <f t="shared" si="757"/>
        <v>-0.2942895668860544</v>
      </c>
      <c r="BU435">
        <f t="shared" si="758"/>
        <v>16</v>
      </c>
      <c r="BV435">
        <f t="shared" si="759"/>
        <v>-1972</v>
      </c>
      <c r="BW435">
        <f t="shared" si="760"/>
        <v>18</v>
      </c>
      <c r="BX435" t="str">
        <f t="shared" si="761"/>
        <v>NEGATIF</v>
      </c>
      <c r="BY435">
        <f t="shared" si="822"/>
        <v>74.413368773773527</v>
      </c>
      <c r="BZ435">
        <f t="shared" si="823"/>
        <v>254.41336877377353</v>
      </c>
      <c r="CA435">
        <f t="shared" si="824"/>
        <v>-33.008789403194676</v>
      </c>
      <c r="CB435" t="str">
        <f t="shared" si="825"/>
        <v>NEGATIF</v>
      </c>
      <c r="CC435">
        <f t="shared" si="826"/>
        <v>33</v>
      </c>
      <c r="CD435">
        <f t="shared" si="827"/>
        <v>0</v>
      </c>
      <c r="CE435">
        <f t="shared" si="828"/>
        <v>31</v>
      </c>
      <c r="CG435">
        <f t="shared" si="829"/>
        <v>4.3712398496945148</v>
      </c>
      <c r="CH435">
        <f t="shared" si="830"/>
        <v>0.40901364350141245</v>
      </c>
      <c r="CI435">
        <f t="shared" si="831"/>
        <v>0.40905332335866246</v>
      </c>
    </row>
    <row r="436" spans="1:87">
      <c r="A436">
        <f t="shared" ref="A436:F436" si="1013">A142</f>
        <v>7.0027777777777782</v>
      </c>
      <c r="B436">
        <f t="shared" si="1013"/>
        <v>111.315</v>
      </c>
      <c r="C436">
        <f t="shared" si="1013"/>
        <v>7</v>
      </c>
      <c r="D436">
        <f t="shared" si="1013"/>
        <v>2017</v>
      </c>
      <c r="E436">
        <f t="shared" si="1013"/>
        <v>5</v>
      </c>
      <c r="F436">
        <f t="shared" si="1013"/>
        <v>25</v>
      </c>
      <c r="G436">
        <f t="shared" si="763"/>
        <v>0.12222152900771403</v>
      </c>
      <c r="H436">
        <f t="shared" ref="H436:J436" si="1014">H142</f>
        <v>8</v>
      </c>
      <c r="I436">
        <f t="shared" si="1014"/>
        <v>30</v>
      </c>
      <c r="J436">
        <f t="shared" si="1014"/>
        <v>8.5</v>
      </c>
      <c r="L436">
        <f t="shared" ref="L436:M436" si="1015">L142</f>
        <v>20</v>
      </c>
      <c r="M436">
        <f t="shared" si="1015"/>
        <v>-13</v>
      </c>
      <c r="N436">
        <f t="shared" si="766"/>
        <v>2457898.5625</v>
      </c>
      <c r="O436">
        <f t="shared" si="767"/>
        <v>8.1271790906283143E-4</v>
      </c>
      <c r="P436">
        <f t="shared" si="768"/>
        <v>2457898.5633127177</v>
      </c>
      <c r="Q436">
        <f t="shared" si="769"/>
        <v>0.17395108316817834</v>
      </c>
      <c r="R436">
        <f t="shared" si="770"/>
        <v>249.45202757085531</v>
      </c>
      <c r="S436">
        <f t="shared" si="771"/>
        <v>344.21067015797598</v>
      </c>
      <c r="T436">
        <f t="shared" si="772"/>
        <v>4.3537592068870978</v>
      </c>
      <c r="U436">
        <f t="shared" si="773"/>
        <v>6.007609514752871</v>
      </c>
      <c r="V436">
        <f t="shared" si="774"/>
        <v>148.59490409893323</v>
      </c>
      <c r="W436">
        <f t="shared" si="775"/>
        <v>2.5934703282116027</v>
      </c>
      <c r="X436">
        <f t="shared" si="776"/>
        <v>62.838762437377227</v>
      </c>
      <c r="Y436">
        <f t="shared" si="777"/>
        <v>1.0967433024107698</v>
      </c>
      <c r="Z436">
        <f t="shared" si="778"/>
        <v>139.59974052541111</v>
      </c>
      <c r="AA436">
        <f t="shared" si="779"/>
        <v>2.4364751070981825</v>
      </c>
      <c r="AB436">
        <f t="shared" si="780"/>
        <v>-6000.9543618037887</v>
      </c>
      <c r="AC436">
        <f t="shared" si="781"/>
        <v>116.74139751235286</v>
      </c>
      <c r="AD436">
        <f t="shared" si="782"/>
        <v>1582.3844233080561</v>
      </c>
      <c r="AE436">
        <f t="shared" si="783"/>
        <v>-654.53375094148794</v>
      </c>
      <c r="AF436">
        <f t="shared" si="784"/>
        <v>301.82692350314989</v>
      </c>
      <c r="AG436">
        <f t="shared" si="785"/>
        <v>1737.1276749281344</v>
      </c>
      <c r="AH436">
        <f t="shared" si="786"/>
        <v>-2917.4076934935829</v>
      </c>
      <c r="AI436">
        <f t="shared" si="787"/>
        <v>-0.81039102597043966</v>
      </c>
      <c r="AJ436">
        <f t="shared" si="788"/>
        <v>248.64163654488488</v>
      </c>
      <c r="AK436">
        <f t="shared" si="789"/>
        <v>4.3396152152552991</v>
      </c>
      <c r="AL436">
        <f t="shared" si="790"/>
        <v>248</v>
      </c>
      <c r="AM436">
        <f t="shared" si="791"/>
        <v>38</v>
      </c>
      <c r="AN436">
        <f t="shared" si="792"/>
        <v>29</v>
      </c>
      <c r="AP436">
        <f t="shared" si="793"/>
        <v>4.9241968682415544</v>
      </c>
      <c r="AQ436">
        <f t="shared" si="794"/>
        <v>8.5943448367208519E-2</v>
      </c>
      <c r="AR436" t="str">
        <f t="shared" si="795"/>
        <v>POSITIF</v>
      </c>
      <c r="AS436">
        <f t="shared" si="796"/>
        <v>4</v>
      </c>
      <c r="AT436">
        <f t="shared" si="797"/>
        <v>55</v>
      </c>
      <c r="AU436">
        <f t="shared" si="798"/>
        <v>27</v>
      </c>
      <c r="AV436">
        <f t="shared" si="799"/>
        <v>1.0198472820715376</v>
      </c>
      <c r="AW436" s="4">
        <f t="shared" si="800"/>
        <v>4.2493636752980735E-2</v>
      </c>
      <c r="AX436">
        <f t="shared" si="801"/>
        <v>1.7799692939663669E-2</v>
      </c>
      <c r="AY436">
        <f t="shared" si="802"/>
        <v>0.27788766059252784</v>
      </c>
      <c r="AZ436" s="4">
        <f t="shared" si="803"/>
        <v>1.1578652524688661E-2</v>
      </c>
      <c r="BA436">
        <f t="shared" si="804"/>
        <v>358339.70975624531</v>
      </c>
      <c r="BB436" t="s">
        <v>191</v>
      </c>
      <c r="BC436">
        <f t="shared" si="805"/>
        <v>1.6701294054506936E-2</v>
      </c>
      <c r="BD436">
        <f t="shared" si="806"/>
        <v>148.59942257815058</v>
      </c>
      <c r="BE436">
        <f t="shared" si="807"/>
        <v>23.437029020542795</v>
      </c>
      <c r="BF436">
        <f t="shared" si="808"/>
        <v>-2.2735216327462882E-3</v>
      </c>
      <c r="BG436">
        <f t="shared" si="809"/>
        <v>23.43475549891005</v>
      </c>
      <c r="BH436" s="19">
        <f t="shared" si="810"/>
        <v>0.17395108316817834</v>
      </c>
      <c r="BI436">
        <f t="shared" si="811"/>
        <v>17.688681149513773</v>
      </c>
      <c r="BJ436">
        <f t="shared" si="812"/>
        <v>1.1096811495137722</v>
      </c>
      <c r="BK436">
        <f t="shared" si="813"/>
        <v>126.1726460425387</v>
      </c>
      <c r="BL436">
        <f t="shared" si="814"/>
        <v>2.202128099395694</v>
      </c>
      <c r="BM436">
        <f t="shared" si="815"/>
        <v>250.47257120016786</v>
      </c>
      <c r="BN436">
        <f t="shared" si="816"/>
        <v>16.698171413344525</v>
      </c>
      <c r="BO436">
        <f t="shared" si="817"/>
        <v>16</v>
      </c>
      <c r="BP436">
        <f t="shared" si="818"/>
        <v>41</v>
      </c>
      <c r="BQ436">
        <f t="shared" si="819"/>
        <v>53</v>
      </c>
      <c r="BR436">
        <f t="shared" si="820"/>
        <v>-16.873891571041415</v>
      </c>
      <c r="BS436" t="str">
        <f t="shared" si="821"/>
        <v>NEGATIF</v>
      </c>
      <c r="BT436">
        <f t="shared" si="757"/>
        <v>-0.29450496553919137</v>
      </c>
      <c r="BU436">
        <f t="shared" si="758"/>
        <v>16</v>
      </c>
      <c r="BV436">
        <f t="shared" si="759"/>
        <v>-1973</v>
      </c>
      <c r="BW436">
        <f t="shared" si="760"/>
        <v>33</v>
      </c>
      <c r="BX436" t="str">
        <f t="shared" si="761"/>
        <v>NEGATIF</v>
      </c>
      <c r="BY436">
        <f t="shared" si="822"/>
        <v>74.155445597005951</v>
      </c>
      <c r="BZ436">
        <f t="shared" si="823"/>
        <v>254.15544559700595</v>
      </c>
      <c r="CA436">
        <f t="shared" si="824"/>
        <v>-36.582821398894644</v>
      </c>
      <c r="CB436" t="str">
        <f t="shared" si="825"/>
        <v>NEGATIF</v>
      </c>
      <c r="CC436">
        <f t="shared" si="826"/>
        <v>36</v>
      </c>
      <c r="CD436">
        <f t="shared" si="827"/>
        <v>34</v>
      </c>
      <c r="CE436">
        <f t="shared" si="828"/>
        <v>58</v>
      </c>
      <c r="CG436">
        <f t="shared" si="829"/>
        <v>4.3715710533788545</v>
      </c>
      <c r="CH436">
        <f t="shared" si="830"/>
        <v>0.40901364285582681</v>
      </c>
      <c r="CI436">
        <f t="shared" si="831"/>
        <v>0.40905332329393351</v>
      </c>
    </row>
    <row r="437" spans="1:87">
      <c r="A437">
        <f t="shared" ref="A437:F437" si="1016">A143</f>
        <v>7.0027777777777782</v>
      </c>
      <c r="B437">
        <f t="shared" si="1016"/>
        <v>111.315</v>
      </c>
      <c r="C437">
        <f t="shared" si="1016"/>
        <v>7</v>
      </c>
      <c r="D437">
        <f t="shared" si="1016"/>
        <v>2017</v>
      </c>
      <c r="E437">
        <f t="shared" si="1016"/>
        <v>5</v>
      </c>
      <c r="F437">
        <f t="shared" si="1016"/>
        <v>25</v>
      </c>
      <c r="G437">
        <f t="shared" si="763"/>
        <v>0.12222152900771403</v>
      </c>
      <c r="H437">
        <f t="shared" ref="H437:J437" si="1017">H143</f>
        <v>8</v>
      </c>
      <c r="I437">
        <f t="shared" si="1017"/>
        <v>45</v>
      </c>
      <c r="J437">
        <f t="shared" si="1017"/>
        <v>8.75</v>
      </c>
      <c r="L437">
        <f t="shared" ref="L437:M437" si="1018">L143</f>
        <v>20</v>
      </c>
      <c r="M437">
        <f t="shared" si="1018"/>
        <v>-13</v>
      </c>
      <c r="N437">
        <f t="shared" si="766"/>
        <v>2457898.572916667</v>
      </c>
      <c r="O437">
        <f t="shared" si="767"/>
        <v>8.1271790906283143E-4</v>
      </c>
      <c r="P437">
        <f t="shared" si="768"/>
        <v>2457898.5737293847</v>
      </c>
      <c r="Q437">
        <f t="shared" si="769"/>
        <v>0.17395136836097716</v>
      </c>
      <c r="R437">
        <f t="shared" si="770"/>
        <v>249.45202757085531</v>
      </c>
      <c r="S437">
        <f t="shared" si="771"/>
        <v>344.34676383330952</v>
      </c>
      <c r="T437">
        <f t="shared" si="772"/>
        <v>4.3537592068870978</v>
      </c>
      <c r="U437">
        <f t="shared" si="773"/>
        <v>6.0099847974785821</v>
      </c>
      <c r="V437">
        <f t="shared" si="774"/>
        <v>148.59435249556287</v>
      </c>
      <c r="W437">
        <f t="shared" si="775"/>
        <v>2.5934607009166251</v>
      </c>
      <c r="X437">
        <f t="shared" si="776"/>
        <v>62.849029597447952</v>
      </c>
      <c r="Y437">
        <f t="shared" si="777"/>
        <v>1.096922498158833</v>
      </c>
      <c r="Z437">
        <f t="shared" si="778"/>
        <v>139.61000719523508</v>
      </c>
      <c r="AA437">
        <f t="shared" si="779"/>
        <v>2.4366542942898262</v>
      </c>
      <c r="AB437">
        <f t="shared" si="780"/>
        <v>-5949.1896856692601</v>
      </c>
      <c r="AC437">
        <f t="shared" si="781"/>
        <v>116.27649928069395</v>
      </c>
      <c r="AD437">
        <f t="shared" si="782"/>
        <v>1618.2781704671409</v>
      </c>
      <c r="AE437">
        <f t="shared" si="783"/>
        <v>-655.86934449177716</v>
      </c>
      <c r="AF437">
        <f t="shared" si="784"/>
        <v>301.06388094269278</v>
      </c>
      <c r="AG437">
        <f t="shared" si="785"/>
        <v>1726.6688614271211</v>
      </c>
      <c r="AH437">
        <f t="shared" si="786"/>
        <v>-2842.7716180433886</v>
      </c>
      <c r="AI437">
        <f t="shared" si="787"/>
        <v>-0.78965878278983015</v>
      </c>
      <c r="AJ437">
        <f t="shared" si="788"/>
        <v>248.66236878806546</v>
      </c>
      <c r="AK437">
        <f t="shared" si="789"/>
        <v>4.3399770611601243</v>
      </c>
      <c r="AL437">
        <f t="shared" si="790"/>
        <v>248</v>
      </c>
      <c r="AM437">
        <f t="shared" si="791"/>
        <v>39</v>
      </c>
      <c r="AN437">
        <f t="shared" si="792"/>
        <v>44</v>
      </c>
      <c r="AP437">
        <f t="shared" si="793"/>
        <v>4.929579227606566</v>
      </c>
      <c r="AQ437">
        <f t="shared" si="794"/>
        <v>8.6037388259653527E-2</v>
      </c>
      <c r="AR437" t="str">
        <f t="shared" si="795"/>
        <v>POSITIF</v>
      </c>
      <c r="AS437">
        <f t="shared" si="796"/>
        <v>4</v>
      </c>
      <c r="AT437">
        <f t="shared" si="797"/>
        <v>55</v>
      </c>
      <c r="AU437">
        <f t="shared" si="798"/>
        <v>46</v>
      </c>
      <c r="AV437">
        <f t="shared" si="799"/>
        <v>1.0199008001806291</v>
      </c>
      <c r="AW437" s="4">
        <f t="shared" si="800"/>
        <v>4.2495866674192882E-2</v>
      </c>
      <c r="AX437">
        <f t="shared" si="801"/>
        <v>1.7800627006876756E-2</v>
      </c>
      <c r="AY437">
        <f t="shared" si="802"/>
        <v>0.2779022417638653</v>
      </c>
      <c r="AZ437" s="4">
        <f t="shared" si="803"/>
        <v>1.1579260073494387E-2</v>
      </c>
      <c r="BA437">
        <f t="shared" si="804"/>
        <v>358320.90828238422</v>
      </c>
      <c r="BB437" t="s">
        <v>191</v>
      </c>
      <c r="BC437">
        <f t="shared" si="805"/>
        <v>1.670129404252884E-2</v>
      </c>
      <c r="BD437">
        <f t="shared" si="806"/>
        <v>148.59887097641732</v>
      </c>
      <c r="BE437">
        <f t="shared" si="807"/>
        <v>23.437029016834099</v>
      </c>
      <c r="BF437">
        <f t="shared" si="808"/>
        <v>-2.2735549013260235E-3</v>
      </c>
      <c r="BG437">
        <f t="shared" si="809"/>
        <v>23.434755461932774</v>
      </c>
      <c r="BH437" s="19">
        <f t="shared" si="810"/>
        <v>0.17395136836097716</v>
      </c>
      <c r="BI437">
        <f t="shared" si="811"/>
        <v>17.939365636619428</v>
      </c>
      <c r="BJ437">
        <f t="shared" si="812"/>
        <v>1.3603656366194272</v>
      </c>
      <c r="BK437">
        <f t="shared" si="813"/>
        <v>129.91408617727745</v>
      </c>
      <c r="BL437">
        <f t="shared" si="814"/>
        <v>2.2674285485131453</v>
      </c>
      <c r="BM437">
        <f t="shared" si="815"/>
        <v>250.49139837201395</v>
      </c>
      <c r="BN437">
        <f t="shared" si="816"/>
        <v>16.699426558134263</v>
      </c>
      <c r="BO437">
        <f t="shared" si="817"/>
        <v>16</v>
      </c>
      <c r="BP437">
        <f t="shared" si="818"/>
        <v>41</v>
      </c>
      <c r="BQ437">
        <f t="shared" si="819"/>
        <v>57</v>
      </c>
      <c r="BR437">
        <f t="shared" si="820"/>
        <v>-16.87169611913772</v>
      </c>
      <c r="BS437" t="str">
        <f t="shared" si="821"/>
        <v>NEGATIF</v>
      </c>
      <c r="BT437">
        <f t="shared" ref="BT437:BT500" si="1019">RADIANS(BR437)</f>
        <v>-0.29446664767490272</v>
      </c>
      <c r="BU437">
        <f t="shared" ref="BU437:BU500" si="1020">INT(ABS(BR437))</f>
        <v>16</v>
      </c>
      <c r="BV437">
        <f t="shared" ref="BV437:BV500" si="1021">INT(60*(BR437-BU437))</f>
        <v>-1973</v>
      </c>
      <c r="BW437">
        <f t="shared" ref="BW437:BW500" si="1022">INT(3600*(BR437-BU437)-60*BV437)</f>
        <v>41</v>
      </c>
      <c r="BX437" t="str">
        <f t="shared" ref="BX437:BX500" si="1023">IF(BR437&lt;0, "NEGATIF", "POSITIF")</f>
        <v>NEGATIF</v>
      </c>
      <c r="BY437">
        <f t="shared" si="822"/>
        <v>73.802884260842006</v>
      </c>
      <c r="BZ437">
        <f t="shared" si="823"/>
        <v>253.80288426084201</v>
      </c>
      <c r="CA437">
        <f t="shared" si="824"/>
        <v>-40.152468467102189</v>
      </c>
      <c r="CB437" t="str">
        <f t="shared" si="825"/>
        <v>NEGATIF</v>
      </c>
      <c r="CC437">
        <f t="shared" si="826"/>
        <v>40</v>
      </c>
      <c r="CD437">
        <f t="shared" si="827"/>
        <v>9</v>
      </c>
      <c r="CE437">
        <f t="shared" si="828"/>
        <v>8</v>
      </c>
      <c r="CG437">
        <f t="shared" si="829"/>
        <v>4.3718996495164069</v>
      </c>
      <c r="CH437">
        <f t="shared" si="830"/>
        <v>0.40901364221045156</v>
      </c>
      <c r="CI437">
        <f t="shared" si="831"/>
        <v>0.40905332322920457</v>
      </c>
    </row>
    <row r="438" spans="1:87">
      <c r="A438">
        <f t="shared" ref="A438:F438" si="1024">A144</f>
        <v>7.0027777777777782</v>
      </c>
      <c r="B438">
        <f t="shared" si="1024"/>
        <v>111.315</v>
      </c>
      <c r="C438">
        <f t="shared" si="1024"/>
        <v>7</v>
      </c>
      <c r="D438">
        <f t="shared" si="1024"/>
        <v>2017</v>
      </c>
      <c r="E438">
        <f t="shared" si="1024"/>
        <v>5</v>
      </c>
      <c r="F438">
        <f t="shared" si="1024"/>
        <v>25</v>
      </c>
      <c r="G438">
        <f t="shared" ref="G438:G501" si="1025">RADIANS(A438)</f>
        <v>0.12222152900771403</v>
      </c>
      <c r="H438">
        <f t="shared" ref="H438:J438" si="1026">H144</f>
        <v>9</v>
      </c>
      <c r="I438">
        <f t="shared" si="1026"/>
        <v>0</v>
      </c>
      <c r="J438">
        <f t="shared" si="1026"/>
        <v>9</v>
      </c>
      <c r="L438">
        <f t="shared" ref="L438:M438" si="1027">L144</f>
        <v>20</v>
      </c>
      <c r="M438">
        <f t="shared" si="1027"/>
        <v>-13</v>
      </c>
      <c r="N438">
        <f t="shared" ref="N438:N501" si="1028">1720994.5+INT(365.25*D438)+INT(30.60001*(E438+1))+M438+F438+(H438+I438/60)/24 -C438/24</f>
        <v>2457898.5833333335</v>
      </c>
      <c r="O438">
        <f t="shared" ref="O438:O501" si="1029">O144</f>
        <v>8.1271790906283143E-4</v>
      </c>
      <c r="P438">
        <f t="shared" ref="P438:P501" si="1030">N438+O438</f>
        <v>2457898.5841460512</v>
      </c>
      <c r="Q438">
        <f t="shared" ref="Q438:Q501" si="1031">(P438-2451545)/36525</f>
        <v>0.17395165355376324</v>
      </c>
      <c r="R438">
        <f t="shared" ref="R438:R501" si="1032" xml:space="preserve"> MOD(218.317 + 481267.883*O438, 360)</f>
        <v>249.45202757085531</v>
      </c>
      <c r="S438">
        <f t="shared" ref="S438:S501" si="1033" xml:space="preserve"> MOD(134.954 + 477198.849*Q438, 360)</f>
        <v>344.48285750257492</v>
      </c>
      <c r="T438">
        <f t="shared" ref="T438:T501" si="1034">RADIANS(R438)</f>
        <v>4.3537592068870978</v>
      </c>
      <c r="U438">
        <f t="shared" ref="U438:U501" si="1035">RADIANS(S438)</f>
        <v>6.0123600800983832</v>
      </c>
      <c r="V438">
        <f t="shared" ref="V438:V501" si="1036" xml:space="preserve"> MOD(125.041 - 1934.142*Q438, 360)</f>
        <v>148.59380089221725</v>
      </c>
      <c r="W438">
        <f t="shared" ref="W438:W501" si="1037">RADIANS(V438)</f>
        <v>2.5934510736220786</v>
      </c>
      <c r="X438">
        <f t="shared" ref="X438:X501" si="1038" xml:space="preserve"> MOD(280.466 + 36000.769*Q438, 360)</f>
        <v>62.859296757060292</v>
      </c>
      <c r="Y438">
        <f t="shared" ref="Y438:Y501" si="1039">RADIANS(X438)</f>
        <v>1.0971016938988962</v>
      </c>
      <c r="Z438">
        <f t="shared" ref="Z438:Z501" si="1040" xml:space="preserve"> MOD(357.526 + 35999.05*Q438, 360)</f>
        <v>139.62027386460068</v>
      </c>
      <c r="AA438">
        <f t="shared" ref="AA438:AA501" si="1041">RADIANS(Z438)</f>
        <v>2.4368334814734696</v>
      </c>
      <c r="AB438">
        <f t="shared" ref="AB438:AB501" si="1042" xml:space="preserve"> 22640*SIN(U438) + 769*SIN(2*D164) + 36*SIN(3*D164)</f>
        <v>-5897.3905473181048</v>
      </c>
      <c r="AC438">
        <f t="shared" ref="AC438:AC501" si="1043" xml:space="preserve"> -125*SIN(T438 - X438)</f>
        <v>115.79934394042392</v>
      </c>
      <c r="AD438">
        <f t="shared" ref="AD438:AD501" si="1044" xml:space="preserve"> 2370*SIN(2*(T438 - X438))</f>
        <v>1653.4895796179853</v>
      </c>
      <c r="AE438">
        <f t="shared" ref="AE438:AE501" si="1045" xml:space="preserve"> -668*SIN(Z438)</f>
        <v>-657.13580700789203</v>
      </c>
      <c r="AF438">
        <f t="shared" ref="AF438:AF501" si="1046" xml:space="preserve"> -412*SIN(2*(T438 - W438)) + 212*SIN(2*(T438 - Y438 - U438))</f>
        <v>300.29695902438959</v>
      </c>
      <c r="AG438">
        <f t="shared" ref="AG438:AG501" si="1047" xml:space="preserve"> 4586*SIN(2*(T438 - Y438) - U438) + 206*SIN(2*(T438 - Y438) - U438 -AA438) + 192*SIN(2*(T438 - Y438) + U438) + 165*SIN(2*(T438 - Y438) - AA438) + 148*SIN(U438 - AA438) - 110*SIN(U438 + AA438)</f>
        <v>1716.1961074136193</v>
      </c>
      <c r="AH438">
        <f t="shared" ref="AH438:AH501" si="1048" xml:space="preserve"> SUM(AB438:AG438)</f>
        <v>-2768.7443643295796</v>
      </c>
      <c r="AI438">
        <f t="shared" ref="AI438:AI501" si="1049">AH438/3600</f>
        <v>-0.76909565675821656</v>
      </c>
      <c r="AJ438">
        <f t="shared" ref="AJ438:AJ501" si="1050">MOD(R438+AI438,360)</f>
        <v>248.68293191409708</v>
      </c>
      <c r="AK438">
        <f t="shared" ref="AK438:AK501" si="1051">RADIANS(AJ438)</f>
        <v>4.3403359554138783</v>
      </c>
      <c r="AL438">
        <f t="shared" ref="AL438:AL501" si="1052">INT(AJ438)</f>
        <v>248</v>
      </c>
      <c r="AM438">
        <f t="shared" ref="AM438:AM501" si="1053">INT(60*(AJ438-AL438))</f>
        <v>40</v>
      </c>
      <c r="AN438">
        <f t="shared" ref="AN438:AN501" si="1054">INT(3600*(AJ438-AL438)-60*AM438)</f>
        <v>58</v>
      </c>
      <c r="AP438">
        <f t="shared" ref="AP438:AP501" si="1055">(18520*SIN(AK438-W438+0.114*SIN(2*(T438-W438))*PI()/180+0.15*SIN(AA438)*PI()/180)-526*SIN(2*Y438-T438-W438)+44*SIN(2*Y438-T438-W438+U438)-31*SIN((2*Y438-T438-W438-U438)-23*SIN((2*Y438-T438-W438+AA438)+11*SIN((2*Y438-T438-W438-AA438)-25*SIN(T438-W438-2*U438)+21*SIN(T438-W438-U438)))))/3600</f>
        <v>4.9212764427013012</v>
      </c>
      <c r="AQ438">
        <f t="shared" ref="AQ438:AQ501" si="1056">RADIANS(AP438)</f>
        <v>8.5892477325971772E-2</v>
      </c>
      <c r="AR438" t="str">
        <f t="shared" ref="AR438:AR501" si="1057">IF(B180&lt;0, "NEGATIF", "POSITIF")</f>
        <v>POSITIF</v>
      </c>
      <c r="AS438">
        <f t="shared" ref="AS438:AS501" si="1058">INT(ABS(AP438))</f>
        <v>4</v>
      </c>
      <c r="AT438">
        <f t="shared" ref="AT438:AT501" si="1059">INT(60*(ABS(AP438)-AS438))</f>
        <v>55</v>
      </c>
      <c r="AU438">
        <f t="shared" ref="AU438:AU501" si="1060">INT(3600*(ABS(AP438)-AS438)-60*AT438)</f>
        <v>16</v>
      </c>
      <c r="AV438">
        <f t="shared" ref="AV438:AV501" si="1061">(3423 + 187*COS(U438)+10*COS(2*U438)+34*COS(2*(T438-Y438)-U438)+28*COS(2*(T438-Y438))+3*COS(2*(T438-Y438)+U438))/3600</f>
        <v>1.0199539163546534</v>
      </c>
      <c r="AW438" s="4">
        <f t="shared" ref="AW438:AW501" si="1062">AV438/24</f>
        <v>4.2498079848110555E-2</v>
      </c>
      <c r="AX438">
        <f t="shared" ref="AX438:AX501" si="1063">RADIANS(AV438)</f>
        <v>1.7801554058999542E-2</v>
      </c>
      <c r="AY438">
        <f t="shared" ref="AY438:AY501" si="1064">DEGREES(ASIN(0.272493*SIN(AX438)))</f>
        <v>0.27791671342655122</v>
      </c>
      <c r="AZ438" s="4">
        <f t="shared" ref="AZ438:AZ501" si="1065">AY438/24</f>
        <v>1.1579863059439635E-2</v>
      </c>
      <c r="BA438">
        <f t="shared" ref="BA438:BA501" si="1066">6378/SIN(AX438)</f>
        <v>358302.24996353354</v>
      </c>
      <c r="BB438" t="s">
        <v>191</v>
      </c>
      <c r="BC438">
        <f t="shared" ref="BC438:BC501" si="1067">0.0167086 - 0.000042*Q438</f>
        <v>1.6701294030550741E-2</v>
      </c>
      <c r="BD438">
        <f t="shared" ref="BD438:BD501" si="1068">MOD(125.04452-1934.13626*Q438, 360)</f>
        <v>148.59831937470867</v>
      </c>
      <c r="BE438">
        <f t="shared" ref="BE438:BE501" si="1069">23.43929111 - 0.01300417*Q438</f>
        <v>23.437029013125404</v>
      </c>
      <c r="BF438">
        <f t="shared" ref="BF438:BF501" si="1070">9.2*COS(W438)/3600 + 0.57*COS(2*Y438)/3600</f>
        <v>-2.2735881578351742E-3</v>
      </c>
      <c r="BG438">
        <f t="shared" ref="BG438:BG501" si="1071">BE438+BF438</f>
        <v>23.43475542496757</v>
      </c>
      <c r="BH438" s="19">
        <f t="shared" ref="BH438:BH501" si="1072">(P438-2451545)/36525</f>
        <v>0.17395165355376324</v>
      </c>
      <c r="BI438">
        <f t="shared" ref="BI438:BI501" si="1073">MOD(280.46061837+360.98564736629*(N438-2451545)+0.000387933*BH438*BH438+(-17.2*SIN(W438)-1.32*SIN(2*Y438))*COS(CH438)/3600,360)/15</f>
        <v>18.190050112518172</v>
      </c>
      <c r="BJ438">
        <f t="shared" ref="BJ438:BJ501" si="1074">MOD(BI438+B438/15,24)</f>
        <v>1.6110501125181713</v>
      </c>
      <c r="BK438">
        <f t="shared" ref="BK438:BK501" si="1075">MOD(BJ438-BN438,24)*15</f>
        <v>133.65567937422927</v>
      </c>
      <c r="BL438">
        <f t="shared" ref="BL438:BL501" si="1076">RADIANS(BK438)</f>
        <v>2.3327316690701752</v>
      </c>
      <c r="BM438">
        <f t="shared" ref="BM438:BM501" si="1077">MOD(DEGREES(ATAN2(COS(AK438),SIN(AK438)*COS(CH438)-TAN(CI438)*SIN(CH438))),360)</f>
        <v>250.51007231354333</v>
      </c>
      <c r="BN438">
        <f t="shared" ref="BN438:BN501" si="1078">BM438/15</f>
        <v>16.700671487569554</v>
      </c>
      <c r="BO438">
        <f t="shared" ref="BO438:BO501" si="1079">INT(BN438)</f>
        <v>16</v>
      </c>
      <c r="BP438">
        <f t="shared" ref="BP438:BP501" si="1080">INT(60*(BN438-BO438))</f>
        <v>42</v>
      </c>
      <c r="BQ438">
        <f t="shared" ref="BQ438:BQ501" si="1081">INT(3600*(BN438-BO438)-60*BP438)</f>
        <v>2</v>
      </c>
      <c r="BR438">
        <f t="shared" ref="BR438:BR501" si="1082">DEGREES(ASIN(SIN(AQ438)*COS(CH438)+COS(AQ438)*SIN(CH438)*SIN(AK438)))</f>
        <v>-16.883000192822109</v>
      </c>
      <c r="BS438" t="str">
        <f t="shared" ref="BS438:BS501" si="1083">IF(BR438&lt;0, "NEGATIF", "POSITIF")</f>
        <v>NEGATIF</v>
      </c>
      <c r="BT438">
        <f t="shared" si="1019"/>
        <v>-0.29466394097958332</v>
      </c>
      <c r="BU438">
        <f t="shared" si="1020"/>
        <v>16</v>
      </c>
      <c r="BV438">
        <f t="shared" si="1021"/>
        <v>-1973</v>
      </c>
      <c r="BW438">
        <f t="shared" si="1022"/>
        <v>1</v>
      </c>
      <c r="BX438" t="str">
        <f t="shared" si="1023"/>
        <v>NEGATIF</v>
      </c>
      <c r="BY438">
        <f t="shared" ref="BY438:BY501" si="1084">DEGREES(ATAN2(COS(BL438)*SIN(G438)-TAN(BT438)*COS(G438),SIN(BL438)))</f>
        <v>73.299135069758677</v>
      </c>
      <c r="BZ438">
        <f t="shared" ref="BZ438:BZ501" si="1085">MOD(BY438+180,360)</f>
        <v>253.29913506975868</v>
      </c>
      <c r="CA438">
        <f t="shared" ref="CA438:CA501" si="1086">DEGREES(ASIN(SIN(G438)*SIN(BT438)+COS(G438)*COS(BT438)*COS(BL438)))</f>
        <v>-43.713225012064484</v>
      </c>
      <c r="CB438" t="str">
        <f t="shared" ref="CB438:CB501" si="1087">IF(CA438&lt;0, "NEGATIF", "POSITIF")</f>
        <v>NEGATIF</v>
      </c>
      <c r="CC438">
        <f t="shared" ref="CC438:CC501" si="1088">INT(ABS(CA438))</f>
        <v>43</v>
      </c>
      <c r="CD438">
        <f t="shared" ref="CD438:CD501" si="1089">INT(60*(ABS(CA438)-CC438))</f>
        <v>42</v>
      </c>
      <c r="CE438">
        <f t="shared" ref="CE438:CE501" si="1090">INT(3600*(ABS(CA438)-CC438)-60*CD438)</f>
        <v>47</v>
      </c>
      <c r="CG438">
        <f t="shared" ref="CG438:CG501" si="1091">RADIANS(BM438)</f>
        <v>4.3722255712804197</v>
      </c>
      <c r="CH438">
        <f t="shared" ref="CH438:CH501" si="1092">RADIANS(BG438)</f>
        <v>0.40901364156528702</v>
      </c>
      <c r="CI438">
        <f t="shared" ref="CI438:CI501" si="1093">RADIANS(BE438)</f>
        <v>0.40905332316447562</v>
      </c>
    </row>
    <row r="439" spans="1:87">
      <c r="A439">
        <f t="shared" ref="A439:F439" si="1094">A145</f>
        <v>7.0027777777777782</v>
      </c>
      <c r="B439">
        <f t="shared" si="1094"/>
        <v>111.315</v>
      </c>
      <c r="C439">
        <f t="shared" si="1094"/>
        <v>7</v>
      </c>
      <c r="D439">
        <f t="shared" si="1094"/>
        <v>2017</v>
      </c>
      <c r="E439">
        <f t="shared" si="1094"/>
        <v>5</v>
      </c>
      <c r="F439">
        <f t="shared" si="1094"/>
        <v>25</v>
      </c>
      <c r="G439">
        <f t="shared" si="1025"/>
        <v>0.12222152900771403</v>
      </c>
      <c r="H439">
        <f t="shared" ref="H439:J439" si="1095">H145</f>
        <v>9</v>
      </c>
      <c r="I439">
        <f t="shared" si="1095"/>
        <v>15</v>
      </c>
      <c r="J439">
        <f t="shared" si="1095"/>
        <v>9.25</v>
      </c>
      <c r="L439">
        <f t="shared" ref="L439:M439" si="1096">L145</f>
        <v>20</v>
      </c>
      <c r="M439">
        <f t="shared" si="1096"/>
        <v>-13</v>
      </c>
      <c r="N439">
        <f t="shared" si="1028"/>
        <v>2457898.59375</v>
      </c>
      <c r="O439">
        <f t="shared" si="1029"/>
        <v>8.1271790906283143E-4</v>
      </c>
      <c r="P439">
        <f t="shared" si="1030"/>
        <v>2457898.5945627177</v>
      </c>
      <c r="Q439">
        <f t="shared" si="1031"/>
        <v>0.1739519387465493</v>
      </c>
      <c r="R439">
        <f t="shared" si="1032"/>
        <v>249.45202757085531</v>
      </c>
      <c r="S439">
        <f t="shared" si="1033"/>
        <v>344.61895117182576</v>
      </c>
      <c r="T439">
        <f t="shared" si="1034"/>
        <v>4.3537592068870978</v>
      </c>
      <c r="U439">
        <f t="shared" si="1035"/>
        <v>6.0147353627179303</v>
      </c>
      <c r="V439">
        <f t="shared" si="1036"/>
        <v>148.59324928887162</v>
      </c>
      <c r="W439">
        <f t="shared" si="1037"/>
        <v>2.5934414463275326</v>
      </c>
      <c r="X439">
        <f t="shared" si="1038"/>
        <v>62.869563916670813</v>
      </c>
      <c r="Y439">
        <f t="shared" si="1039"/>
        <v>1.0972808896389277</v>
      </c>
      <c r="Z439">
        <f t="shared" si="1040"/>
        <v>139.63054053396536</v>
      </c>
      <c r="AA439">
        <f t="shared" si="1041"/>
        <v>2.4370126686570965</v>
      </c>
      <c r="AB439">
        <f t="shared" si="1042"/>
        <v>-5845.5572366974529</v>
      </c>
      <c r="AC439">
        <f t="shared" si="1043"/>
        <v>115.30998176983061</v>
      </c>
      <c r="AD439">
        <f t="shared" si="1044"/>
        <v>1688.003805712018</v>
      </c>
      <c r="AE439">
        <f t="shared" si="1045"/>
        <v>-658.33300506122657</v>
      </c>
      <c r="AF439">
        <f t="shared" si="1046"/>
        <v>299.52617792447296</v>
      </c>
      <c r="AG439">
        <f t="shared" si="1047"/>
        <v>1705.7094915322596</v>
      </c>
      <c r="AH439">
        <f t="shared" si="1048"/>
        <v>-2695.3407848200986</v>
      </c>
      <c r="AI439">
        <f t="shared" si="1049"/>
        <v>-0.74870577356113854</v>
      </c>
      <c r="AJ439">
        <f t="shared" si="1050"/>
        <v>248.70332179729417</v>
      </c>
      <c r="AK439">
        <f t="shared" si="1051"/>
        <v>4.3406918260097642</v>
      </c>
      <c r="AL439">
        <f t="shared" si="1052"/>
        <v>248</v>
      </c>
      <c r="AM439">
        <f t="shared" si="1053"/>
        <v>42</v>
      </c>
      <c r="AN439">
        <f t="shared" si="1054"/>
        <v>11</v>
      </c>
      <c r="AP439">
        <f t="shared" si="1055"/>
        <v>4.9362367458471663</v>
      </c>
      <c r="AQ439">
        <f t="shared" si="1056"/>
        <v>8.6153583872963582E-2</v>
      </c>
      <c r="AR439" t="str">
        <f t="shared" si="1057"/>
        <v>POSITIF</v>
      </c>
      <c r="AS439">
        <f t="shared" si="1058"/>
        <v>4</v>
      </c>
      <c r="AT439">
        <f t="shared" si="1059"/>
        <v>56</v>
      </c>
      <c r="AU439">
        <f t="shared" si="1060"/>
        <v>10</v>
      </c>
      <c r="AV439">
        <f t="shared" si="1061"/>
        <v>1.020006630161574</v>
      </c>
      <c r="AW439" s="4">
        <f t="shared" si="1062"/>
        <v>4.250027625673225E-2</v>
      </c>
      <c r="AX439">
        <f t="shared" si="1063"/>
        <v>1.7802474088491567E-2</v>
      </c>
      <c r="AY439">
        <f t="shared" si="1064"/>
        <v>0.27793107546288104</v>
      </c>
      <c r="AZ439" s="4">
        <f t="shared" si="1065"/>
        <v>1.1580461477620043E-2</v>
      </c>
      <c r="BA439">
        <f t="shared" si="1066"/>
        <v>358283.73490700935</v>
      </c>
      <c r="BB439" t="s">
        <v>191</v>
      </c>
      <c r="BC439">
        <f t="shared" si="1067"/>
        <v>1.6701294018572645E-2</v>
      </c>
      <c r="BD439">
        <f t="shared" si="1068"/>
        <v>148.59776777300007</v>
      </c>
      <c r="BE439">
        <f t="shared" si="1069"/>
        <v>23.437029009416708</v>
      </c>
      <c r="BF439">
        <f t="shared" si="1070"/>
        <v>-2.2736214022692986E-3</v>
      </c>
      <c r="BG439">
        <f t="shared" si="1071"/>
        <v>23.434755388014437</v>
      </c>
      <c r="BH439" s="19">
        <f t="shared" si="1072"/>
        <v>0.1739519387465493</v>
      </c>
      <c r="BI439">
        <f t="shared" si="1073"/>
        <v>18.440734588385869</v>
      </c>
      <c r="BJ439">
        <f t="shared" si="1074"/>
        <v>1.8617345883858682</v>
      </c>
      <c r="BK439">
        <f t="shared" si="1075"/>
        <v>137.39742955653665</v>
      </c>
      <c r="BL439">
        <f t="shared" si="1076"/>
        <v>2.398037529538537</v>
      </c>
      <c r="BM439">
        <f t="shared" si="1077"/>
        <v>250.5285892692514</v>
      </c>
      <c r="BN439">
        <f t="shared" si="1078"/>
        <v>16.701905951283425</v>
      </c>
      <c r="BO439">
        <f t="shared" si="1079"/>
        <v>16</v>
      </c>
      <c r="BP439">
        <f t="shared" si="1080"/>
        <v>42</v>
      </c>
      <c r="BQ439">
        <f t="shared" si="1081"/>
        <v>6</v>
      </c>
      <c r="BR439">
        <f t="shared" si="1082"/>
        <v>-16.871279229900932</v>
      </c>
      <c r="BS439" t="str">
        <f t="shared" si="1083"/>
        <v>NEGATIF</v>
      </c>
      <c r="BT439">
        <f t="shared" si="1019"/>
        <v>-0.2944593715851046</v>
      </c>
      <c r="BU439">
        <f t="shared" si="1020"/>
        <v>16</v>
      </c>
      <c r="BV439">
        <f t="shared" si="1021"/>
        <v>-1973</v>
      </c>
      <c r="BW439">
        <f t="shared" si="1022"/>
        <v>43</v>
      </c>
      <c r="BX439" t="str">
        <f t="shared" si="1023"/>
        <v>NEGATIF</v>
      </c>
      <c r="BY439">
        <f t="shared" si="1084"/>
        <v>72.666030068576134</v>
      </c>
      <c r="BZ439">
        <f t="shared" si="1085"/>
        <v>252.66603006857613</v>
      </c>
      <c r="CA439">
        <f t="shared" si="1086"/>
        <v>-47.266204146976705</v>
      </c>
      <c r="CB439" t="str">
        <f t="shared" si="1087"/>
        <v>NEGATIF</v>
      </c>
      <c r="CC439">
        <f t="shared" si="1088"/>
        <v>47</v>
      </c>
      <c r="CD439">
        <f t="shared" si="1089"/>
        <v>15</v>
      </c>
      <c r="CE439">
        <f t="shared" si="1090"/>
        <v>58</v>
      </c>
      <c r="CG439">
        <f t="shared" si="1091"/>
        <v>4.3725487531249714</v>
      </c>
      <c r="CH439">
        <f t="shared" si="1092"/>
        <v>0.40901364092033321</v>
      </c>
      <c r="CI439">
        <f t="shared" si="1093"/>
        <v>0.40905332309974668</v>
      </c>
    </row>
    <row r="440" spans="1:87">
      <c r="A440">
        <f t="shared" ref="A440:F440" si="1097">A146</f>
        <v>7.0027777777777782</v>
      </c>
      <c r="B440">
        <f t="shared" si="1097"/>
        <v>111.315</v>
      </c>
      <c r="C440">
        <f t="shared" si="1097"/>
        <v>7</v>
      </c>
      <c r="D440">
        <f t="shared" si="1097"/>
        <v>2017</v>
      </c>
      <c r="E440">
        <f t="shared" si="1097"/>
        <v>5</v>
      </c>
      <c r="F440">
        <f t="shared" si="1097"/>
        <v>25</v>
      </c>
      <c r="G440">
        <f t="shared" si="1025"/>
        <v>0.12222152900771403</v>
      </c>
      <c r="H440">
        <f t="shared" ref="H440:J440" si="1098">H146</f>
        <v>9</v>
      </c>
      <c r="I440">
        <f t="shared" si="1098"/>
        <v>30</v>
      </c>
      <c r="J440">
        <f t="shared" si="1098"/>
        <v>9.5</v>
      </c>
      <c r="L440">
        <f t="shared" ref="L440:M440" si="1099">L146</f>
        <v>20</v>
      </c>
      <c r="M440">
        <f t="shared" si="1099"/>
        <v>-13</v>
      </c>
      <c r="N440">
        <f t="shared" si="1028"/>
        <v>2457898.604166667</v>
      </c>
      <c r="O440">
        <f t="shared" si="1029"/>
        <v>8.1271790906283143E-4</v>
      </c>
      <c r="P440">
        <f t="shared" si="1030"/>
        <v>2457898.6049793847</v>
      </c>
      <c r="Q440">
        <f t="shared" si="1031"/>
        <v>0.17395222393934814</v>
      </c>
      <c r="R440">
        <f t="shared" si="1032"/>
        <v>249.45202757085531</v>
      </c>
      <c r="S440">
        <f t="shared" si="1033"/>
        <v>344.75504484717385</v>
      </c>
      <c r="T440">
        <f t="shared" si="1034"/>
        <v>4.3537592068870978</v>
      </c>
      <c r="U440">
        <f t="shared" si="1035"/>
        <v>6.0171106454438945</v>
      </c>
      <c r="V440">
        <f t="shared" si="1036"/>
        <v>148.59269768550126</v>
      </c>
      <c r="W440">
        <f t="shared" si="1037"/>
        <v>2.5934318190325545</v>
      </c>
      <c r="X440">
        <f t="shared" si="1038"/>
        <v>62.879831076743358</v>
      </c>
      <c r="Y440">
        <f t="shared" si="1039"/>
        <v>1.0974600853870229</v>
      </c>
      <c r="Z440">
        <f t="shared" si="1040"/>
        <v>139.64080720379116</v>
      </c>
      <c r="AA440">
        <f t="shared" si="1041"/>
        <v>2.4371918558487722</v>
      </c>
      <c r="AB440">
        <f t="shared" si="1042"/>
        <v>-5793.6900439189858</v>
      </c>
      <c r="AC440">
        <f t="shared" si="1043"/>
        <v>114.80846433143748</v>
      </c>
      <c r="AD440">
        <f t="shared" si="1044"/>
        <v>1721.8062975630687</v>
      </c>
      <c r="AE440">
        <f t="shared" si="1045"/>
        <v>-659.46081251203634</v>
      </c>
      <c r="AF440">
        <f t="shared" si="1046"/>
        <v>298.75155791886868</v>
      </c>
      <c r="AG440">
        <f t="shared" si="1047"/>
        <v>1695.2090925239913</v>
      </c>
      <c r="AH440">
        <f t="shared" si="1048"/>
        <v>-2622.5754440936557</v>
      </c>
      <c r="AI440">
        <f t="shared" si="1049"/>
        <v>-0.72849317891490439</v>
      </c>
      <c r="AJ440">
        <f t="shared" si="1050"/>
        <v>248.7235343919404</v>
      </c>
      <c r="AK440">
        <f t="shared" si="1051"/>
        <v>4.3410446023367122</v>
      </c>
      <c r="AL440">
        <f t="shared" si="1052"/>
        <v>248</v>
      </c>
      <c r="AM440">
        <f t="shared" si="1053"/>
        <v>43</v>
      </c>
      <c r="AN440">
        <f t="shared" si="1054"/>
        <v>24</v>
      </c>
      <c r="AP440">
        <f t="shared" si="1055"/>
        <v>4.924664831600909</v>
      </c>
      <c r="AQ440">
        <f t="shared" si="1056"/>
        <v>8.5951615868607958E-2</v>
      </c>
      <c r="AR440" t="str">
        <f t="shared" si="1057"/>
        <v>POSITIF</v>
      </c>
      <c r="AS440">
        <f t="shared" si="1058"/>
        <v>4</v>
      </c>
      <c r="AT440">
        <f t="shared" si="1059"/>
        <v>55</v>
      </c>
      <c r="AU440">
        <f t="shared" si="1060"/>
        <v>28</v>
      </c>
      <c r="AV440">
        <f t="shared" si="1061"/>
        <v>1.0200589411725896</v>
      </c>
      <c r="AW440" s="4">
        <f t="shared" si="1062"/>
        <v>4.2502455882191231E-2</v>
      </c>
      <c r="AX440">
        <f t="shared" si="1063"/>
        <v>1.7803387087868834E-2</v>
      </c>
      <c r="AY440">
        <f t="shared" si="1064"/>
        <v>0.27794532775603137</v>
      </c>
      <c r="AZ440" s="4">
        <f t="shared" si="1065"/>
        <v>1.1581055323167973E-2</v>
      </c>
      <c r="BA440">
        <f t="shared" si="1066"/>
        <v>358265.36321927689</v>
      </c>
      <c r="BB440" t="s">
        <v>191</v>
      </c>
      <c r="BC440">
        <f t="shared" si="1067"/>
        <v>1.6701294006594546E-2</v>
      </c>
      <c r="BD440">
        <f t="shared" si="1068"/>
        <v>148.59721617126669</v>
      </c>
      <c r="BE440">
        <f t="shared" si="1069"/>
        <v>23.437029005708013</v>
      </c>
      <c r="BF440">
        <f t="shared" si="1070"/>
        <v>-2.2736546346239861E-3</v>
      </c>
      <c r="BG440">
        <f t="shared" si="1071"/>
        <v>23.434755351073388</v>
      </c>
      <c r="BH440" s="19">
        <f t="shared" si="1072"/>
        <v>0.17395222393934814</v>
      </c>
      <c r="BI440">
        <f t="shared" si="1073"/>
        <v>18.691419075491527</v>
      </c>
      <c r="BJ440">
        <f t="shared" si="1074"/>
        <v>2.1124190754915269</v>
      </c>
      <c r="BK440">
        <f t="shared" si="1075"/>
        <v>141.13934057630456</v>
      </c>
      <c r="BL440">
        <f t="shared" si="1076"/>
        <v>2.4633461971501456</v>
      </c>
      <c r="BM440">
        <f t="shared" si="1077"/>
        <v>250.54694555606832</v>
      </c>
      <c r="BN440">
        <f t="shared" si="1078"/>
        <v>16.70312970373789</v>
      </c>
      <c r="BO440">
        <f t="shared" si="1079"/>
        <v>16</v>
      </c>
      <c r="BP440">
        <f t="shared" si="1080"/>
        <v>42</v>
      </c>
      <c r="BQ440">
        <f t="shared" si="1081"/>
        <v>11</v>
      </c>
      <c r="BR440">
        <f t="shared" si="1082"/>
        <v>-16.88575701478241</v>
      </c>
      <c r="BS440" t="str">
        <f t="shared" si="1083"/>
        <v>NEGATIF</v>
      </c>
      <c r="BT440">
        <f t="shared" si="1019"/>
        <v>-0.29471205659968186</v>
      </c>
      <c r="BU440">
        <f t="shared" si="1020"/>
        <v>16</v>
      </c>
      <c r="BV440">
        <f t="shared" si="1021"/>
        <v>-1974</v>
      </c>
      <c r="BW440">
        <f t="shared" si="1022"/>
        <v>51</v>
      </c>
      <c r="BX440" t="str">
        <f t="shared" si="1023"/>
        <v>NEGATIF</v>
      </c>
      <c r="BY440">
        <f t="shared" si="1084"/>
        <v>71.794618162255389</v>
      </c>
      <c r="BZ440">
        <f t="shared" si="1085"/>
        <v>251.7946181622554</v>
      </c>
      <c r="CA440">
        <f t="shared" si="1086"/>
        <v>-50.80110097875405</v>
      </c>
      <c r="CB440" t="str">
        <f t="shared" si="1087"/>
        <v>NEGATIF</v>
      </c>
      <c r="CC440">
        <f t="shared" si="1088"/>
        <v>50</v>
      </c>
      <c r="CD440">
        <f t="shared" si="1089"/>
        <v>48</v>
      </c>
      <c r="CE440">
        <f t="shared" si="1090"/>
        <v>3</v>
      </c>
      <c r="CG440">
        <f t="shared" si="1091"/>
        <v>4.3728691307683674</v>
      </c>
      <c r="CH440">
        <f t="shared" si="1092"/>
        <v>0.40901364027559028</v>
      </c>
      <c r="CI440">
        <f t="shared" si="1093"/>
        <v>0.40905332303501774</v>
      </c>
    </row>
    <row r="441" spans="1:87">
      <c r="A441">
        <f t="shared" ref="A441:F441" si="1100">A147</f>
        <v>7.0027777777777782</v>
      </c>
      <c r="B441">
        <f t="shared" si="1100"/>
        <v>111.315</v>
      </c>
      <c r="C441">
        <f t="shared" si="1100"/>
        <v>7</v>
      </c>
      <c r="D441">
        <f t="shared" si="1100"/>
        <v>2017</v>
      </c>
      <c r="E441">
        <f t="shared" si="1100"/>
        <v>5</v>
      </c>
      <c r="F441">
        <f t="shared" si="1100"/>
        <v>25</v>
      </c>
      <c r="G441">
        <f t="shared" si="1025"/>
        <v>0.12222152900771403</v>
      </c>
      <c r="H441">
        <f t="shared" ref="H441:J441" si="1101">H147</f>
        <v>9</v>
      </c>
      <c r="I441">
        <f t="shared" si="1101"/>
        <v>45</v>
      </c>
      <c r="J441">
        <f t="shared" si="1101"/>
        <v>9.75</v>
      </c>
      <c r="L441">
        <f t="shared" ref="L441:M441" si="1102">L147</f>
        <v>20</v>
      </c>
      <c r="M441">
        <f t="shared" si="1102"/>
        <v>-13</v>
      </c>
      <c r="N441">
        <f t="shared" si="1028"/>
        <v>2457898.6145833335</v>
      </c>
      <c r="O441">
        <f t="shared" si="1029"/>
        <v>8.1271790906283143E-4</v>
      </c>
      <c r="P441">
        <f t="shared" si="1030"/>
        <v>2457898.6153960512</v>
      </c>
      <c r="Q441">
        <f t="shared" si="1031"/>
        <v>0.1739525091321342</v>
      </c>
      <c r="R441">
        <f t="shared" si="1032"/>
        <v>249.45202757085531</v>
      </c>
      <c r="S441">
        <f t="shared" si="1033"/>
        <v>344.89113851642469</v>
      </c>
      <c r="T441">
        <f t="shared" si="1034"/>
        <v>4.3537592068870978</v>
      </c>
      <c r="U441">
        <f t="shared" si="1035"/>
        <v>6.0194859280634416</v>
      </c>
      <c r="V441">
        <f t="shared" si="1036"/>
        <v>148.59214608215569</v>
      </c>
      <c r="W441">
        <f t="shared" si="1037"/>
        <v>2.5934221917380094</v>
      </c>
      <c r="X441">
        <f t="shared" si="1038"/>
        <v>62.890098236353879</v>
      </c>
      <c r="Y441">
        <f t="shared" si="1039"/>
        <v>1.0976392811270541</v>
      </c>
      <c r="Z441">
        <f t="shared" si="1040"/>
        <v>139.65107387315584</v>
      </c>
      <c r="AA441">
        <f t="shared" si="1041"/>
        <v>2.4373710430323992</v>
      </c>
      <c r="AB441">
        <f t="shared" si="1042"/>
        <v>-5741.7892662630729</v>
      </c>
      <c r="AC441">
        <f t="shared" si="1043"/>
        <v>114.29484453715969</v>
      </c>
      <c r="AD441">
        <f t="shared" si="1044"/>
        <v>1754.8827995297377</v>
      </c>
      <c r="AE441">
        <f t="shared" si="1045"/>
        <v>-660.5191103840782</v>
      </c>
      <c r="AF441">
        <f t="shared" si="1046"/>
        <v>297.97311948801661</v>
      </c>
      <c r="AG441">
        <f t="shared" si="1047"/>
        <v>1684.6949906465354</v>
      </c>
      <c r="AH441">
        <f t="shared" si="1048"/>
        <v>-2550.4626224457015</v>
      </c>
      <c r="AI441">
        <f t="shared" si="1049"/>
        <v>-0.70846183956825037</v>
      </c>
      <c r="AJ441">
        <f t="shared" si="1050"/>
        <v>248.74356573128705</v>
      </c>
      <c r="AK441">
        <f t="shared" si="1051"/>
        <v>4.3413942151618956</v>
      </c>
      <c r="AL441">
        <f t="shared" si="1052"/>
        <v>248</v>
      </c>
      <c r="AM441">
        <f t="shared" si="1053"/>
        <v>44</v>
      </c>
      <c r="AN441">
        <f t="shared" si="1054"/>
        <v>36</v>
      </c>
      <c r="AP441">
        <f t="shared" si="1055"/>
        <v>4.9373167688610407</v>
      </c>
      <c r="AQ441">
        <f t="shared" si="1056"/>
        <v>8.6172433830553008E-2</v>
      </c>
      <c r="AR441" t="str">
        <f t="shared" si="1057"/>
        <v>POSITIF</v>
      </c>
      <c r="AS441">
        <f t="shared" si="1058"/>
        <v>4</v>
      </c>
      <c r="AT441">
        <f t="shared" si="1059"/>
        <v>56</v>
      </c>
      <c r="AU441">
        <f t="shared" si="1060"/>
        <v>14</v>
      </c>
      <c r="AV441">
        <f t="shared" si="1061"/>
        <v>1.0201108489551549</v>
      </c>
      <c r="AW441" s="4">
        <f t="shared" si="1062"/>
        <v>4.250461870646479E-2</v>
      </c>
      <c r="AX441">
        <f t="shared" si="1063"/>
        <v>1.7804293049582011E-2</v>
      </c>
      <c r="AY441">
        <f t="shared" si="1064"/>
        <v>0.27795947018815897</v>
      </c>
      <c r="AZ441" s="4">
        <f t="shared" si="1065"/>
        <v>1.1581644591173291E-2</v>
      </c>
      <c r="BA441">
        <f t="shared" si="1066"/>
        <v>358247.13500840275</v>
      </c>
      <c r="BB441" t="s">
        <v>191</v>
      </c>
      <c r="BC441">
        <f t="shared" si="1067"/>
        <v>1.6701293994616451E-2</v>
      </c>
      <c r="BD441">
        <f t="shared" si="1068"/>
        <v>148.5966645695581</v>
      </c>
      <c r="BE441">
        <f t="shared" si="1069"/>
        <v>23.437029001999317</v>
      </c>
      <c r="BF441">
        <f t="shared" si="1070"/>
        <v>-2.273687854890329E-3</v>
      </c>
      <c r="BG441">
        <f t="shared" si="1071"/>
        <v>23.434755314144425</v>
      </c>
      <c r="BH441" s="19">
        <f t="shared" si="1072"/>
        <v>0.1739525091321342</v>
      </c>
      <c r="BI441">
        <f t="shared" si="1073"/>
        <v>18.942103551421315</v>
      </c>
      <c r="BJ441">
        <f t="shared" si="1074"/>
        <v>2.3631035514213146</v>
      </c>
      <c r="BK441">
        <f t="shared" si="1075"/>
        <v>144.88141570885776</v>
      </c>
      <c r="BL441">
        <f t="shared" si="1076"/>
        <v>2.5286577290702024</v>
      </c>
      <c r="BM441">
        <f t="shared" si="1077"/>
        <v>250.56513756246198</v>
      </c>
      <c r="BN441">
        <f t="shared" si="1078"/>
        <v>16.704342504164131</v>
      </c>
      <c r="BO441">
        <f t="shared" si="1079"/>
        <v>16</v>
      </c>
      <c r="BP441">
        <f t="shared" si="1080"/>
        <v>42</v>
      </c>
      <c r="BQ441">
        <f t="shared" si="1081"/>
        <v>15</v>
      </c>
      <c r="BR441">
        <f t="shared" si="1082"/>
        <v>-16.876258075914155</v>
      </c>
      <c r="BS441" t="str">
        <f t="shared" si="1083"/>
        <v>NEGATIF</v>
      </c>
      <c r="BT441">
        <f t="shared" si="1019"/>
        <v>-0.29454626884098517</v>
      </c>
      <c r="BU441">
        <f t="shared" si="1020"/>
        <v>16</v>
      </c>
      <c r="BV441">
        <f t="shared" si="1021"/>
        <v>-1973</v>
      </c>
      <c r="BW441">
        <f t="shared" si="1022"/>
        <v>25</v>
      </c>
      <c r="BX441" t="str">
        <f t="shared" si="1023"/>
        <v>NEGATIF</v>
      </c>
      <c r="BY441">
        <f t="shared" si="1084"/>
        <v>70.706503398669653</v>
      </c>
      <c r="BZ441">
        <f t="shared" si="1085"/>
        <v>250.70650339866967</v>
      </c>
      <c r="CA441">
        <f t="shared" si="1086"/>
        <v>-54.320380078506659</v>
      </c>
      <c r="CB441" t="str">
        <f t="shared" si="1087"/>
        <v>NEGATIF</v>
      </c>
      <c r="CC441">
        <f t="shared" si="1088"/>
        <v>54</v>
      </c>
      <c r="CD441">
        <f t="shared" si="1089"/>
        <v>19</v>
      </c>
      <c r="CE441">
        <f t="shared" si="1090"/>
        <v>13</v>
      </c>
      <c r="CG441">
        <f t="shared" si="1091"/>
        <v>4.3731866411774805</v>
      </c>
      <c r="CH441">
        <f t="shared" si="1092"/>
        <v>0.4090136396310583</v>
      </c>
      <c r="CI441">
        <f t="shared" si="1093"/>
        <v>0.40905332297028874</v>
      </c>
    </row>
    <row r="442" spans="1:87">
      <c r="A442">
        <f t="shared" ref="A442:F442" si="1103">A148</f>
        <v>7.0027777777777782</v>
      </c>
      <c r="B442">
        <f t="shared" si="1103"/>
        <v>111.315</v>
      </c>
      <c r="C442">
        <f t="shared" si="1103"/>
        <v>7</v>
      </c>
      <c r="D442">
        <f t="shared" si="1103"/>
        <v>2017</v>
      </c>
      <c r="E442">
        <f t="shared" si="1103"/>
        <v>5</v>
      </c>
      <c r="F442">
        <f t="shared" si="1103"/>
        <v>25</v>
      </c>
      <c r="G442">
        <f t="shared" si="1025"/>
        <v>0.12222152900771403</v>
      </c>
      <c r="H442">
        <f t="shared" ref="H442:J442" si="1104">H148</f>
        <v>10</v>
      </c>
      <c r="I442">
        <f t="shared" si="1104"/>
        <v>0</v>
      </c>
      <c r="J442">
        <f t="shared" si="1104"/>
        <v>10</v>
      </c>
      <c r="L442">
        <f t="shared" ref="L442:M442" si="1105">L148</f>
        <v>20</v>
      </c>
      <c r="M442">
        <f t="shared" si="1105"/>
        <v>-13</v>
      </c>
      <c r="N442">
        <f t="shared" si="1028"/>
        <v>2457898.625</v>
      </c>
      <c r="O442">
        <f t="shared" si="1029"/>
        <v>8.1271790906283143E-4</v>
      </c>
      <c r="P442">
        <f t="shared" si="1030"/>
        <v>2457898.6258127177</v>
      </c>
      <c r="Q442">
        <f t="shared" si="1031"/>
        <v>0.17395279432492028</v>
      </c>
      <c r="R442">
        <f t="shared" si="1032"/>
        <v>249.45202757085531</v>
      </c>
      <c r="S442">
        <f t="shared" si="1033"/>
        <v>345.02723218569008</v>
      </c>
      <c r="T442">
        <f t="shared" si="1034"/>
        <v>4.3537592068870978</v>
      </c>
      <c r="U442">
        <f t="shared" si="1035"/>
        <v>6.0218612106832436</v>
      </c>
      <c r="V442">
        <f t="shared" si="1036"/>
        <v>148.59159447881001</v>
      </c>
      <c r="W442">
        <f t="shared" si="1037"/>
        <v>2.593412564443462</v>
      </c>
      <c r="X442">
        <f t="shared" si="1038"/>
        <v>62.900365395966219</v>
      </c>
      <c r="Y442">
        <f t="shared" si="1039"/>
        <v>1.0978184768671173</v>
      </c>
      <c r="Z442">
        <f t="shared" si="1040"/>
        <v>139.66134054252143</v>
      </c>
      <c r="AA442">
        <f t="shared" si="1041"/>
        <v>2.4375502302160426</v>
      </c>
      <c r="AB442">
        <f t="shared" si="1042"/>
        <v>-5689.8551942235163</v>
      </c>
      <c r="AC442">
        <f t="shared" si="1043"/>
        <v>113.76917650714016</v>
      </c>
      <c r="AD442">
        <f t="shared" si="1044"/>
        <v>1787.2193666645298</v>
      </c>
      <c r="AE442">
        <f t="shared" si="1045"/>
        <v>-661.50778718127185</v>
      </c>
      <c r="AF442">
        <f t="shared" si="1046"/>
        <v>297.19088310787754</v>
      </c>
      <c r="AG442">
        <f t="shared" si="1047"/>
        <v>1674.1672648470233</v>
      </c>
      <c r="AH442">
        <f t="shared" si="1048"/>
        <v>-2479.0162902782176</v>
      </c>
      <c r="AI442">
        <f t="shared" si="1049"/>
        <v>-0.68861563618839383</v>
      </c>
      <c r="AJ442">
        <f t="shared" si="1050"/>
        <v>248.76341193466692</v>
      </c>
      <c r="AK442">
        <f t="shared" si="1051"/>
        <v>4.341740596754895</v>
      </c>
      <c r="AL442">
        <f t="shared" si="1052"/>
        <v>248</v>
      </c>
      <c r="AM442">
        <f t="shared" si="1053"/>
        <v>45</v>
      </c>
      <c r="AN442">
        <f t="shared" si="1054"/>
        <v>48</v>
      </c>
      <c r="AP442">
        <f t="shared" si="1055"/>
        <v>4.9354047462254371</v>
      </c>
      <c r="AQ442">
        <f t="shared" si="1056"/>
        <v>8.6139062740189065E-2</v>
      </c>
      <c r="AR442" t="str">
        <f t="shared" si="1057"/>
        <v>POSITIF</v>
      </c>
      <c r="AS442">
        <f t="shared" si="1058"/>
        <v>4</v>
      </c>
      <c r="AT442">
        <f t="shared" si="1059"/>
        <v>56</v>
      </c>
      <c r="AU442">
        <f t="shared" si="1060"/>
        <v>7</v>
      </c>
      <c r="AV442">
        <f t="shared" si="1061"/>
        <v>1.0201623530870647</v>
      </c>
      <c r="AW442" s="4">
        <f t="shared" si="1062"/>
        <v>4.2506764711961027E-2</v>
      </c>
      <c r="AX442">
        <f t="shared" si="1063"/>
        <v>1.7805191966262218E-2</v>
      </c>
      <c r="AY442">
        <f t="shared" si="1064"/>
        <v>0.27797350264423765</v>
      </c>
      <c r="AZ442" s="4">
        <f t="shared" si="1065"/>
        <v>1.1582229276843235E-2</v>
      </c>
      <c r="BA442">
        <f t="shared" si="1066"/>
        <v>358229.05037911027</v>
      </c>
      <c r="BB442" t="s">
        <v>191</v>
      </c>
      <c r="BC442">
        <f t="shared" si="1067"/>
        <v>1.6701293982638355E-2</v>
      </c>
      <c r="BD442">
        <f t="shared" si="1068"/>
        <v>148.59611296784945</v>
      </c>
      <c r="BE442">
        <f t="shared" si="1069"/>
        <v>23.437028998290621</v>
      </c>
      <c r="BF442">
        <f t="shared" si="1070"/>
        <v>-2.2737210630639163E-3</v>
      </c>
      <c r="BG442">
        <f t="shared" si="1071"/>
        <v>23.434755277227559</v>
      </c>
      <c r="BH442" s="19">
        <f t="shared" si="1072"/>
        <v>0.17395279432492028</v>
      </c>
      <c r="BI442">
        <f t="shared" si="1073"/>
        <v>19.192788027320056</v>
      </c>
      <c r="BJ442">
        <f t="shared" si="1074"/>
        <v>2.6137880273200551</v>
      </c>
      <c r="BK442">
        <f t="shared" si="1075"/>
        <v>148.62365865488943</v>
      </c>
      <c r="BL442">
        <f t="shared" si="1076"/>
        <v>2.5939721898879871</v>
      </c>
      <c r="BM442">
        <f t="shared" si="1077"/>
        <v>250.58316175491143</v>
      </c>
      <c r="BN442">
        <f t="shared" si="1078"/>
        <v>16.705544116994094</v>
      </c>
      <c r="BO442">
        <f t="shared" si="1079"/>
        <v>16</v>
      </c>
      <c r="BP442">
        <f t="shared" si="1080"/>
        <v>42</v>
      </c>
      <c r="BQ442">
        <f t="shared" si="1081"/>
        <v>19</v>
      </c>
      <c r="BR442">
        <f t="shared" si="1082"/>
        <v>-16.881126178149888</v>
      </c>
      <c r="BS442" t="str">
        <f t="shared" si="1083"/>
        <v>NEGATIF</v>
      </c>
      <c r="BT442">
        <f t="shared" si="1019"/>
        <v>-0.29463123325332241</v>
      </c>
      <c r="BU442">
        <f t="shared" si="1020"/>
        <v>16</v>
      </c>
      <c r="BV442">
        <f t="shared" si="1021"/>
        <v>-1973</v>
      </c>
      <c r="BW442">
        <f t="shared" si="1022"/>
        <v>7</v>
      </c>
      <c r="BX442" t="str">
        <f t="shared" si="1023"/>
        <v>NEGATIF</v>
      </c>
      <c r="BY442">
        <f t="shared" si="1084"/>
        <v>69.264304067252155</v>
      </c>
      <c r="BZ442">
        <f t="shared" si="1085"/>
        <v>249.26430406725217</v>
      </c>
      <c r="CA442">
        <f t="shared" si="1086"/>
        <v>-57.809906069421778</v>
      </c>
      <c r="CB442" t="str">
        <f t="shared" si="1087"/>
        <v>NEGATIF</v>
      </c>
      <c r="CC442">
        <f t="shared" si="1088"/>
        <v>57</v>
      </c>
      <c r="CD442">
        <f t="shared" si="1089"/>
        <v>48</v>
      </c>
      <c r="CE442">
        <f t="shared" si="1090"/>
        <v>35</v>
      </c>
      <c r="CG442">
        <f t="shared" si="1091"/>
        <v>4.3735012226807362</v>
      </c>
      <c r="CH442">
        <f t="shared" si="1092"/>
        <v>0.40901363898673743</v>
      </c>
      <c r="CI442">
        <f t="shared" si="1093"/>
        <v>0.40905332290555979</v>
      </c>
    </row>
    <row r="443" spans="1:87">
      <c r="A443">
        <f t="shared" ref="A443:F443" si="1106">A149</f>
        <v>7.0027777777777782</v>
      </c>
      <c r="B443">
        <f t="shared" si="1106"/>
        <v>111.315</v>
      </c>
      <c r="C443">
        <f t="shared" si="1106"/>
        <v>7</v>
      </c>
      <c r="D443">
        <f t="shared" si="1106"/>
        <v>2017</v>
      </c>
      <c r="E443">
        <f t="shared" si="1106"/>
        <v>5</v>
      </c>
      <c r="F443">
        <f t="shared" si="1106"/>
        <v>25</v>
      </c>
      <c r="G443">
        <f t="shared" si="1025"/>
        <v>0.12222152900771403</v>
      </c>
      <c r="H443">
        <f t="shared" ref="H443:J443" si="1107">H149</f>
        <v>10</v>
      </c>
      <c r="I443">
        <f t="shared" si="1107"/>
        <v>15</v>
      </c>
      <c r="J443">
        <f t="shared" si="1107"/>
        <v>10.25</v>
      </c>
      <c r="L443">
        <f t="shared" ref="L443:M443" si="1108">L149</f>
        <v>20</v>
      </c>
      <c r="M443">
        <f t="shared" si="1108"/>
        <v>-13</v>
      </c>
      <c r="N443">
        <f t="shared" si="1028"/>
        <v>2457898.635416667</v>
      </c>
      <c r="O443">
        <f t="shared" si="1029"/>
        <v>8.1271790906283143E-4</v>
      </c>
      <c r="P443">
        <f t="shared" si="1030"/>
        <v>2457898.6362293847</v>
      </c>
      <c r="Q443">
        <f t="shared" si="1031"/>
        <v>0.1739530795177191</v>
      </c>
      <c r="R443">
        <f t="shared" si="1032"/>
        <v>249.45202757085531</v>
      </c>
      <c r="S443">
        <f t="shared" si="1033"/>
        <v>345.16332586102362</v>
      </c>
      <c r="T443">
        <f t="shared" si="1034"/>
        <v>4.3537592068870978</v>
      </c>
      <c r="U443">
        <f t="shared" si="1035"/>
        <v>6.0242364934089538</v>
      </c>
      <c r="V443">
        <f t="shared" si="1036"/>
        <v>148.59104287543971</v>
      </c>
      <c r="W443">
        <f t="shared" si="1037"/>
        <v>2.5934029371484852</v>
      </c>
      <c r="X443">
        <f t="shared" si="1038"/>
        <v>62.910632556036944</v>
      </c>
      <c r="Y443">
        <f t="shared" si="1039"/>
        <v>1.0979976726151808</v>
      </c>
      <c r="Z443">
        <f t="shared" si="1040"/>
        <v>139.67160721234632</v>
      </c>
      <c r="AA443">
        <f t="shared" si="1041"/>
        <v>2.4377294174077022</v>
      </c>
      <c r="AB443">
        <f t="shared" si="1042"/>
        <v>-5637.888118498272</v>
      </c>
      <c r="AC443">
        <f t="shared" si="1043"/>
        <v>113.23151562977839</v>
      </c>
      <c r="AD443">
        <f t="shared" si="1044"/>
        <v>1818.8023658528209</v>
      </c>
      <c r="AE443">
        <f t="shared" si="1045"/>
        <v>-662.42673873300191</v>
      </c>
      <c r="AF443">
        <f t="shared" si="1046"/>
        <v>296.40486935321076</v>
      </c>
      <c r="AG443">
        <f t="shared" si="1047"/>
        <v>1663.6259941769804</v>
      </c>
      <c r="AH443">
        <f t="shared" si="1048"/>
        <v>-2408.2501122184835</v>
      </c>
      <c r="AI443">
        <f t="shared" si="1049"/>
        <v>-0.66895836450513435</v>
      </c>
      <c r="AJ443">
        <f t="shared" si="1050"/>
        <v>248.78306920635018</v>
      </c>
      <c r="AK443">
        <f t="shared" si="1051"/>
        <v>4.3420836808677263</v>
      </c>
      <c r="AL443">
        <f t="shared" si="1052"/>
        <v>248</v>
      </c>
      <c r="AM443">
        <f t="shared" si="1053"/>
        <v>46</v>
      </c>
      <c r="AN443">
        <f t="shared" si="1054"/>
        <v>59</v>
      </c>
      <c r="AP443">
        <f t="shared" si="1055"/>
        <v>4.9266972125771744</v>
      </c>
      <c r="AQ443">
        <f t="shared" si="1056"/>
        <v>8.5987087608298679E-2</v>
      </c>
      <c r="AR443" t="str">
        <f t="shared" si="1057"/>
        <v>POSITIF</v>
      </c>
      <c r="AS443">
        <f t="shared" si="1058"/>
        <v>4</v>
      </c>
      <c r="AT443">
        <f t="shared" si="1059"/>
        <v>55</v>
      </c>
      <c r="AU443">
        <f t="shared" si="1060"/>
        <v>36</v>
      </c>
      <c r="AV443">
        <f t="shared" si="1061"/>
        <v>1.0202134531493163</v>
      </c>
      <c r="AW443" s="4">
        <f t="shared" si="1062"/>
        <v>4.2508893881221511E-2</v>
      </c>
      <c r="AX443">
        <f t="shared" si="1063"/>
        <v>1.7806083830596481E-2</v>
      </c>
      <c r="AY443">
        <f t="shared" si="1064"/>
        <v>0.27798742501011381</v>
      </c>
      <c r="AZ443" s="4">
        <f t="shared" si="1065"/>
        <v>1.1582809375421409E-2</v>
      </c>
      <c r="BA443">
        <f t="shared" si="1066"/>
        <v>358211.10943528812</v>
      </c>
      <c r="BB443" t="s">
        <v>191</v>
      </c>
      <c r="BC443">
        <f t="shared" si="1067"/>
        <v>1.6701293970660256E-2</v>
      </c>
      <c r="BD443">
        <f t="shared" si="1068"/>
        <v>148.59556136611619</v>
      </c>
      <c r="BE443">
        <f t="shared" si="1069"/>
        <v>23.437028994581926</v>
      </c>
      <c r="BF443">
        <f t="shared" si="1070"/>
        <v>-2.273754259140314E-3</v>
      </c>
      <c r="BG443">
        <f t="shared" si="1071"/>
        <v>23.434755240322787</v>
      </c>
      <c r="BH443" s="19">
        <f t="shared" si="1072"/>
        <v>0.1739530795177191</v>
      </c>
      <c r="BI443">
        <f t="shared" si="1073"/>
        <v>19.443472514456758</v>
      </c>
      <c r="BJ443">
        <f t="shared" si="1074"/>
        <v>2.8644725144567573</v>
      </c>
      <c r="BK443">
        <f t="shared" si="1075"/>
        <v>152.36607303997076</v>
      </c>
      <c r="BL443">
        <f t="shared" si="1076"/>
        <v>2.6592896428816553</v>
      </c>
      <c r="BM443">
        <f t="shared" si="1077"/>
        <v>250.60101467688062</v>
      </c>
      <c r="BN443">
        <f t="shared" si="1078"/>
        <v>16.70673431179204</v>
      </c>
      <c r="BO443">
        <f t="shared" si="1079"/>
        <v>16</v>
      </c>
      <c r="BP443">
        <f t="shared" si="1080"/>
        <v>42</v>
      </c>
      <c r="BQ443">
        <f t="shared" si="1081"/>
        <v>24</v>
      </c>
      <c r="BR443">
        <f t="shared" si="1082"/>
        <v>-16.892681633713963</v>
      </c>
      <c r="BS443" t="str">
        <f t="shared" si="1083"/>
        <v>NEGATIF</v>
      </c>
      <c r="BT443">
        <f t="shared" si="1019"/>
        <v>-0.29483291399948341</v>
      </c>
      <c r="BU443">
        <f t="shared" si="1020"/>
        <v>16</v>
      </c>
      <c r="BV443">
        <f t="shared" si="1021"/>
        <v>-1974</v>
      </c>
      <c r="BW443">
        <f t="shared" si="1022"/>
        <v>26</v>
      </c>
      <c r="BX443" t="str">
        <f t="shared" si="1023"/>
        <v>NEGATIF</v>
      </c>
      <c r="BY443">
        <f t="shared" si="1084"/>
        <v>67.364405996233202</v>
      </c>
      <c r="BZ443">
        <f t="shared" si="1085"/>
        <v>247.36440599623319</v>
      </c>
      <c r="CA443">
        <f t="shared" si="1086"/>
        <v>-61.259321751998485</v>
      </c>
      <c r="CB443" t="str">
        <f t="shared" si="1087"/>
        <v>NEGATIF</v>
      </c>
      <c r="CC443">
        <f t="shared" si="1088"/>
        <v>61</v>
      </c>
      <c r="CD443">
        <f t="shared" si="1089"/>
        <v>15</v>
      </c>
      <c r="CE443">
        <f t="shared" si="1090"/>
        <v>33</v>
      </c>
      <c r="CG443">
        <f t="shared" si="1091"/>
        <v>4.3738128149502007</v>
      </c>
      <c r="CH443">
        <f t="shared" si="1092"/>
        <v>0.40901363834262766</v>
      </c>
      <c r="CI443">
        <f t="shared" si="1093"/>
        <v>0.40905332284083085</v>
      </c>
    </row>
    <row r="444" spans="1:87">
      <c r="A444">
        <f t="shared" ref="A444:F444" si="1109">A150</f>
        <v>7.0027777777777782</v>
      </c>
      <c r="B444">
        <f t="shared" si="1109"/>
        <v>111.315</v>
      </c>
      <c r="C444">
        <f t="shared" si="1109"/>
        <v>7</v>
      </c>
      <c r="D444">
        <f t="shared" si="1109"/>
        <v>2017</v>
      </c>
      <c r="E444">
        <f t="shared" si="1109"/>
        <v>5</v>
      </c>
      <c r="F444">
        <f t="shared" si="1109"/>
        <v>25</v>
      </c>
      <c r="G444">
        <f t="shared" si="1025"/>
        <v>0.12222152900771403</v>
      </c>
      <c r="H444">
        <f t="shared" ref="H444:J444" si="1110">H150</f>
        <v>10</v>
      </c>
      <c r="I444">
        <f t="shared" si="1110"/>
        <v>30</v>
      </c>
      <c r="J444">
        <f t="shared" si="1110"/>
        <v>10.5</v>
      </c>
      <c r="L444">
        <f t="shared" ref="L444:M444" si="1111">L150</f>
        <v>20</v>
      </c>
      <c r="M444">
        <f t="shared" si="1111"/>
        <v>-13</v>
      </c>
      <c r="N444">
        <f t="shared" si="1028"/>
        <v>2457898.6458333335</v>
      </c>
      <c r="O444">
        <f t="shared" si="1029"/>
        <v>8.1271790906283143E-4</v>
      </c>
      <c r="P444">
        <f t="shared" si="1030"/>
        <v>2457898.6466460512</v>
      </c>
      <c r="Q444">
        <f t="shared" si="1031"/>
        <v>0.17395336471050518</v>
      </c>
      <c r="R444">
        <f t="shared" si="1032"/>
        <v>249.45202757085531</v>
      </c>
      <c r="S444">
        <f t="shared" si="1033"/>
        <v>345.29941953028901</v>
      </c>
      <c r="T444">
        <f t="shared" si="1034"/>
        <v>4.3537592068870978</v>
      </c>
      <c r="U444">
        <f t="shared" si="1035"/>
        <v>6.026611776028755</v>
      </c>
      <c r="V444">
        <f t="shared" si="1036"/>
        <v>148.59049127209408</v>
      </c>
      <c r="W444">
        <f t="shared" si="1037"/>
        <v>2.5933933098539392</v>
      </c>
      <c r="X444">
        <f t="shared" si="1038"/>
        <v>62.920899715649284</v>
      </c>
      <c r="Y444">
        <f t="shared" si="1039"/>
        <v>1.098176868355244</v>
      </c>
      <c r="Z444">
        <f t="shared" si="1040"/>
        <v>139.68187388171191</v>
      </c>
      <c r="AA444">
        <f t="shared" si="1041"/>
        <v>2.4379086045913452</v>
      </c>
      <c r="AB444">
        <f t="shared" si="1042"/>
        <v>-5585.8883369179493</v>
      </c>
      <c r="AC444">
        <f t="shared" si="1043"/>
        <v>112.68191862987295</v>
      </c>
      <c r="AD444">
        <f t="shared" si="1044"/>
        <v>1849.6184775098791</v>
      </c>
      <c r="AE444">
        <f t="shared" si="1045"/>
        <v>-663.27586809626985</v>
      </c>
      <c r="AF444">
        <f t="shared" si="1046"/>
        <v>295.61509900251377</v>
      </c>
      <c r="AG444">
        <f t="shared" si="1047"/>
        <v>1653.0712591985537</v>
      </c>
      <c r="AH444">
        <f t="shared" si="1048"/>
        <v>-2338.1774506734</v>
      </c>
      <c r="AI444">
        <f t="shared" si="1049"/>
        <v>-0.64949373629816665</v>
      </c>
      <c r="AJ444">
        <f t="shared" si="1050"/>
        <v>248.80253383455715</v>
      </c>
      <c r="AK444">
        <f t="shared" si="1051"/>
        <v>4.342423402717615</v>
      </c>
      <c r="AL444">
        <f t="shared" si="1052"/>
        <v>248</v>
      </c>
      <c r="AM444">
        <f t="shared" si="1053"/>
        <v>48</v>
      </c>
      <c r="AN444">
        <f t="shared" si="1054"/>
        <v>9</v>
      </c>
      <c r="AP444">
        <f t="shared" si="1055"/>
        <v>4.9362121769471319</v>
      </c>
      <c r="AQ444">
        <f t="shared" si="1056"/>
        <v>8.6153155064764383E-2</v>
      </c>
      <c r="AR444" t="str">
        <f t="shared" si="1057"/>
        <v>POSITIF</v>
      </c>
      <c r="AS444">
        <f t="shared" si="1058"/>
        <v>4</v>
      </c>
      <c r="AT444">
        <f t="shared" si="1059"/>
        <v>56</v>
      </c>
      <c r="AU444">
        <f t="shared" si="1060"/>
        <v>10</v>
      </c>
      <c r="AV444">
        <f t="shared" si="1061"/>
        <v>1.0202641487193886</v>
      </c>
      <c r="AW444" s="4">
        <f t="shared" si="1062"/>
        <v>4.2511006196641193E-2</v>
      </c>
      <c r="AX444">
        <f t="shared" si="1063"/>
        <v>1.7806968635210418E-2</v>
      </c>
      <c r="AY444">
        <f t="shared" si="1064"/>
        <v>0.27800123717067499</v>
      </c>
      <c r="AZ444" s="4">
        <f t="shared" si="1065"/>
        <v>1.1583384882111457E-2</v>
      </c>
      <c r="BA444">
        <f t="shared" si="1066"/>
        <v>358193.31228235061</v>
      </c>
      <c r="BB444" t="s">
        <v>191</v>
      </c>
      <c r="BC444">
        <f t="shared" si="1067"/>
        <v>1.670129395868216E-2</v>
      </c>
      <c r="BD444">
        <f t="shared" si="1068"/>
        <v>148.59500976440754</v>
      </c>
      <c r="BE444">
        <f t="shared" si="1069"/>
        <v>23.43702899087323</v>
      </c>
      <c r="BF444">
        <f t="shared" si="1070"/>
        <v>-2.2737874431106491E-3</v>
      </c>
      <c r="BG444">
        <f t="shared" si="1071"/>
        <v>23.434755203430118</v>
      </c>
      <c r="BH444" s="19">
        <f t="shared" si="1072"/>
        <v>0.17395336471050518</v>
      </c>
      <c r="BI444">
        <f t="shared" si="1073"/>
        <v>19.694156990355502</v>
      </c>
      <c r="BJ444">
        <f t="shared" si="1074"/>
        <v>3.1151569903555014</v>
      </c>
      <c r="BK444">
        <f t="shared" si="1075"/>
        <v>156.10866190739773</v>
      </c>
      <c r="BL444">
        <f t="shared" si="1076"/>
        <v>2.7246101411667416</v>
      </c>
      <c r="BM444">
        <f t="shared" si="1077"/>
        <v>250.61869294793479</v>
      </c>
      <c r="BN444">
        <f t="shared" si="1078"/>
        <v>16.707912863195652</v>
      </c>
      <c r="BO444">
        <f t="shared" si="1079"/>
        <v>16</v>
      </c>
      <c r="BP444">
        <f t="shared" si="1080"/>
        <v>42</v>
      </c>
      <c r="BQ444">
        <f t="shared" si="1081"/>
        <v>28</v>
      </c>
      <c r="BR444">
        <f t="shared" si="1082"/>
        <v>-16.886190496037756</v>
      </c>
      <c r="BS444" t="str">
        <f t="shared" si="1083"/>
        <v>NEGATIF</v>
      </c>
      <c r="BT444">
        <f t="shared" si="1019"/>
        <v>-0.29471962227483334</v>
      </c>
      <c r="BU444">
        <f t="shared" si="1020"/>
        <v>16</v>
      </c>
      <c r="BV444">
        <f t="shared" si="1021"/>
        <v>-1974</v>
      </c>
      <c r="BW444">
        <f t="shared" si="1022"/>
        <v>49</v>
      </c>
      <c r="BX444" t="str">
        <f t="shared" si="1023"/>
        <v>NEGATIF</v>
      </c>
      <c r="BY444">
        <f t="shared" si="1084"/>
        <v>64.887580122888423</v>
      </c>
      <c r="BZ444">
        <f t="shared" si="1085"/>
        <v>244.88758012288844</v>
      </c>
      <c r="CA444">
        <f t="shared" si="1086"/>
        <v>-64.65950763539611</v>
      </c>
      <c r="CB444" t="str">
        <f t="shared" si="1087"/>
        <v>NEGATIF</v>
      </c>
      <c r="CC444">
        <f t="shared" si="1088"/>
        <v>64</v>
      </c>
      <c r="CD444">
        <f t="shared" si="1089"/>
        <v>39</v>
      </c>
      <c r="CE444">
        <f t="shared" si="1090"/>
        <v>34</v>
      </c>
      <c r="CG444">
        <f t="shared" si="1091"/>
        <v>4.3741213589861561</v>
      </c>
      <c r="CH444">
        <f t="shared" si="1092"/>
        <v>0.40901363769872912</v>
      </c>
      <c r="CI444">
        <f t="shared" si="1093"/>
        <v>0.4090533227761019</v>
      </c>
    </row>
    <row r="445" spans="1:87">
      <c r="A445">
        <f t="shared" ref="A445:F445" si="1112">A151</f>
        <v>7.0027777777777782</v>
      </c>
      <c r="B445">
        <f t="shared" si="1112"/>
        <v>111.315</v>
      </c>
      <c r="C445">
        <f t="shared" si="1112"/>
        <v>7</v>
      </c>
      <c r="D445">
        <f t="shared" si="1112"/>
        <v>2017</v>
      </c>
      <c r="E445">
        <f t="shared" si="1112"/>
        <v>5</v>
      </c>
      <c r="F445">
        <f t="shared" si="1112"/>
        <v>25</v>
      </c>
      <c r="G445">
        <f t="shared" si="1025"/>
        <v>0.12222152900771403</v>
      </c>
      <c r="H445">
        <f t="shared" ref="H445:J445" si="1113">H151</f>
        <v>10</v>
      </c>
      <c r="I445">
        <f t="shared" si="1113"/>
        <v>45</v>
      </c>
      <c r="J445">
        <f t="shared" si="1113"/>
        <v>10.75</v>
      </c>
      <c r="L445">
        <f t="shared" ref="L445:M445" si="1114">L151</f>
        <v>20</v>
      </c>
      <c r="M445">
        <f t="shared" si="1114"/>
        <v>-13</v>
      </c>
      <c r="N445">
        <f t="shared" si="1028"/>
        <v>2457898.65625</v>
      </c>
      <c r="O445">
        <f t="shared" si="1029"/>
        <v>8.1271790906283143E-4</v>
      </c>
      <c r="P445">
        <f t="shared" si="1030"/>
        <v>2457898.6570627177</v>
      </c>
      <c r="Q445">
        <f t="shared" si="1031"/>
        <v>0.17395364990329126</v>
      </c>
      <c r="R445">
        <f t="shared" si="1032"/>
        <v>249.45202757085531</v>
      </c>
      <c r="S445">
        <f t="shared" si="1033"/>
        <v>345.43551319955441</v>
      </c>
      <c r="T445">
        <f t="shared" si="1034"/>
        <v>4.3537592068870978</v>
      </c>
      <c r="U445">
        <f t="shared" si="1035"/>
        <v>6.0289870586485561</v>
      </c>
      <c r="V445">
        <f t="shared" si="1036"/>
        <v>148.5899396687484</v>
      </c>
      <c r="W445">
        <f t="shared" si="1037"/>
        <v>2.5933836825593919</v>
      </c>
      <c r="X445">
        <f t="shared" si="1038"/>
        <v>62.931166875261624</v>
      </c>
      <c r="Y445">
        <f t="shared" si="1039"/>
        <v>1.0983560640953069</v>
      </c>
      <c r="Z445">
        <f t="shared" si="1040"/>
        <v>139.6921405510775</v>
      </c>
      <c r="AA445">
        <f t="shared" si="1041"/>
        <v>2.4380877917749886</v>
      </c>
      <c r="AB445">
        <f t="shared" si="1042"/>
        <v>-5533.8561405471155</v>
      </c>
      <c r="AC445">
        <f t="shared" si="1043"/>
        <v>112.12044341870741</v>
      </c>
      <c r="AD445">
        <f t="shared" si="1044"/>
        <v>1879.6547096510412</v>
      </c>
      <c r="AE445">
        <f t="shared" si="1045"/>
        <v>-664.05508581247705</v>
      </c>
      <c r="AF445">
        <f t="shared" si="1046"/>
        <v>294.82159282727366</v>
      </c>
      <c r="AG445">
        <f t="shared" si="1047"/>
        <v>1642.5031391646551</v>
      </c>
      <c r="AH445">
        <f t="shared" si="1048"/>
        <v>-2268.8113412979146</v>
      </c>
      <c r="AI445">
        <f t="shared" si="1049"/>
        <v>-0.63022537258275402</v>
      </c>
      <c r="AJ445">
        <f t="shared" si="1050"/>
        <v>248.82180219827256</v>
      </c>
      <c r="AK445">
        <f t="shared" si="1051"/>
        <v>4.3427596991059207</v>
      </c>
      <c r="AL445">
        <f t="shared" si="1052"/>
        <v>248</v>
      </c>
      <c r="AM445">
        <f t="shared" si="1053"/>
        <v>49</v>
      </c>
      <c r="AN445">
        <f t="shared" si="1054"/>
        <v>18</v>
      </c>
      <c r="AP445">
        <f t="shared" si="1055"/>
        <v>4.9314272603262115</v>
      </c>
      <c r="AQ445">
        <f t="shared" si="1056"/>
        <v>8.6069642515295919E-2</v>
      </c>
      <c r="AR445" t="str">
        <f t="shared" si="1057"/>
        <v>POSITIF</v>
      </c>
      <c r="AS445">
        <f t="shared" si="1058"/>
        <v>4</v>
      </c>
      <c r="AT445">
        <f t="shared" si="1059"/>
        <v>55</v>
      </c>
      <c r="AU445">
        <f t="shared" si="1060"/>
        <v>53</v>
      </c>
      <c r="AV445">
        <f t="shared" si="1061"/>
        <v>1.020314439384912</v>
      </c>
      <c r="AW445" s="4">
        <f t="shared" si="1062"/>
        <v>4.2513101641037998E-2</v>
      </c>
      <c r="AX445">
        <f t="shared" si="1063"/>
        <v>1.7807846372906822E-2</v>
      </c>
      <c r="AY445">
        <f t="shared" si="1064"/>
        <v>0.27801493901357477</v>
      </c>
      <c r="AZ445" s="4">
        <f t="shared" si="1065"/>
        <v>1.1583955792232281E-2</v>
      </c>
      <c r="BA445">
        <f t="shared" si="1066"/>
        <v>358175.65902244073</v>
      </c>
      <c r="BB445" t="s">
        <v>191</v>
      </c>
      <c r="BC445">
        <f t="shared" si="1067"/>
        <v>1.6701293946704061E-2</v>
      </c>
      <c r="BD445">
        <f t="shared" si="1068"/>
        <v>148.59445816269888</v>
      </c>
      <c r="BE445">
        <f t="shared" si="1069"/>
        <v>23.437028987164535</v>
      </c>
      <c r="BF445">
        <f t="shared" si="1070"/>
        <v>-2.2738206149704931E-3</v>
      </c>
      <c r="BG445">
        <f t="shared" si="1071"/>
        <v>23.434755166549564</v>
      </c>
      <c r="BH445" s="19">
        <f t="shared" si="1072"/>
        <v>0.17395364990329126</v>
      </c>
      <c r="BI445">
        <f t="shared" si="1073"/>
        <v>19.944841466254243</v>
      </c>
      <c r="BJ445">
        <f t="shared" si="1074"/>
        <v>3.365841466254242</v>
      </c>
      <c r="BK445">
        <f t="shared" si="1075"/>
        <v>159.85142872387183</v>
      </c>
      <c r="BL445">
        <f t="shared" si="1076"/>
        <v>2.789933745248601</v>
      </c>
      <c r="BM445">
        <f t="shared" si="1077"/>
        <v>250.63619326994177</v>
      </c>
      <c r="BN445">
        <f t="shared" si="1078"/>
        <v>16.709079551329452</v>
      </c>
      <c r="BO445">
        <f t="shared" si="1079"/>
        <v>16</v>
      </c>
      <c r="BP445">
        <f t="shared" si="1080"/>
        <v>42</v>
      </c>
      <c r="BQ445">
        <f t="shared" si="1081"/>
        <v>32</v>
      </c>
      <c r="BR445">
        <f t="shared" si="1082"/>
        <v>-16.893804866542947</v>
      </c>
      <c r="BS445" t="str">
        <f t="shared" si="1083"/>
        <v>NEGATIF</v>
      </c>
      <c r="BT445">
        <f t="shared" si="1019"/>
        <v>-0.29485251811061564</v>
      </c>
      <c r="BU445">
        <f t="shared" si="1020"/>
        <v>16</v>
      </c>
      <c r="BV445">
        <f t="shared" si="1021"/>
        <v>-1974</v>
      </c>
      <c r="BW445">
        <f t="shared" si="1022"/>
        <v>22</v>
      </c>
      <c r="BX445" t="str">
        <f t="shared" si="1023"/>
        <v>NEGATIF</v>
      </c>
      <c r="BY445">
        <f t="shared" si="1084"/>
        <v>61.505272118527287</v>
      </c>
      <c r="BZ445">
        <f t="shared" si="1085"/>
        <v>241.50527211852727</v>
      </c>
      <c r="CA445">
        <f t="shared" si="1086"/>
        <v>-67.974434887727313</v>
      </c>
      <c r="CB445" t="str">
        <f t="shared" si="1087"/>
        <v>NEGATIF</v>
      </c>
      <c r="CC445">
        <f t="shared" si="1088"/>
        <v>67</v>
      </c>
      <c r="CD445">
        <f t="shared" si="1089"/>
        <v>58</v>
      </c>
      <c r="CE445">
        <f t="shared" si="1090"/>
        <v>27</v>
      </c>
      <c r="CG445">
        <f t="shared" si="1091"/>
        <v>4.374426797225337</v>
      </c>
      <c r="CH445">
        <f t="shared" si="1092"/>
        <v>0.40901363705504201</v>
      </c>
      <c r="CI445">
        <f t="shared" si="1093"/>
        <v>0.40905332271137296</v>
      </c>
    </row>
    <row r="446" spans="1:87">
      <c r="A446">
        <f t="shared" ref="A446:F446" si="1115">A152</f>
        <v>7.0027777777777782</v>
      </c>
      <c r="B446">
        <f t="shared" si="1115"/>
        <v>111.315</v>
      </c>
      <c r="C446">
        <f t="shared" si="1115"/>
        <v>7</v>
      </c>
      <c r="D446">
        <f t="shared" si="1115"/>
        <v>2017</v>
      </c>
      <c r="E446">
        <f t="shared" si="1115"/>
        <v>5</v>
      </c>
      <c r="F446">
        <f t="shared" si="1115"/>
        <v>25</v>
      </c>
      <c r="G446">
        <f t="shared" si="1025"/>
        <v>0.12222152900771403</v>
      </c>
      <c r="H446">
        <f t="shared" ref="H446:J446" si="1116">H152</f>
        <v>11</v>
      </c>
      <c r="I446">
        <f t="shared" si="1116"/>
        <v>0</v>
      </c>
      <c r="J446">
        <f t="shared" si="1116"/>
        <v>11</v>
      </c>
      <c r="L446">
        <f t="shared" ref="L446:M446" si="1117">L152</f>
        <v>20</v>
      </c>
      <c r="M446">
        <f t="shared" si="1117"/>
        <v>-13</v>
      </c>
      <c r="N446">
        <f t="shared" si="1028"/>
        <v>2457898.666666667</v>
      </c>
      <c r="O446">
        <f t="shared" si="1029"/>
        <v>8.1271790906283143E-4</v>
      </c>
      <c r="P446">
        <f t="shared" si="1030"/>
        <v>2457898.6674793847</v>
      </c>
      <c r="Q446">
        <f t="shared" si="1031"/>
        <v>0.17395393509609008</v>
      </c>
      <c r="R446">
        <f t="shared" si="1032"/>
        <v>249.45202757085531</v>
      </c>
      <c r="S446">
        <f t="shared" si="1033"/>
        <v>345.57160687488795</v>
      </c>
      <c r="T446">
        <f t="shared" si="1034"/>
        <v>4.3537592068870978</v>
      </c>
      <c r="U446">
        <f t="shared" si="1035"/>
        <v>6.0313623413742672</v>
      </c>
      <c r="V446">
        <f t="shared" si="1036"/>
        <v>148.5893880653781</v>
      </c>
      <c r="W446">
        <f t="shared" si="1037"/>
        <v>2.5933740552644151</v>
      </c>
      <c r="X446">
        <f t="shared" si="1038"/>
        <v>62.94143403533235</v>
      </c>
      <c r="Y446">
        <f t="shared" si="1039"/>
        <v>1.0985352598433704</v>
      </c>
      <c r="Z446">
        <f t="shared" si="1040"/>
        <v>139.70240722090239</v>
      </c>
      <c r="AA446">
        <f t="shared" si="1041"/>
        <v>2.4382669789666478</v>
      </c>
      <c r="AB446">
        <f t="shared" si="1042"/>
        <v>-5481.7918206274198</v>
      </c>
      <c r="AC446">
        <f t="shared" si="1043"/>
        <v>111.54714915756973</v>
      </c>
      <c r="AD446">
        <f t="shared" si="1044"/>
        <v>1908.8983989834956</v>
      </c>
      <c r="AE446">
        <f t="shared" si="1045"/>
        <v>-664.76430977945267</v>
      </c>
      <c r="AF446">
        <f t="shared" si="1046"/>
        <v>294.02437169581566</v>
      </c>
      <c r="AG446">
        <f t="shared" si="1047"/>
        <v>1631.9217134258911</v>
      </c>
      <c r="AH446">
        <f t="shared" si="1048"/>
        <v>-2200.1644971441006</v>
      </c>
      <c r="AI446">
        <f t="shared" si="1049"/>
        <v>-0.61115680476225021</v>
      </c>
      <c r="AJ446">
        <f t="shared" si="1050"/>
        <v>248.84087076609305</v>
      </c>
      <c r="AK446">
        <f t="shared" si="1051"/>
        <v>4.3430925083980281</v>
      </c>
      <c r="AL446">
        <f t="shared" si="1052"/>
        <v>248</v>
      </c>
      <c r="AM446">
        <f t="shared" si="1053"/>
        <v>50</v>
      </c>
      <c r="AN446">
        <f t="shared" si="1054"/>
        <v>27</v>
      </c>
      <c r="AP446">
        <f t="shared" si="1055"/>
        <v>4.9253806726333504</v>
      </c>
      <c r="AQ446">
        <f t="shared" si="1056"/>
        <v>8.5964109651544926E-2</v>
      </c>
      <c r="AR446" t="str">
        <f t="shared" si="1057"/>
        <v>POSITIF</v>
      </c>
      <c r="AS446">
        <f t="shared" si="1058"/>
        <v>4</v>
      </c>
      <c r="AT446">
        <f t="shared" si="1059"/>
        <v>55</v>
      </c>
      <c r="AU446">
        <f t="shared" si="1060"/>
        <v>31</v>
      </c>
      <c r="AV446">
        <f t="shared" si="1061"/>
        <v>1.020364324736758</v>
      </c>
      <c r="AW446" s="4">
        <f t="shared" si="1062"/>
        <v>4.2515180197364916E-2</v>
      </c>
      <c r="AX446">
        <f t="shared" si="1063"/>
        <v>1.780871703654505E-2</v>
      </c>
      <c r="AY446">
        <f t="shared" si="1064"/>
        <v>0.27802853042734976</v>
      </c>
      <c r="AZ446" s="4">
        <f t="shared" si="1065"/>
        <v>1.1584522101139574E-2</v>
      </c>
      <c r="BA446">
        <f t="shared" si="1066"/>
        <v>358158.14975685743</v>
      </c>
      <c r="BB446" t="s">
        <v>191</v>
      </c>
      <c r="BC446">
        <f t="shared" si="1067"/>
        <v>1.6701293934725966E-2</v>
      </c>
      <c r="BD446">
        <f t="shared" si="1068"/>
        <v>148.59390656096556</v>
      </c>
      <c r="BE446">
        <f t="shared" si="1069"/>
        <v>23.437028983455839</v>
      </c>
      <c r="BF446">
        <f t="shared" si="1070"/>
        <v>-2.2738537747154222E-3</v>
      </c>
      <c r="BG446">
        <f t="shared" si="1071"/>
        <v>23.434755129681125</v>
      </c>
      <c r="BH446" s="19">
        <f t="shared" si="1072"/>
        <v>0.17395393509609008</v>
      </c>
      <c r="BI446">
        <f t="shared" si="1073"/>
        <v>20.195525953359901</v>
      </c>
      <c r="BJ446">
        <f t="shared" si="1074"/>
        <v>3.6165259533599006</v>
      </c>
      <c r="BK446">
        <f t="shared" si="1075"/>
        <v>163.59437687435994</v>
      </c>
      <c r="BL446">
        <f t="shared" si="1076"/>
        <v>2.8552605142060505</v>
      </c>
      <c r="BM446">
        <f t="shared" si="1077"/>
        <v>250.65351242603856</v>
      </c>
      <c r="BN446">
        <f t="shared" si="1078"/>
        <v>16.710234161735904</v>
      </c>
      <c r="BO446">
        <f t="shared" si="1079"/>
        <v>16</v>
      </c>
      <c r="BP446">
        <f t="shared" si="1080"/>
        <v>42</v>
      </c>
      <c r="BQ446">
        <f t="shared" si="1081"/>
        <v>36</v>
      </c>
      <c r="BR446">
        <f t="shared" si="1082"/>
        <v>-16.902634486292531</v>
      </c>
      <c r="BS446" t="str">
        <f t="shared" si="1083"/>
        <v>NEGATIF</v>
      </c>
      <c r="BT446">
        <f t="shared" si="1019"/>
        <v>-0.295006624046945</v>
      </c>
      <c r="BU446">
        <f t="shared" si="1020"/>
        <v>16</v>
      </c>
      <c r="BV446">
        <f t="shared" si="1021"/>
        <v>-1975</v>
      </c>
      <c r="BW446">
        <f t="shared" si="1022"/>
        <v>50</v>
      </c>
      <c r="BX446" t="str">
        <f t="shared" si="1023"/>
        <v>NEGATIF</v>
      </c>
      <c r="BY446">
        <f t="shared" si="1084"/>
        <v>56.823840030691919</v>
      </c>
      <c r="BZ446">
        <f t="shared" si="1085"/>
        <v>236.82384003069191</v>
      </c>
      <c r="CA446">
        <f t="shared" si="1086"/>
        <v>-71.163795509744773</v>
      </c>
      <c r="CB446" t="str">
        <f t="shared" si="1087"/>
        <v>NEGATIF</v>
      </c>
      <c r="CC446">
        <f t="shared" si="1088"/>
        <v>71</v>
      </c>
      <c r="CD446">
        <f t="shared" si="1089"/>
        <v>9</v>
      </c>
      <c r="CE446">
        <f t="shared" si="1090"/>
        <v>49</v>
      </c>
      <c r="CG446">
        <f t="shared" si="1091"/>
        <v>4.374729073522893</v>
      </c>
      <c r="CH446">
        <f t="shared" si="1092"/>
        <v>0.40901363641156635</v>
      </c>
      <c r="CI446">
        <f t="shared" si="1093"/>
        <v>0.40905332264664401</v>
      </c>
    </row>
    <row r="447" spans="1:87">
      <c r="A447">
        <f t="shared" ref="A447:F447" si="1118">A153</f>
        <v>7.0027777777777782</v>
      </c>
      <c r="B447">
        <f t="shared" si="1118"/>
        <v>111.315</v>
      </c>
      <c r="C447">
        <f t="shared" si="1118"/>
        <v>7</v>
      </c>
      <c r="D447">
        <f t="shared" si="1118"/>
        <v>2017</v>
      </c>
      <c r="E447">
        <f t="shared" si="1118"/>
        <v>5</v>
      </c>
      <c r="F447">
        <f t="shared" si="1118"/>
        <v>25</v>
      </c>
      <c r="G447">
        <f t="shared" si="1025"/>
        <v>0.12222152900771403</v>
      </c>
      <c r="H447">
        <f t="shared" ref="H447:J447" si="1119">H153</f>
        <v>11</v>
      </c>
      <c r="I447">
        <f t="shared" si="1119"/>
        <v>15</v>
      </c>
      <c r="J447">
        <f t="shared" si="1119"/>
        <v>11.25</v>
      </c>
      <c r="L447">
        <f t="shared" ref="L447:M447" si="1120">L153</f>
        <v>20</v>
      </c>
      <c r="M447">
        <f t="shared" si="1120"/>
        <v>-13</v>
      </c>
      <c r="N447">
        <f t="shared" si="1028"/>
        <v>2457898.6770833335</v>
      </c>
      <c r="O447">
        <f t="shared" si="1029"/>
        <v>8.1271790906283143E-4</v>
      </c>
      <c r="P447">
        <f t="shared" si="1030"/>
        <v>2457898.6778960512</v>
      </c>
      <c r="Q447">
        <f t="shared" si="1031"/>
        <v>0.17395422028887617</v>
      </c>
      <c r="R447">
        <f t="shared" si="1032"/>
        <v>249.45202757085531</v>
      </c>
      <c r="S447">
        <f t="shared" si="1033"/>
        <v>345.70770054415334</v>
      </c>
      <c r="T447">
        <f t="shared" si="1034"/>
        <v>4.3537592068870978</v>
      </c>
      <c r="U447">
        <f t="shared" si="1035"/>
        <v>6.0337376239940683</v>
      </c>
      <c r="V447">
        <f t="shared" si="1036"/>
        <v>148.58883646203248</v>
      </c>
      <c r="W447">
        <f t="shared" si="1037"/>
        <v>2.5933644279698691</v>
      </c>
      <c r="X447">
        <f t="shared" si="1038"/>
        <v>62.95170119494469</v>
      </c>
      <c r="Y447">
        <f t="shared" si="1039"/>
        <v>1.0987144555834336</v>
      </c>
      <c r="Z447">
        <f t="shared" si="1040"/>
        <v>139.71267389026798</v>
      </c>
      <c r="AA447">
        <f t="shared" si="1041"/>
        <v>2.4384461661502912</v>
      </c>
      <c r="AB447">
        <f t="shared" si="1042"/>
        <v>-5429.6956755468509</v>
      </c>
      <c r="AC447">
        <f t="shared" si="1043"/>
        <v>110.96209633068493</v>
      </c>
      <c r="AD447">
        <f t="shared" si="1044"/>
        <v>1937.3372124860605</v>
      </c>
      <c r="AE447">
        <f t="shared" si="1045"/>
        <v>-665.40346517900014</v>
      </c>
      <c r="AF447">
        <f t="shared" si="1046"/>
        <v>293.2234566801618</v>
      </c>
      <c r="AG447">
        <f t="shared" si="1047"/>
        <v>1621.3270628483533</v>
      </c>
      <c r="AH447">
        <f t="shared" si="1048"/>
        <v>-2132.2493123805903</v>
      </c>
      <c r="AI447">
        <f t="shared" si="1049"/>
        <v>-0.59229147566127505</v>
      </c>
      <c r="AJ447">
        <f t="shared" si="1050"/>
        <v>248.85973609519402</v>
      </c>
      <c r="AK447">
        <f t="shared" si="1051"/>
        <v>4.3434217705053122</v>
      </c>
      <c r="AL447">
        <f t="shared" si="1052"/>
        <v>248</v>
      </c>
      <c r="AM447">
        <f t="shared" si="1053"/>
        <v>51</v>
      </c>
      <c r="AN447">
        <f t="shared" si="1054"/>
        <v>35</v>
      </c>
      <c r="AP447">
        <f t="shared" si="1055"/>
        <v>4.9186413819982295</v>
      </c>
      <c r="AQ447">
        <f t="shared" si="1056"/>
        <v>8.5846486840713249E-2</v>
      </c>
      <c r="AR447" t="str">
        <f t="shared" si="1057"/>
        <v>POSITIF</v>
      </c>
      <c r="AS447">
        <f t="shared" si="1058"/>
        <v>4</v>
      </c>
      <c r="AT447">
        <f t="shared" si="1059"/>
        <v>55</v>
      </c>
      <c r="AU447">
        <f t="shared" si="1060"/>
        <v>7</v>
      </c>
      <c r="AV447">
        <f t="shared" si="1061"/>
        <v>1.0204138043624515</v>
      </c>
      <c r="AW447" s="4">
        <f t="shared" si="1062"/>
        <v>4.2517241848435479E-2</v>
      </c>
      <c r="AX447">
        <f t="shared" si="1063"/>
        <v>1.7809580618926058E-2</v>
      </c>
      <c r="AY447">
        <f t="shared" si="1064"/>
        <v>0.27804201129962447</v>
      </c>
      <c r="AZ447" s="4">
        <f t="shared" si="1065"/>
        <v>1.158508380415102E-2</v>
      </c>
      <c r="BA447">
        <f t="shared" si="1066"/>
        <v>358140.78458836925</v>
      </c>
      <c r="BB447" t="s">
        <v>191</v>
      </c>
      <c r="BC447">
        <f t="shared" si="1067"/>
        <v>1.6701293922747867E-2</v>
      </c>
      <c r="BD447">
        <f t="shared" si="1068"/>
        <v>148.59335495925691</v>
      </c>
      <c r="BE447">
        <f t="shared" si="1069"/>
        <v>23.437028979747144</v>
      </c>
      <c r="BF447">
        <f t="shared" si="1070"/>
        <v>-2.273886922336571E-3</v>
      </c>
      <c r="BG447">
        <f t="shared" si="1071"/>
        <v>23.434755092824808</v>
      </c>
      <c r="BH447" s="19">
        <f t="shared" si="1072"/>
        <v>0.17395422028887617</v>
      </c>
      <c r="BI447">
        <f t="shared" si="1073"/>
        <v>20.446210429289689</v>
      </c>
      <c r="BJ447">
        <f t="shared" si="1074"/>
        <v>3.8672104292896883</v>
      </c>
      <c r="BK447">
        <f t="shared" si="1075"/>
        <v>167.33750915963986</v>
      </c>
      <c r="BL447">
        <f t="shared" si="1076"/>
        <v>2.9205904969218852</v>
      </c>
      <c r="BM447">
        <f t="shared" si="1077"/>
        <v>250.67064727970546</v>
      </c>
      <c r="BN447">
        <f t="shared" si="1078"/>
        <v>16.711376485313696</v>
      </c>
      <c r="BO447">
        <f t="shared" si="1079"/>
        <v>16</v>
      </c>
      <c r="BP447">
        <f t="shared" si="1080"/>
        <v>42</v>
      </c>
      <c r="BQ447">
        <f t="shared" si="1081"/>
        <v>40</v>
      </c>
      <c r="BR447">
        <f t="shared" si="1082"/>
        <v>-16.91211644452299</v>
      </c>
      <c r="BS447" t="str">
        <f t="shared" si="1083"/>
        <v>NEGATIF</v>
      </c>
      <c r="BT447">
        <f t="shared" si="1019"/>
        <v>-0.29517211543760308</v>
      </c>
      <c r="BU447">
        <f t="shared" si="1020"/>
        <v>16</v>
      </c>
      <c r="BV447">
        <f t="shared" si="1021"/>
        <v>-1975</v>
      </c>
      <c r="BW447">
        <f t="shared" si="1022"/>
        <v>16</v>
      </c>
      <c r="BX447" t="str">
        <f t="shared" si="1023"/>
        <v>NEGATIF</v>
      </c>
      <c r="BY447">
        <f t="shared" si="1084"/>
        <v>50.169615352699736</v>
      </c>
      <c r="BZ447">
        <f t="shared" si="1085"/>
        <v>230.16961535269974</v>
      </c>
      <c r="CA447">
        <f t="shared" si="1086"/>
        <v>-74.151045514848121</v>
      </c>
      <c r="CB447" t="str">
        <f t="shared" si="1087"/>
        <v>NEGATIF</v>
      </c>
      <c r="CC447">
        <f t="shared" si="1088"/>
        <v>74</v>
      </c>
      <c r="CD447">
        <f t="shared" si="1089"/>
        <v>9</v>
      </c>
      <c r="CE447">
        <f t="shared" si="1090"/>
        <v>3</v>
      </c>
      <c r="CG447">
        <f t="shared" si="1091"/>
        <v>4.3750281331362277</v>
      </c>
      <c r="CH447">
        <f t="shared" si="1092"/>
        <v>0.4090136357683023</v>
      </c>
      <c r="CI447">
        <f t="shared" si="1093"/>
        <v>0.40905332258191507</v>
      </c>
    </row>
    <row r="448" spans="1:87">
      <c r="A448">
        <f t="shared" ref="A448:F448" si="1121">A154</f>
        <v>7.0027777777777782</v>
      </c>
      <c r="B448">
        <f t="shared" si="1121"/>
        <v>111.315</v>
      </c>
      <c r="C448">
        <f t="shared" si="1121"/>
        <v>7</v>
      </c>
      <c r="D448">
        <f t="shared" si="1121"/>
        <v>2017</v>
      </c>
      <c r="E448">
        <f t="shared" si="1121"/>
        <v>5</v>
      </c>
      <c r="F448">
        <f t="shared" si="1121"/>
        <v>25</v>
      </c>
      <c r="G448">
        <f t="shared" si="1025"/>
        <v>0.12222152900771403</v>
      </c>
      <c r="H448">
        <f>H154</f>
        <v>11</v>
      </c>
      <c r="I448">
        <f>I154</f>
        <v>30</v>
      </c>
      <c r="J448">
        <f>J154</f>
        <v>11.5</v>
      </c>
      <c r="L448">
        <f>L154</f>
        <v>20</v>
      </c>
      <c r="M448">
        <f>M154</f>
        <v>-13</v>
      </c>
      <c r="N448">
        <f t="shared" si="1028"/>
        <v>2457898.6875</v>
      </c>
      <c r="O448">
        <f t="shared" si="1029"/>
        <v>8.1271790906283143E-4</v>
      </c>
      <c r="P448">
        <f t="shared" si="1030"/>
        <v>2457898.6883127177</v>
      </c>
      <c r="Q448">
        <f t="shared" si="1031"/>
        <v>0.17395450548166225</v>
      </c>
      <c r="R448">
        <f t="shared" si="1032"/>
        <v>249.45202757085531</v>
      </c>
      <c r="S448">
        <f t="shared" si="1033"/>
        <v>345.84379421340418</v>
      </c>
      <c r="T448">
        <f t="shared" si="1034"/>
        <v>4.3537592068870978</v>
      </c>
      <c r="U448">
        <f t="shared" si="1035"/>
        <v>6.0361129066136154</v>
      </c>
      <c r="V448">
        <f t="shared" si="1036"/>
        <v>148.58828485868679</v>
      </c>
      <c r="W448">
        <f t="shared" si="1037"/>
        <v>2.5933548006753218</v>
      </c>
      <c r="X448">
        <f t="shared" si="1038"/>
        <v>62.96196835455703</v>
      </c>
      <c r="Y448">
        <f t="shared" si="1039"/>
        <v>1.0988936513234966</v>
      </c>
      <c r="Z448">
        <f t="shared" si="1040"/>
        <v>139.72294055963357</v>
      </c>
      <c r="AA448">
        <f t="shared" si="1041"/>
        <v>2.4386253533339342</v>
      </c>
      <c r="AB448">
        <f t="shared" si="1042"/>
        <v>-5377.5679969148559</v>
      </c>
      <c r="AC448">
        <f t="shared" si="1043"/>
        <v>110.36534658526961</v>
      </c>
      <c r="AD448">
        <f t="shared" si="1044"/>
        <v>1964.9591604426914</v>
      </c>
      <c r="AE448">
        <f t="shared" si="1045"/>
        <v>-665.97248467515021</v>
      </c>
      <c r="AF448">
        <f t="shared" si="1046"/>
        <v>292.41886884226471</v>
      </c>
      <c r="AG448">
        <f t="shared" si="1047"/>
        <v>1610.7192669826641</v>
      </c>
      <c r="AH448">
        <f t="shared" si="1048"/>
        <v>-2065.0778387371165</v>
      </c>
      <c r="AI448">
        <f t="shared" si="1049"/>
        <v>-0.57363273298253237</v>
      </c>
      <c r="AJ448">
        <f t="shared" si="1050"/>
        <v>248.87839483787278</v>
      </c>
      <c r="AK448">
        <f t="shared" si="1051"/>
        <v>4.3437474269993386</v>
      </c>
      <c r="AL448">
        <f t="shared" si="1052"/>
        <v>248</v>
      </c>
      <c r="AM448">
        <f t="shared" si="1053"/>
        <v>52</v>
      </c>
      <c r="AN448">
        <f t="shared" si="1054"/>
        <v>42</v>
      </c>
      <c r="AP448">
        <f t="shared" si="1055"/>
        <v>4.9255080000464648</v>
      </c>
      <c r="AQ448">
        <f t="shared" si="1056"/>
        <v>8.5966331934131821E-2</v>
      </c>
      <c r="AR448" t="str">
        <f t="shared" si="1057"/>
        <v>POSITIF</v>
      </c>
      <c r="AS448">
        <f t="shared" si="1058"/>
        <v>4</v>
      </c>
      <c r="AT448">
        <f t="shared" si="1059"/>
        <v>55</v>
      </c>
      <c r="AU448">
        <f t="shared" si="1060"/>
        <v>31</v>
      </c>
      <c r="AV448">
        <f t="shared" si="1061"/>
        <v>1.0204628778595162</v>
      </c>
      <c r="AW448" s="4">
        <f t="shared" si="1062"/>
        <v>4.2519286577479838E-2</v>
      </c>
      <c r="AX448">
        <f t="shared" si="1063"/>
        <v>1.7810437113025303E-2</v>
      </c>
      <c r="AY448">
        <f t="shared" si="1064"/>
        <v>0.2780553815207476</v>
      </c>
      <c r="AZ448" s="4">
        <f t="shared" si="1065"/>
        <v>1.1585640896697816E-2</v>
      </c>
      <c r="BA448">
        <f t="shared" si="1066"/>
        <v>358123.56361653167</v>
      </c>
      <c r="BB448" t="s">
        <v>191</v>
      </c>
      <c r="BC448">
        <f t="shared" si="1067"/>
        <v>1.6701293910769771E-2</v>
      </c>
      <c r="BD448">
        <f t="shared" si="1068"/>
        <v>148.59280335754826</v>
      </c>
      <c r="BE448">
        <f t="shared" si="1069"/>
        <v>23.437028976038448</v>
      </c>
      <c r="BF448">
        <f t="shared" si="1070"/>
        <v>-2.2739200578295133E-3</v>
      </c>
      <c r="BG448">
        <f t="shared" si="1071"/>
        <v>23.43475505598062</v>
      </c>
      <c r="BH448" s="19">
        <f t="shared" si="1072"/>
        <v>0.17395450548166225</v>
      </c>
      <c r="BI448">
        <f t="shared" si="1073"/>
        <v>20.696894905188433</v>
      </c>
      <c r="BJ448">
        <f t="shared" si="1074"/>
        <v>4.1178949051884324</v>
      </c>
      <c r="BK448">
        <f t="shared" si="1075"/>
        <v>171.08082879710469</v>
      </c>
      <c r="BL448">
        <f t="shared" si="1076"/>
        <v>2.9859237495502069</v>
      </c>
      <c r="BM448">
        <f t="shared" si="1077"/>
        <v>250.68759478072181</v>
      </c>
      <c r="BN448">
        <f t="shared" si="1078"/>
        <v>16.712506318714787</v>
      </c>
      <c r="BO448">
        <f t="shared" si="1079"/>
        <v>16</v>
      </c>
      <c r="BP448">
        <f t="shared" si="1080"/>
        <v>42</v>
      </c>
      <c r="BQ448">
        <f t="shared" si="1081"/>
        <v>45</v>
      </c>
      <c r="BR448">
        <f t="shared" si="1082"/>
        <v>-16.9081130646282</v>
      </c>
      <c r="BS448" t="str">
        <f t="shared" si="1083"/>
        <v>NEGATIF</v>
      </c>
      <c r="BT448">
        <f t="shared" si="1019"/>
        <v>-0.29510224327723089</v>
      </c>
      <c r="BU448">
        <f t="shared" si="1020"/>
        <v>16</v>
      </c>
      <c r="BV448">
        <f t="shared" si="1021"/>
        <v>-1975</v>
      </c>
      <c r="BW448">
        <f t="shared" si="1022"/>
        <v>30</v>
      </c>
      <c r="BX448" t="str">
        <f t="shared" si="1023"/>
        <v>NEGATIF</v>
      </c>
      <c r="BY448">
        <f t="shared" si="1084"/>
        <v>40.540960598723423</v>
      </c>
      <c r="BZ448">
        <f t="shared" si="1085"/>
        <v>220.54096059872342</v>
      </c>
      <c r="CA448">
        <f t="shared" si="1086"/>
        <v>-76.8078968454452</v>
      </c>
      <c r="CB448" t="str">
        <f t="shared" si="1087"/>
        <v>NEGATIF</v>
      </c>
      <c r="CC448">
        <f t="shared" si="1088"/>
        <v>76</v>
      </c>
      <c r="CD448">
        <f t="shared" si="1089"/>
        <v>48</v>
      </c>
      <c r="CE448">
        <f t="shared" si="1090"/>
        <v>28</v>
      </c>
      <c r="CG448">
        <f t="shared" si="1091"/>
        <v>4.3753239228289482</v>
      </c>
      <c r="CH448">
        <f t="shared" si="1092"/>
        <v>0.40901363512524991</v>
      </c>
      <c r="CI448">
        <f t="shared" si="1093"/>
        <v>0.40905332251718612</v>
      </c>
    </row>
    <row r="449" spans="1:87">
      <c r="A449">
        <f t="shared" ref="A449:F449" si="1122">A155</f>
        <v>7.0027777777777782</v>
      </c>
      <c r="B449">
        <f t="shared" si="1122"/>
        <v>111.315</v>
      </c>
      <c r="C449">
        <f t="shared" si="1122"/>
        <v>7</v>
      </c>
      <c r="D449">
        <f t="shared" si="1122"/>
        <v>2017</v>
      </c>
      <c r="E449">
        <f t="shared" si="1122"/>
        <v>5</v>
      </c>
      <c r="F449">
        <f t="shared" si="1122"/>
        <v>25</v>
      </c>
      <c r="G449">
        <f t="shared" si="1025"/>
        <v>0.12222152900771403</v>
      </c>
      <c r="H449">
        <f t="shared" ref="H449:J449" si="1123">H155</f>
        <v>11</v>
      </c>
      <c r="I449">
        <f t="shared" si="1123"/>
        <v>45</v>
      </c>
      <c r="J449">
        <f t="shared" si="1123"/>
        <v>11.75</v>
      </c>
      <c r="L449">
        <f t="shared" ref="L449:M449" si="1124">L155</f>
        <v>20</v>
      </c>
      <c r="M449">
        <f t="shared" si="1124"/>
        <v>-13</v>
      </c>
      <c r="N449">
        <f t="shared" si="1028"/>
        <v>2457898.697916667</v>
      </c>
      <c r="O449">
        <f t="shared" si="1029"/>
        <v>8.1271790906283143E-4</v>
      </c>
      <c r="P449">
        <f t="shared" si="1030"/>
        <v>2457898.6987293847</v>
      </c>
      <c r="Q449">
        <f t="shared" si="1031"/>
        <v>0.17395479067446107</v>
      </c>
      <c r="R449">
        <f t="shared" si="1032"/>
        <v>249.45202757085531</v>
      </c>
      <c r="S449">
        <f t="shared" si="1033"/>
        <v>345.97988788875227</v>
      </c>
      <c r="T449">
        <f t="shared" si="1034"/>
        <v>4.3537592068870978</v>
      </c>
      <c r="U449">
        <f t="shared" si="1035"/>
        <v>6.0384881893395796</v>
      </c>
      <c r="V449">
        <f t="shared" si="1036"/>
        <v>148.58773325531649</v>
      </c>
      <c r="W449">
        <f t="shared" si="1037"/>
        <v>2.593345173380345</v>
      </c>
      <c r="X449">
        <f t="shared" si="1038"/>
        <v>62.972235514627755</v>
      </c>
      <c r="Y449">
        <f t="shared" si="1039"/>
        <v>1.0990728470715601</v>
      </c>
      <c r="Z449">
        <f t="shared" si="1040"/>
        <v>139.73320722945846</v>
      </c>
      <c r="AA449">
        <f t="shared" si="1041"/>
        <v>2.4388045405255938</v>
      </c>
      <c r="AB449">
        <f t="shared" si="1042"/>
        <v>-5325.4090764908842</v>
      </c>
      <c r="AC449">
        <f t="shared" si="1043"/>
        <v>109.75696279946632</v>
      </c>
      <c r="AD449">
        <f t="shared" si="1044"/>
        <v>1991.752597417508</v>
      </c>
      <c r="AE449">
        <f t="shared" si="1045"/>
        <v>-666.47130831195898</v>
      </c>
      <c r="AF449">
        <f t="shared" si="1046"/>
        <v>291.61062933896028</v>
      </c>
      <c r="AG449">
        <f t="shared" si="1047"/>
        <v>1600.0984054714929</v>
      </c>
      <c r="AH449">
        <f t="shared" si="1048"/>
        <v>-1998.6617897754161</v>
      </c>
      <c r="AI449">
        <f t="shared" si="1049"/>
        <v>-0.5551838304931711</v>
      </c>
      <c r="AJ449">
        <f t="shared" si="1050"/>
        <v>248.89684374036213</v>
      </c>
      <c r="AK449">
        <f t="shared" si="1051"/>
        <v>4.3440694210911577</v>
      </c>
      <c r="AL449">
        <f t="shared" si="1052"/>
        <v>248</v>
      </c>
      <c r="AM449">
        <f t="shared" si="1053"/>
        <v>53</v>
      </c>
      <c r="AN449">
        <f t="shared" si="1054"/>
        <v>48</v>
      </c>
      <c r="AP449">
        <f t="shared" si="1055"/>
        <v>4.9314859353864744</v>
      </c>
      <c r="AQ449">
        <f t="shared" si="1056"/>
        <v>8.6070666588286313E-2</v>
      </c>
      <c r="AR449" t="str">
        <f t="shared" si="1057"/>
        <v>POSITIF</v>
      </c>
      <c r="AS449">
        <f t="shared" si="1058"/>
        <v>4</v>
      </c>
      <c r="AT449">
        <f t="shared" si="1059"/>
        <v>55</v>
      </c>
      <c r="AU449">
        <f t="shared" si="1060"/>
        <v>53</v>
      </c>
      <c r="AV449">
        <f t="shared" si="1061"/>
        <v>1.0205115448287512</v>
      </c>
      <c r="AW449" s="4">
        <f t="shared" si="1062"/>
        <v>4.2521314367864632E-2</v>
      </c>
      <c r="AX449">
        <f t="shared" si="1063"/>
        <v>1.781128651187542E-2</v>
      </c>
      <c r="AY449">
        <f t="shared" si="1064"/>
        <v>0.27806864098196077</v>
      </c>
      <c r="AZ449" s="4">
        <f t="shared" si="1065"/>
        <v>1.1586193374248365E-2</v>
      </c>
      <c r="BA449">
        <f t="shared" si="1066"/>
        <v>358106.48694004864</v>
      </c>
      <c r="BB449" t="s">
        <v>191</v>
      </c>
      <c r="BC449">
        <f t="shared" si="1067"/>
        <v>1.6701293898791672E-2</v>
      </c>
      <c r="BD449">
        <f t="shared" si="1068"/>
        <v>148.592251755815</v>
      </c>
      <c r="BE449">
        <f t="shared" si="1069"/>
        <v>23.437028972329752</v>
      </c>
      <c r="BF449">
        <f t="shared" si="1070"/>
        <v>-2.2739531811898292E-3</v>
      </c>
      <c r="BG449">
        <f t="shared" si="1071"/>
        <v>23.434755019148561</v>
      </c>
      <c r="BH449" s="19">
        <f t="shared" si="1072"/>
        <v>0.17395479067446107</v>
      </c>
      <c r="BI449">
        <f t="shared" si="1073"/>
        <v>20.947579392325132</v>
      </c>
      <c r="BJ449">
        <f t="shared" si="1074"/>
        <v>4.368579392325131</v>
      </c>
      <c r="BK449">
        <f t="shared" si="1075"/>
        <v>174.82433892077569</v>
      </c>
      <c r="BL449">
        <f t="shared" si="1076"/>
        <v>3.0512603267900058</v>
      </c>
      <c r="BM449">
        <f t="shared" si="1077"/>
        <v>250.70435196410128</v>
      </c>
      <c r="BN449">
        <f t="shared" si="1078"/>
        <v>16.713623464273418</v>
      </c>
      <c r="BO449">
        <f t="shared" si="1079"/>
        <v>16</v>
      </c>
      <c r="BP449">
        <f t="shared" si="1080"/>
        <v>42</v>
      </c>
      <c r="BQ449">
        <f t="shared" si="1081"/>
        <v>49</v>
      </c>
      <c r="BR449">
        <f t="shared" si="1082"/>
        <v>-16.904954500711479</v>
      </c>
      <c r="BS449" t="str">
        <f t="shared" si="1083"/>
        <v>NEGATIF</v>
      </c>
      <c r="BT449">
        <f t="shared" si="1019"/>
        <v>-0.29504711593724942</v>
      </c>
      <c r="BU449">
        <f t="shared" si="1020"/>
        <v>16</v>
      </c>
      <c r="BV449">
        <f t="shared" si="1021"/>
        <v>-1975</v>
      </c>
      <c r="BW449">
        <f t="shared" si="1022"/>
        <v>42</v>
      </c>
      <c r="BX449" t="str">
        <f t="shared" si="1023"/>
        <v>NEGATIF</v>
      </c>
      <c r="BY449">
        <f t="shared" si="1084"/>
        <v>26.58906691229836</v>
      </c>
      <c r="BZ449">
        <f t="shared" si="1085"/>
        <v>206.58906691229836</v>
      </c>
      <c r="CA449">
        <f t="shared" si="1086"/>
        <v>-78.881629187906057</v>
      </c>
      <c r="CB449" t="str">
        <f t="shared" si="1087"/>
        <v>NEGATIF</v>
      </c>
      <c r="CC449">
        <f t="shared" si="1088"/>
        <v>78</v>
      </c>
      <c r="CD449">
        <f t="shared" si="1089"/>
        <v>52</v>
      </c>
      <c r="CE449">
        <f t="shared" si="1090"/>
        <v>53</v>
      </c>
      <c r="CG449">
        <f t="shared" si="1091"/>
        <v>4.3756163908522803</v>
      </c>
      <c r="CH449">
        <f t="shared" si="1092"/>
        <v>0.40901363448240918</v>
      </c>
      <c r="CI449">
        <f t="shared" si="1093"/>
        <v>0.40905332245245718</v>
      </c>
    </row>
    <row r="450" spans="1:87">
      <c r="A450">
        <f t="shared" ref="A450:F450" si="1125">A156</f>
        <v>7.0027777777777782</v>
      </c>
      <c r="B450">
        <f t="shared" si="1125"/>
        <v>111.315</v>
      </c>
      <c r="C450">
        <f t="shared" si="1125"/>
        <v>7</v>
      </c>
      <c r="D450">
        <f t="shared" si="1125"/>
        <v>2017</v>
      </c>
      <c r="E450">
        <f t="shared" si="1125"/>
        <v>5</v>
      </c>
      <c r="F450">
        <f t="shared" si="1125"/>
        <v>25</v>
      </c>
      <c r="G450">
        <f t="shared" si="1025"/>
        <v>0.12222152900771403</v>
      </c>
      <c r="H450">
        <f t="shared" ref="H450:J450" si="1126">H156</f>
        <v>12</v>
      </c>
      <c r="I450">
        <f t="shared" si="1126"/>
        <v>0</v>
      </c>
      <c r="J450">
        <f t="shared" si="1126"/>
        <v>12</v>
      </c>
      <c r="L450">
        <f t="shared" ref="L450:M450" si="1127">L156</f>
        <v>20</v>
      </c>
      <c r="M450">
        <f t="shared" si="1127"/>
        <v>-13</v>
      </c>
      <c r="N450">
        <f t="shared" si="1028"/>
        <v>2457898.7083333335</v>
      </c>
      <c r="O450">
        <f t="shared" si="1029"/>
        <v>8.1271790906283143E-4</v>
      </c>
      <c r="P450">
        <f t="shared" si="1030"/>
        <v>2457898.7091460512</v>
      </c>
      <c r="Q450">
        <f t="shared" si="1031"/>
        <v>0.17395507586724715</v>
      </c>
      <c r="R450">
        <f t="shared" si="1032"/>
        <v>249.45202757085531</v>
      </c>
      <c r="S450">
        <f t="shared" si="1033"/>
        <v>346.11598155801767</v>
      </c>
      <c r="T450">
        <f t="shared" si="1034"/>
        <v>4.3537592068870978</v>
      </c>
      <c r="U450">
        <f t="shared" si="1035"/>
        <v>6.0408634719593817</v>
      </c>
      <c r="V450">
        <f t="shared" si="1036"/>
        <v>148.58718165197087</v>
      </c>
      <c r="W450">
        <f t="shared" si="1037"/>
        <v>2.593335546085799</v>
      </c>
      <c r="X450">
        <f t="shared" si="1038"/>
        <v>62.982502674240095</v>
      </c>
      <c r="Y450">
        <f t="shared" si="1039"/>
        <v>1.0992520428116233</v>
      </c>
      <c r="Z450">
        <f t="shared" si="1040"/>
        <v>139.74347389882405</v>
      </c>
      <c r="AA450">
        <f t="shared" si="1041"/>
        <v>2.4389837277092368</v>
      </c>
      <c r="AB450">
        <f t="shared" si="1042"/>
        <v>-5273.2192132217624</v>
      </c>
      <c r="AC450">
        <f t="shared" si="1043"/>
        <v>109.13700915954784</v>
      </c>
      <c r="AD450">
        <f t="shared" si="1044"/>
        <v>2017.7062237409652</v>
      </c>
      <c r="AE450">
        <f t="shared" si="1045"/>
        <v>-666.89988346700159</v>
      </c>
      <c r="AF450">
        <f t="shared" si="1046"/>
        <v>290.7987595310849</v>
      </c>
      <c r="AG450">
        <f t="shared" si="1047"/>
        <v>1589.4645594823285</v>
      </c>
      <c r="AH450">
        <f t="shared" si="1048"/>
        <v>-1933.0125447748371</v>
      </c>
      <c r="AI450">
        <f t="shared" si="1049"/>
        <v>-0.53694792910412137</v>
      </c>
      <c r="AJ450">
        <f t="shared" si="1050"/>
        <v>248.91507964175119</v>
      </c>
      <c r="AK450">
        <f t="shared" si="1051"/>
        <v>4.3443876976124658</v>
      </c>
      <c r="AL450">
        <f t="shared" si="1052"/>
        <v>248</v>
      </c>
      <c r="AM450">
        <f t="shared" si="1053"/>
        <v>54</v>
      </c>
      <c r="AN450">
        <f t="shared" si="1054"/>
        <v>54</v>
      </c>
      <c r="AP450">
        <f t="shared" si="1055"/>
        <v>4.9231004900540247</v>
      </c>
      <c r="AQ450">
        <f t="shared" si="1056"/>
        <v>8.592431295798908E-2</v>
      </c>
      <c r="AR450" t="str">
        <f t="shared" si="1057"/>
        <v>POSITIF</v>
      </c>
      <c r="AS450">
        <f t="shared" si="1058"/>
        <v>4</v>
      </c>
      <c r="AT450">
        <f t="shared" si="1059"/>
        <v>55</v>
      </c>
      <c r="AU450">
        <f t="shared" si="1060"/>
        <v>23</v>
      </c>
      <c r="AV450">
        <f t="shared" si="1061"/>
        <v>1.0205598048677562</v>
      </c>
      <c r="AW450" s="4">
        <f t="shared" si="1062"/>
        <v>4.2523325202823176E-2</v>
      </c>
      <c r="AX450">
        <f t="shared" si="1063"/>
        <v>1.78121288084532E-2</v>
      </c>
      <c r="AY450">
        <f t="shared" si="1064"/>
        <v>0.27808178957363322</v>
      </c>
      <c r="AZ450" s="4">
        <f t="shared" si="1065"/>
        <v>1.1586741232234717E-2</v>
      </c>
      <c r="BA450">
        <f t="shared" si="1066"/>
        <v>358089.55465904588</v>
      </c>
      <c r="BB450" t="s">
        <v>191</v>
      </c>
      <c r="BC450">
        <f t="shared" si="1067"/>
        <v>1.6701293886813576E-2</v>
      </c>
      <c r="BD450">
        <f t="shared" si="1068"/>
        <v>148.59170015410635</v>
      </c>
      <c r="BE450">
        <f t="shared" si="1069"/>
        <v>23.437028968621057</v>
      </c>
      <c r="BF450">
        <f t="shared" si="1070"/>
        <v>-2.2739862924086602E-3</v>
      </c>
      <c r="BG450">
        <f t="shared" si="1071"/>
        <v>23.434754982328649</v>
      </c>
      <c r="BH450" s="19">
        <f t="shared" si="1072"/>
        <v>0.17395507586724715</v>
      </c>
      <c r="BI450">
        <f t="shared" si="1073"/>
        <v>21.198263868254919</v>
      </c>
      <c r="BJ450">
        <f t="shared" si="1074"/>
        <v>4.6192638682549187</v>
      </c>
      <c r="BK450">
        <f t="shared" si="1075"/>
        <v>178.56804207469972</v>
      </c>
      <c r="BL450">
        <f t="shared" si="1076"/>
        <v>3.1166002730432765</v>
      </c>
      <c r="BM450">
        <f t="shared" si="1077"/>
        <v>250.72091594912405</v>
      </c>
      <c r="BN450">
        <f t="shared" si="1078"/>
        <v>16.714727729941604</v>
      </c>
      <c r="BO450">
        <f t="shared" si="1079"/>
        <v>16</v>
      </c>
      <c r="BP450">
        <f t="shared" si="1080"/>
        <v>42</v>
      </c>
      <c r="BQ450">
        <f t="shared" si="1081"/>
        <v>53</v>
      </c>
      <c r="BR450">
        <f t="shared" si="1082"/>
        <v>-16.915963598292674</v>
      </c>
      <c r="BS450" t="str">
        <f t="shared" si="1083"/>
        <v>NEGATIF</v>
      </c>
      <c r="BT450">
        <f t="shared" si="1019"/>
        <v>-0.29523926093771458</v>
      </c>
      <c r="BU450">
        <f t="shared" si="1020"/>
        <v>16</v>
      </c>
      <c r="BV450">
        <f t="shared" si="1021"/>
        <v>-1975</v>
      </c>
      <c r="BW450">
        <f t="shared" si="1022"/>
        <v>2</v>
      </c>
      <c r="BX450" t="str">
        <f t="shared" si="1023"/>
        <v>NEGATIF</v>
      </c>
      <c r="BY450">
        <f t="shared" si="1084"/>
        <v>7.9048603280674072</v>
      </c>
      <c r="BZ450">
        <f t="shared" si="1085"/>
        <v>187.9048603280674</v>
      </c>
      <c r="CA450">
        <f t="shared" si="1086"/>
        <v>-79.988599178739832</v>
      </c>
      <c r="CB450" t="str">
        <f t="shared" si="1087"/>
        <v>NEGATIF</v>
      </c>
      <c r="CC450">
        <f t="shared" si="1088"/>
        <v>79</v>
      </c>
      <c r="CD450">
        <f t="shared" si="1089"/>
        <v>59</v>
      </c>
      <c r="CE450">
        <f t="shared" si="1090"/>
        <v>18</v>
      </c>
      <c r="CG450">
        <f t="shared" si="1091"/>
        <v>4.3759054869281782</v>
      </c>
      <c r="CH450">
        <f t="shared" si="1092"/>
        <v>0.40901363383978045</v>
      </c>
      <c r="CI450">
        <f t="shared" si="1093"/>
        <v>0.40905332238772824</v>
      </c>
    </row>
    <row r="451" spans="1:87">
      <c r="A451">
        <f t="shared" ref="A451:F451" si="1128">A157</f>
        <v>7.0027777777777782</v>
      </c>
      <c r="B451">
        <f t="shared" si="1128"/>
        <v>111.315</v>
      </c>
      <c r="C451">
        <f t="shared" si="1128"/>
        <v>7</v>
      </c>
      <c r="D451">
        <f t="shared" si="1128"/>
        <v>2017</v>
      </c>
      <c r="E451">
        <f t="shared" si="1128"/>
        <v>5</v>
      </c>
      <c r="F451">
        <f t="shared" si="1128"/>
        <v>25</v>
      </c>
      <c r="G451">
        <f t="shared" si="1025"/>
        <v>0.12222152900771403</v>
      </c>
      <c r="H451">
        <f t="shared" ref="H451:J451" si="1129">H157</f>
        <v>12</v>
      </c>
      <c r="I451">
        <f t="shared" si="1129"/>
        <v>15</v>
      </c>
      <c r="J451">
        <f t="shared" si="1129"/>
        <v>12.25</v>
      </c>
      <c r="L451">
        <f t="shared" ref="L451:M451" si="1130">L157</f>
        <v>20</v>
      </c>
      <c r="M451">
        <f t="shared" si="1130"/>
        <v>-13</v>
      </c>
      <c r="N451">
        <f t="shared" si="1028"/>
        <v>2457898.71875</v>
      </c>
      <c r="O451">
        <f t="shared" si="1029"/>
        <v>8.1271790906283143E-4</v>
      </c>
      <c r="P451">
        <f t="shared" si="1030"/>
        <v>2457898.7195627177</v>
      </c>
      <c r="Q451">
        <f t="shared" si="1031"/>
        <v>0.17395536106003323</v>
      </c>
      <c r="R451">
        <f t="shared" si="1032"/>
        <v>249.45202757085531</v>
      </c>
      <c r="S451">
        <f t="shared" si="1033"/>
        <v>346.25207522726851</v>
      </c>
      <c r="T451">
        <f t="shared" si="1034"/>
        <v>4.3537592068870978</v>
      </c>
      <c r="U451">
        <f t="shared" si="1035"/>
        <v>6.0432387545789288</v>
      </c>
      <c r="V451">
        <f t="shared" si="1036"/>
        <v>148.58663004862518</v>
      </c>
      <c r="W451">
        <f t="shared" si="1037"/>
        <v>2.5933259187912516</v>
      </c>
      <c r="X451">
        <f t="shared" si="1038"/>
        <v>62.992769833851526</v>
      </c>
      <c r="Y451">
        <f t="shared" si="1039"/>
        <v>1.0994312385516705</v>
      </c>
      <c r="Z451">
        <f t="shared" si="1040"/>
        <v>139.75374056818964</v>
      </c>
      <c r="AA451">
        <f t="shared" si="1041"/>
        <v>2.4391629148928802</v>
      </c>
      <c r="AB451">
        <f t="shared" si="1042"/>
        <v>-5220.9986992359472</v>
      </c>
      <c r="AC451">
        <f t="shared" si="1043"/>
        <v>108.50555099023819</v>
      </c>
      <c r="AD451">
        <f t="shared" si="1044"/>
        <v>2042.8090974491306</v>
      </c>
      <c r="AE451">
        <f t="shared" si="1045"/>
        <v>-667.258164990811</v>
      </c>
      <c r="AF451">
        <f t="shared" si="1046"/>
        <v>289.98328076595584</v>
      </c>
      <c r="AG451">
        <f t="shared" si="1047"/>
        <v>1578.8178088563561</v>
      </c>
      <c r="AH451">
        <f t="shared" si="1048"/>
        <v>-1868.1411261650771</v>
      </c>
      <c r="AI451">
        <f t="shared" si="1049"/>
        <v>-0.51892809060141032</v>
      </c>
      <c r="AJ451">
        <f t="shared" si="1050"/>
        <v>248.9330994802539</v>
      </c>
      <c r="AK451">
        <f t="shared" si="1051"/>
        <v>4.3447022031250153</v>
      </c>
      <c r="AL451">
        <f t="shared" si="1052"/>
        <v>248</v>
      </c>
      <c r="AM451">
        <f t="shared" si="1053"/>
        <v>55</v>
      </c>
      <c r="AN451">
        <f t="shared" si="1054"/>
        <v>59</v>
      </c>
      <c r="AP451">
        <f t="shared" si="1055"/>
        <v>4.9196971952438462</v>
      </c>
      <c r="AQ451">
        <f t="shared" si="1056"/>
        <v>8.586491425813543E-2</v>
      </c>
      <c r="AR451" t="str">
        <f t="shared" si="1057"/>
        <v>POSITIF</v>
      </c>
      <c r="AS451">
        <f t="shared" si="1058"/>
        <v>4</v>
      </c>
      <c r="AT451">
        <f t="shared" si="1059"/>
        <v>55</v>
      </c>
      <c r="AU451">
        <f t="shared" si="1060"/>
        <v>10</v>
      </c>
      <c r="AV451">
        <f t="shared" si="1061"/>
        <v>1.0206076575840024</v>
      </c>
      <c r="AW451" s="4">
        <f t="shared" si="1062"/>
        <v>4.25253190660001E-2</v>
      </c>
      <c r="AX451">
        <f t="shared" si="1063"/>
        <v>1.7812963995907719E-2</v>
      </c>
      <c r="AY451">
        <f t="shared" si="1064"/>
        <v>0.27809482718882378</v>
      </c>
      <c r="AZ451" s="4">
        <f t="shared" si="1065"/>
        <v>1.1587284466200991E-2</v>
      </c>
      <c r="BA451">
        <f t="shared" si="1066"/>
        <v>358072.76687048562</v>
      </c>
      <c r="BB451" t="s">
        <v>191</v>
      </c>
      <c r="BC451">
        <f t="shared" si="1067"/>
        <v>1.6701293874835481E-2</v>
      </c>
      <c r="BD451">
        <f t="shared" si="1068"/>
        <v>148.5911485523977</v>
      </c>
      <c r="BE451">
        <f t="shared" si="1069"/>
        <v>23.437028964912365</v>
      </c>
      <c r="BF451">
        <f t="shared" si="1070"/>
        <v>-2.2740193914815806E-3</v>
      </c>
      <c r="BG451">
        <f t="shared" si="1071"/>
        <v>23.434754945520883</v>
      </c>
      <c r="BH451" s="19">
        <f t="shared" si="1072"/>
        <v>0.17395536106003323</v>
      </c>
      <c r="BI451">
        <f t="shared" si="1073"/>
        <v>21.448948344153663</v>
      </c>
      <c r="BJ451">
        <f t="shared" si="1074"/>
        <v>4.8699483441536628</v>
      </c>
      <c r="BK451">
        <f t="shared" si="1075"/>
        <v>182.31194121726159</v>
      </c>
      <c r="BL451">
        <f t="shared" si="1076"/>
        <v>3.1819436399435737</v>
      </c>
      <c r="BM451">
        <f t="shared" si="1077"/>
        <v>250.73728394504332</v>
      </c>
      <c r="BN451">
        <f t="shared" si="1078"/>
        <v>16.715818929669556</v>
      </c>
      <c r="BO451">
        <f t="shared" si="1079"/>
        <v>16</v>
      </c>
      <c r="BP451">
        <f t="shared" si="1080"/>
        <v>42</v>
      </c>
      <c r="BQ451">
        <f t="shared" si="1081"/>
        <v>56</v>
      </c>
      <c r="BR451">
        <f t="shared" si="1082"/>
        <v>-16.922012411158395</v>
      </c>
      <c r="BS451" t="str">
        <f t="shared" si="1083"/>
        <v>NEGATIF</v>
      </c>
      <c r="BT451">
        <f t="shared" si="1019"/>
        <v>-0.29534483263805844</v>
      </c>
      <c r="BU451">
        <f t="shared" si="1020"/>
        <v>16</v>
      </c>
      <c r="BV451">
        <f t="shared" si="1021"/>
        <v>-1976</v>
      </c>
      <c r="BW451">
        <f t="shared" si="1022"/>
        <v>40</v>
      </c>
      <c r="BX451" t="str">
        <f t="shared" si="1023"/>
        <v>NEGATIF</v>
      </c>
      <c r="BY451">
        <f t="shared" si="1084"/>
        <v>-12.621381488040804</v>
      </c>
      <c r="BZ451">
        <f t="shared" si="1085"/>
        <v>167.37861851195919</v>
      </c>
      <c r="CA451">
        <f t="shared" si="1086"/>
        <v>-79.82689223063727</v>
      </c>
      <c r="CB451" t="str">
        <f t="shared" si="1087"/>
        <v>NEGATIF</v>
      </c>
      <c r="CC451">
        <f t="shared" si="1088"/>
        <v>79</v>
      </c>
      <c r="CD451">
        <f t="shared" si="1089"/>
        <v>49</v>
      </c>
      <c r="CE451">
        <f t="shared" si="1090"/>
        <v>36</v>
      </c>
      <c r="CG451">
        <f t="shared" si="1091"/>
        <v>4.3761911623489222</v>
      </c>
      <c r="CH451">
        <f t="shared" si="1092"/>
        <v>0.40901363319736378</v>
      </c>
      <c r="CI451">
        <f t="shared" si="1093"/>
        <v>0.40905332232299935</v>
      </c>
    </row>
    <row r="452" spans="1:87">
      <c r="A452">
        <f t="shared" ref="A452:F452" si="1131">A158</f>
        <v>7.0027777777777782</v>
      </c>
      <c r="B452">
        <f t="shared" si="1131"/>
        <v>111.315</v>
      </c>
      <c r="C452">
        <f t="shared" si="1131"/>
        <v>7</v>
      </c>
      <c r="D452">
        <f t="shared" si="1131"/>
        <v>2017</v>
      </c>
      <c r="E452">
        <f t="shared" si="1131"/>
        <v>5</v>
      </c>
      <c r="F452">
        <f t="shared" si="1131"/>
        <v>25</v>
      </c>
      <c r="G452">
        <f t="shared" si="1025"/>
        <v>0.12222152900771403</v>
      </c>
      <c r="H452">
        <f t="shared" ref="H452:J452" si="1132">H158</f>
        <v>12</v>
      </c>
      <c r="I452">
        <f t="shared" si="1132"/>
        <v>30</v>
      </c>
      <c r="J452">
        <f t="shared" si="1132"/>
        <v>12.5</v>
      </c>
      <c r="L452">
        <f t="shared" ref="L452:M452" si="1133">L158</f>
        <v>20</v>
      </c>
      <c r="M452">
        <f t="shared" si="1133"/>
        <v>-13</v>
      </c>
      <c r="N452">
        <f t="shared" si="1028"/>
        <v>2457898.729166667</v>
      </c>
      <c r="O452">
        <f t="shared" si="1029"/>
        <v>8.1271790906283143E-4</v>
      </c>
      <c r="P452">
        <f t="shared" si="1030"/>
        <v>2457898.7299793847</v>
      </c>
      <c r="Q452">
        <f t="shared" si="1031"/>
        <v>0.17395564625283205</v>
      </c>
      <c r="R452">
        <f t="shared" si="1032"/>
        <v>249.45202757085531</v>
      </c>
      <c r="S452">
        <f t="shared" si="1033"/>
        <v>346.3881689026166</v>
      </c>
      <c r="T452">
        <f t="shared" si="1034"/>
        <v>4.3537592068870978</v>
      </c>
      <c r="U452">
        <f t="shared" si="1035"/>
        <v>6.045614037304893</v>
      </c>
      <c r="V452">
        <f t="shared" si="1036"/>
        <v>148.58607844525488</v>
      </c>
      <c r="W452">
        <f t="shared" si="1037"/>
        <v>2.5933162914962749</v>
      </c>
      <c r="X452">
        <f t="shared" si="1038"/>
        <v>63.003036993922251</v>
      </c>
      <c r="Y452">
        <f t="shared" si="1039"/>
        <v>1.0996104342997339</v>
      </c>
      <c r="Z452">
        <f t="shared" si="1040"/>
        <v>139.76400723801362</v>
      </c>
      <c r="AA452">
        <f t="shared" si="1041"/>
        <v>2.4393421020845238</v>
      </c>
      <c r="AB452">
        <f t="shared" si="1042"/>
        <v>-5168.7478268125333</v>
      </c>
      <c r="AC452">
        <f t="shared" si="1043"/>
        <v>107.862654826773</v>
      </c>
      <c r="AD452">
        <f t="shared" si="1044"/>
        <v>2067.0506351470794</v>
      </c>
      <c r="AE452">
        <f t="shared" si="1045"/>
        <v>-667.54611513052009</v>
      </c>
      <c r="AF452">
        <f t="shared" si="1046"/>
        <v>289.16421448417714</v>
      </c>
      <c r="AG452">
        <f t="shared" si="1047"/>
        <v>1568.1582335255812</v>
      </c>
      <c r="AH452">
        <f t="shared" si="1048"/>
        <v>-1804.0582039594424</v>
      </c>
      <c r="AI452">
        <f t="shared" si="1049"/>
        <v>-0.50112727887762287</v>
      </c>
      <c r="AJ452">
        <f t="shared" si="1050"/>
        <v>248.95090029197769</v>
      </c>
      <c r="AK452">
        <f t="shared" si="1051"/>
        <v>4.3450128858991235</v>
      </c>
      <c r="AL452">
        <f t="shared" si="1052"/>
        <v>248</v>
      </c>
      <c r="AM452">
        <f t="shared" si="1053"/>
        <v>57</v>
      </c>
      <c r="AN452">
        <f t="shared" si="1054"/>
        <v>3</v>
      </c>
      <c r="AP452">
        <f t="shared" si="1055"/>
        <v>4.930169829992983</v>
      </c>
      <c r="AQ452">
        <f t="shared" si="1056"/>
        <v>8.6047696215866637E-2</v>
      </c>
      <c r="AR452" t="str">
        <f t="shared" si="1057"/>
        <v>POSITIF</v>
      </c>
      <c r="AS452">
        <f t="shared" si="1058"/>
        <v>4</v>
      </c>
      <c r="AT452">
        <f t="shared" si="1059"/>
        <v>55</v>
      </c>
      <c r="AU452">
        <f t="shared" si="1060"/>
        <v>48</v>
      </c>
      <c r="AV452">
        <f t="shared" si="1061"/>
        <v>1.0206551025882444</v>
      </c>
      <c r="AW452" s="4">
        <f t="shared" si="1062"/>
        <v>4.2527295941176851E-2</v>
      </c>
      <c r="AX452">
        <f t="shared" si="1063"/>
        <v>1.7813792067445364E-2</v>
      </c>
      <c r="AY452">
        <f t="shared" si="1064"/>
        <v>0.27810775372148627</v>
      </c>
      <c r="AZ452" s="4">
        <f t="shared" si="1065"/>
        <v>1.1587823071728594E-2</v>
      </c>
      <c r="BA452">
        <f t="shared" si="1066"/>
        <v>358056.12367048021</v>
      </c>
      <c r="BB452" t="s">
        <v>191</v>
      </c>
      <c r="BC452">
        <f t="shared" si="1067"/>
        <v>1.6701293862857382E-2</v>
      </c>
      <c r="BD452">
        <f t="shared" si="1068"/>
        <v>148.59059695066443</v>
      </c>
      <c r="BE452">
        <f t="shared" si="1069"/>
        <v>23.437028961203666</v>
      </c>
      <c r="BF452">
        <f t="shared" si="1070"/>
        <v>-2.2740524784041795E-3</v>
      </c>
      <c r="BG452">
        <f t="shared" si="1071"/>
        <v>23.43475490872526</v>
      </c>
      <c r="BH452" s="19">
        <f t="shared" si="1072"/>
        <v>0.17395564625283205</v>
      </c>
      <c r="BI452">
        <f t="shared" si="1073"/>
        <v>21.699632831290366</v>
      </c>
      <c r="BJ452">
        <f t="shared" si="1074"/>
        <v>5.1206328312903651</v>
      </c>
      <c r="BK452">
        <f t="shared" si="1075"/>
        <v>186.05603921937615</v>
      </c>
      <c r="BL452">
        <f t="shared" si="1076"/>
        <v>3.2472904775978142</v>
      </c>
      <c r="BM452">
        <f t="shared" si="1077"/>
        <v>250.75345324997932</v>
      </c>
      <c r="BN452">
        <f t="shared" si="1078"/>
        <v>16.716896883331955</v>
      </c>
      <c r="BO452">
        <f t="shared" si="1079"/>
        <v>16</v>
      </c>
      <c r="BP452">
        <f t="shared" si="1080"/>
        <v>43</v>
      </c>
      <c r="BQ452">
        <f t="shared" si="1081"/>
        <v>0</v>
      </c>
      <c r="BR452">
        <f t="shared" si="1082"/>
        <v>-16.914306217676547</v>
      </c>
      <c r="BS452" t="str">
        <f t="shared" si="1083"/>
        <v>NEGATIF</v>
      </c>
      <c r="BT452">
        <f t="shared" si="1019"/>
        <v>-0.29521033418900444</v>
      </c>
      <c r="BU452">
        <f t="shared" si="1020"/>
        <v>16</v>
      </c>
      <c r="BV452">
        <f t="shared" si="1021"/>
        <v>-1975</v>
      </c>
      <c r="BW452">
        <f t="shared" si="1022"/>
        <v>8</v>
      </c>
      <c r="BX452" t="str">
        <f t="shared" si="1023"/>
        <v>NEGATIF</v>
      </c>
      <c r="BY452">
        <f t="shared" si="1084"/>
        <v>-30.293516755328344</v>
      </c>
      <c r="BZ452">
        <f t="shared" si="1085"/>
        <v>149.70648324467166</v>
      </c>
      <c r="CA452">
        <f t="shared" si="1086"/>
        <v>-78.457098138390876</v>
      </c>
      <c r="CB452" t="str">
        <f t="shared" si="1087"/>
        <v>NEGATIF</v>
      </c>
      <c r="CC452">
        <f t="shared" si="1088"/>
        <v>78</v>
      </c>
      <c r="CD452">
        <f t="shared" si="1089"/>
        <v>27</v>
      </c>
      <c r="CE452">
        <f t="shared" si="1090"/>
        <v>25</v>
      </c>
      <c r="CG452">
        <f t="shared" si="1091"/>
        <v>4.3764733699578144</v>
      </c>
      <c r="CH452">
        <f t="shared" si="1092"/>
        <v>0.40901363255515899</v>
      </c>
      <c r="CI452">
        <f t="shared" si="1093"/>
        <v>0.40905332225827035</v>
      </c>
    </row>
    <row r="453" spans="1:87">
      <c r="A453">
        <f t="shared" ref="A453:F453" si="1134">A159</f>
        <v>7.0027777777777782</v>
      </c>
      <c r="B453">
        <f t="shared" si="1134"/>
        <v>111.315</v>
      </c>
      <c r="C453">
        <f t="shared" si="1134"/>
        <v>7</v>
      </c>
      <c r="D453">
        <f t="shared" si="1134"/>
        <v>2017</v>
      </c>
      <c r="E453">
        <f t="shared" si="1134"/>
        <v>5</v>
      </c>
      <c r="F453">
        <f t="shared" si="1134"/>
        <v>25</v>
      </c>
      <c r="G453">
        <f t="shared" si="1025"/>
        <v>0.12222152900771403</v>
      </c>
      <c r="H453">
        <f t="shared" ref="H453:J453" si="1135">H159</f>
        <v>12</v>
      </c>
      <c r="I453">
        <f t="shared" si="1135"/>
        <v>45</v>
      </c>
      <c r="J453">
        <f t="shared" si="1135"/>
        <v>12.75</v>
      </c>
      <c r="L453">
        <f t="shared" ref="L453:M453" si="1136">L159</f>
        <v>20</v>
      </c>
      <c r="M453">
        <f t="shared" si="1136"/>
        <v>-13</v>
      </c>
      <c r="N453">
        <f t="shared" si="1028"/>
        <v>2457898.7395833335</v>
      </c>
      <c r="O453">
        <f t="shared" si="1029"/>
        <v>8.1271790906283143E-4</v>
      </c>
      <c r="P453">
        <f t="shared" si="1030"/>
        <v>2457898.7403960512</v>
      </c>
      <c r="Q453">
        <f t="shared" si="1031"/>
        <v>0.17395593144561813</v>
      </c>
      <c r="R453">
        <f t="shared" si="1032"/>
        <v>249.45202757085531</v>
      </c>
      <c r="S453">
        <f t="shared" si="1033"/>
        <v>346.52426257188199</v>
      </c>
      <c r="T453">
        <f t="shared" si="1034"/>
        <v>4.3537592068870978</v>
      </c>
      <c r="U453">
        <f t="shared" si="1035"/>
        <v>6.0479893199246941</v>
      </c>
      <c r="V453">
        <f t="shared" si="1036"/>
        <v>148.58552684190926</v>
      </c>
      <c r="W453">
        <f t="shared" si="1037"/>
        <v>2.5933066642017284</v>
      </c>
      <c r="X453">
        <f t="shared" si="1038"/>
        <v>63.013304153534591</v>
      </c>
      <c r="Y453">
        <f t="shared" si="1039"/>
        <v>1.0997896300397971</v>
      </c>
      <c r="Z453">
        <f t="shared" si="1040"/>
        <v>139.77427390738012</v>
      </c>
      <c r="AA453">
        <f t="shared" si="1041"/>
        <v>2.4395212892681828</v>
      </c>
      <c r="AB453">
        <f t="shared" si="1042"/>
        <v>-5116.4668954253848</v>
      </c>
      <c r="AC453">
        <f t="shared" si="1043"/>
        <v>107.20838849663745</v>
      </c>
      <c r="AD453">
        <f t="shared" si="1044"/>
        <v>2090.4206133824746</v>
      </c>
      <c r="AE453">
        <f t="shared" si="1045"/>
        <v>-667.76370350945854</v>
      </c>
      <c r="AF453">
        <f t="shared" si="1046"/>
        <v>288.34158233014966</v>
      </c>
      <c r="AG453">
        <f t="shared" si="1047"/>
        <v>1557.4859149506719</v>
      </c>
      <c r="AH453">
        <f t="shared" si="1048"/>
        <v>-1740.7740997749092</v>
      </c>
      <c r="AI453">
        <f t="shared" si="1049"/>
        <v>-0.4835483610485859</v>
      </c>
      <c r="AJ453">
        <f t="shared" si="1050"/>
        <v>248.96847920980673</v>
      </c>
      <c r="AK453">
        <f t="shared" si="1051"/>
        <v>4.3453196958941778</v>
      </c>
      <c r="AL453">
        <f t="shared" si="1052"/>
        <v>248</v>
      </c>
      <c r="AM453">
        <f t="shared" si="1053"/>
        <v>58</v>
      </c>
      <c r="AN453">
        <f t="shared" si="1054"/>
        <v>6</v>
      </c>
      <c r="AP453">
        <f t="shared" si="1055"/>
        <v>4.9334858497098963</v>
      </c>
      <c r="AQ453">
        <f t="shared" si="1056"/>
        <v>8.6105571677987824E-2</v>
      </c>
      <c r="AR453" t="str">
        <f t="shared" si="1057"/>
        <v>POSITIF</v>
      </c>
      <c r="AS453">
        <f t="shared" si="1058"/>
        <v>4</v>
      </c>
      <c r="AT453">
        <f t="shared" si="1059"/>
        <v>56</v>
      </c>
      <c r="AU453">
        <f t="shared" si="1060"/>
        <v>0</v>
      </c>
      <c r="AV453">
        <f t="shared" si="1061"/>
        <v>1.0207021394882159</v>
      </c>
      <c r="AW453" s="4">
        <f t="shared" si="1062"/>
        <v>4.2529255812008997E-2</v>
      </c>
      <c r="AX453">
        <f t="shared" si="1063"/>
        <v>1.7814613016219796E-2</v>
      </c>
      <c r="AY453">
        <f t="shared" si="1064"/>
        <v>0.2781205690647508</v>
      </c>
      <c r="AZ453" s="4">
        <f t="shared" si="1065"/>
        <v>1.1588357044364617E-2</v>
      </c>
      <c r="BA453">
        <f t="shared" si="1066"/>
        <v>358039.62515650486</v>
      </c>
      <c r="BB453" t="s">
        <v>191</v>
      </c>
      <c r="BC453">
        <f t="shared" si="1067"/>
        <v>1.6701293850879286E-2</v>
      </c>
      <c r="BD453">
        <f t="shared" si="1068"/>
        <v>148.59004534895578</v>
      </c>
      <c r="BE453">
        <f t="shared" si="1069"/>
        <v>23.437028957494974</v>
      </c>
      <c r="BF453">
        <f t="shared" si="1070"/>
        <v>-2.2740855531676032E-3</v>
      </c>
      <c r="BG453">
        <f t="shared" si="1071"/>
        <v>23.434754871941806</v>
      </c>
      <c r="BH453" s="19">
        <f t="shared" si="1072"/>
        <v>0.17395593144561813</v>
      </c>
      <c r="BI453">
        <f t="shared" si="1073"/>
        <v>21.950317307251193</v>
      </c>
      <c r="BJ453">
        <f t="shared" si="1074"/>
        <v>5.3713173072511928</v>
      </c>
      <c r="BK453">
        <f t="shared" si="1075"/>
        <v>189.80033835885095</v>
      </c>
      <c r="BL453">
        <f t="shared" si="1076"/>
        <v>3.3126408257612399</v>
      </c>
      <c r="BM453">
        <f t="shared" si="1077"/>
        <v>250.76942124991695</v>
      </c>
      <c r="BN453">
        <f t="shared" si="1078"/>
        <v>16.717961416661129</v>
      </c>
      <c r="BO453">
        <f t="shared" si="1079"/>
        <v>16</v>
      </c>
      <c r="BP453">
        <f t="shared" si="1080"/>
        <v>43</v>
      </c>
      <c r="BQ453">
        <f t="shared" si="1081"/>
        <v>4</v>
      </c>
      <c r="BR453">
        <f t="shared" si="1082"/>
        <v>-16.913641092233419</v>
      </c>
      <c r="BS453" t="str">
        <f t="shared" si="1083"/>
        <v>NEGATIF</v>
      </c>
      <c r="BT453">
        <f t="shared" si="1019"/>
        <v>-0.29519872556008309</v>
      </c>
      <c r="BU453">
        <f t="shared" si="1020"/>
        <v>16</v>
      </c>
      <c r="BV453">
        <f t="shared" si="1021"/>
        <v>-1975</v>
      </c>
      <c r="BW453">
        <f t="shared" si="1022"/>
        <v>10</v>
      </c>
      <c r="BX453" t="str">
        <f t="shared" si="1023"/>
        <v>NEGATIF</v>
      </c>
      <c r="BY453">
        <f t="shared" si="1084"/>
        <v>-43.134507834280392</v>
      </c>
      <c r="BZ453">
        <f t="shared" si="1085"/>
        <v>136.86549216571962</v>
      </c>
      <c r="CA453">
        <f t="shared" si="1086"/>
        <v>-76.220362217681469</v>
      </c>
      <c r="CB453" t="str">
        <f t="shared" si="1087"/>
        <v>NEGATIF</v>
      </c>
      <c r="CC453">
        <f t="shared" si="1088"/>
        <v>76</v>
      </c>
      <c r="CD453">
        <f t="shared" si="1089"/>
        <v>13</v>
      </c>
      <c r="CE453">
        <f t="shared" si="1090"/>
        <v>13</v>
      </c>
      <c r="CG453">
        <f t="shared" si="1091"/>
        <v>4.3767520641316846</v>
      </c>
      <c r="CH453">
        <f t="shared" si="1092"/>
        <v>0.40901363191316664</v>
      </c>
      <c r="CI453">
        <f t="shared" si="1093"/>
        <v>0.40905332219354146</v>
      </c>
    </row>
    <row r="454" spans="1:87">
      <c r="A454">
        <f t="shared" ref="A454:F454" si="1137">A160</f>
        <v>7.0027777777777782</v>
      </c>
      <c r="B454">
        <f t="shared" si="1137"/>
        <v>111.315</v>
      </c>
      <c r="C454">
        <f t="shared" si="1137"/>
        <v>7</v>
      </c>
      <c r="D454">
        <f t="shared" si="1137"/>
        <v>2017</v>
      </c>
      <c r="E454">
        <f t="shared" si="1137"/>
        <v>5</v>
      </c>
      <c r="F454">
        <f t="shared" si="1137"/>
        <v>25</v>
      </c>
      <c r="G454">
        <f t="shared" si="1025"/>
        <v>0.12222152900771403</v>
      </c>
      <c r="H454">
        <f t="shared" ref="H454:J454" si="1138">H160</f>
        <v>13</v>
      </c>
      <c r="I454">
        <f t="shared" si="1138"/>
        <v>0</v>
      </c>
      <c r="J454">
        <f t="shared" si="1138"/>
        <v>13</v>
      </c>
      <c r="L454">
        <f t="shared" ref="L454:M454" si="1139">L160</f>
        <v>20</v>
      </c>
      <c r="M454">
        <f t="shared" si="1139"/>
        <v>-13</v>
      </c>
      <c r="N454">
        <f t="shared" si="1028"/>
        <v>2457898.75</v>
      </c>
      <c r="O454">
        <f t="shared" si="1029"/>
        <v>8.1271790906283143E-4</v>
      </c>
      <c r="P454">
        <f t="shared" si="1030"/>
        <v>2457898.7508127177</v>
      </c>
      <c r="Q454">
        <f t="shared" si="1031"/>
        <v>0.17395621663840419</v>
      </c>
      <c r="R454">
        <f t="shared" si="1032"/>
        <v>249.45202757085531</v>
      </c>
      <c r="S454">
        <f t="shared" si="1033"/>
        <v>346.66035624111828</v>
      </c>
      <c r="T454">
        <f t="shared" si="1034"/>
        <v>4.3537592068870978</v>
      </c>
      <c r="U454">
        <f t="shared" si="1035"/>
        <v>6.0503646025439881</v>
      </c>
      <c r="V454">
        <f t="shared" si="1036"/>
        <v>148.58497523856363</v>
      </c>
      <c r="W454">
        <f t="shared" si="1037"/>
        <v>2.5932970369071824</v>
      </c>
      <c r="X454">
        <f t="shared" si="1038"/>
        <v>63.023571313146022</v>
      </c>
      <c r="Y454">
        <f t="shared" si="1039"/>
        <v>1.0999688257798443</v>
      </c>
      <c r="Z454">
        <f t="shared" si="1040"/>
        <v>139.7845405767448</v>
      </c>
      <c r="AA454">
        <f t="shared" si="1041"/>
        <v>2.4397004764518102</v>
      </c>
      <c r="AB454">
        <f t="shared" si="1042"/>
        <v>-5064.15619771818</v>
      </c>
      <c r="AC454">
        <f t="shared" si="1043"/>
        <v>106.54282094003895</v>
      </c>
      <c r="AD454">
        <f t="shared" si="1044"/>
        <v>2112.9091794567039</v>
      </c>
      <c r="AE454">
        <f t="shared" si="1045"/>
        <v>-667.91090720741181</v>
      </c>
      <c r="AF454">
        <f t="shared" si="1046"/>
        <v>287.51540593169454</v>
      </c>
      <c r="AG454">
        <f t="shared" si="1047"/>
        <v>1546.8009332597742</v>
      </c>
      <c r="AH454">
        <f t="shared" si="1048"/>
        <v>-1678.29876533738</v>
      </c>
      <c r="AI454">
        <f t="shared" si="1049"/>
        <v>-0.46619410148260554</v>
      </c>
      <c r="AJ454">
        <f t="shared" si="1050"/>
        <v>248.98583346937269</v>
      </c>
      <c r="AK454">
        <f t="shared" si="1051"/>
        <v>4.3456225848628494</v>
      </c>
      <c r="AL454">
        <f t="shared" si="1052"/>
        <v>248</v>
      </c>
      <c r="AM454">
        <f t="shared" si="1053"/>
        <v>59</v>
      </c>
      <c r="AN454">
        <f t="shared" si="1054"/>
        <v>9</v>
      </c>
      <c r="AP454">
        <f t="shared" si="1055"/>
        <v>4.9334012669909058</v>
      </c>
      <c r="AQ454">
        <f t="shared" si="1056"/>
        <v>8.6104095431051159E-2</v>
      </c>
      <c r="AR454" t="str">
        <f t="shared" si="1057"/>
        <v>POSITIF</v>
      </c>
      <c r="AS454">
        <f t="shared" si="1058"/>
        <v>4</v>
      </c>
      <c r="AT454">
        <f t="shared" si="1059"/>
        <v>56</v>
      </c>
      <c r="AU454">
        <f t="shared" si="1060"/>
        <v>0</v>
      </c>
      <c r="AV454">
        <f t="shared" si="1061"/>
        <v>1.0207487679013678</v>
      </c>
      <c r="AW454" s="4">
        <f t="shared" si="1062"/>
        <v>4.2531198662556995E-2</v>
      </c>
      <c r="AX454">
        <f t="shared" si="1063"/>
        <v>1.7815426835554277E-2</v>
      </c>
      <c r="AY454">
        <f t="shared" si="1064"/>
        <v>0.27813327311439534</v>
      </c>
      <c r="AZ454" s="4">
        <f t="shared" si="1065"/>
        <v>1.1588886379766473E-2</v>
      </c>
      <c r="BA454">
        <f t="shared" si="1066"/>
        <v>358023.27142293006</v>
      </c>
      <c r="BB454" t="s">
        <v>191</v>
      </c>
      <c r="BC454">
        <f t="shared" si="1067"/>
        <v>1.6701293838901187E-2</v>
      </c>
      <c r="BD454">
        <f t="shared" si="1068"/>
        <v>148.58949374724713</v>
      </c>
      <c r="BE454">
        <f t="shared" si="1069"/>
        <v>23.437028953786278</v>
      </c>
      <c r="BF454">
        <f t="shared" si="1070"/>
        <v>-2.2741186157674317E-3</v>
      </c>
      <c r="BG454">
        <f t="shared" si="1071"/>
        <v>23.434754835170512</v>
      </c>
      <c r="BH454" s="19">
        <f t="shared" si="1072"/>
        <v>0.17395621663840419</v>
      </c>
      <c r="BI454">
        <f t="shared" si="1073"/>
        <v>22.201001783180981</v>
      </c>
      <c r="BJ454">
        <f t="shared" si="1074"/>
        <v>5.6220017831809805</v>
      </c>
      <c r="BK454">
        <f t="shared" si="1075"/>
        <v>193.54484132357277</v>
      </c>
      <c r="BL454">
        <f t="shared" si="1076"/>
        <v>3.3779947313463246</v>
      </c>
      <c r="BM454">
        <f t="shared" si="1077"/>
        <v>250.78518542414193</v>
      </c>
      <c r="BN454">
        <f t="shared" si="1078"/>
        <v>16.719012361609462</v>
      </c>
      <c r="BO454">
        <f t="shared" si="1079"/>
        <v>16</v>
      </c>
      <c r="BP454">
        <f t="shared" si="1080"/>
        <v>43</v>
      </c>
      <c r="BQ454">
        <f t="shared" si="1081"/>
        <v>8</v>
      </c>
      <c r="BR454">
        <f t="shared" si="1082"/>
        <v>-16.9163030447198</v>
      </c>
      <c r="BS454" t="str">
        <f t="shared" si="1083"/>
        <v>NEGATIF</v>
      </c>
      <c r="BT454">
        <f t="shared" si="1019"/>
        <v>-0.2952451853955021</v>
      </c>
      <c r="BU454">
        <f t="shared" si="1020"/>
        <v>16</v>
      </c>
      <c r="BV454">
        <f t="shared" si="1021"/>
        <v>-1975</v>
      </c>
      <c r="BW454">
        <f t="shared" si="1022"/>
        <v>1</v>
      </c>
      <c r="BX454" t="str">
        <f t="shared" si="1023"/>
        <v>NEGATIF</v>
      </c>
      <c r="BY454">
        <f t="shared" si="1084"/>
        <v>-51.945850278299986</v>
      </c>
      <c r="BZ454">
        <f t="shared" si="1085"/>
        <v>128.05414972170001</v>
      </c>
      <c r="CA454">
        <f t="shared" si="1086"/>
        <v>-73.467320165640501</v>
      </c>
      <c r="CB454" t="str">
        <f t="shared" si="1087"/>
        <v>NEGATIF</v>
      </c>
      <c r="CC454">
        <f t="shared" si="1088"/>
        <v>73</v>
      </c>
      <c r="CD454">
        <f t="shared" si="1089"/>
        <v>28</v>
      </c>
      <c r="CE454">
        <f t="shared" si="1090"/>
        <v>2</v>
      </c>
      <c r="CG454">
        <f t="shared" si="1091"/>
        <v>4.3770272008757685</v>
      </c>
      <c r="CH454">
        <f t="shared" si="1092"/>
        <v>0.40901363127138646</v>
      </c>
      <c r="CI454">
        <f t="shared" si="1093"/>
        <v>0.40905332212881251</v>
      </c>
    </row>
    <row r="455" spans="1:87">
      <c r="A455">
        <f t="shared" ref="A455:F455" si="1140">A161</f>
        <v>7.0027777777777782</v>
      </c>
      <c r="B455">
        <f t="shared" si="1140"/>
        <v>111.315</v>
      </c>
      <c r="C455">
        <f t="shared" si="1140"/>
        <v>7</v>
      </c>
      <c r="D455">
        <f t="shared" si="1140"/>
        <v>2017</v>
      </c>
      <c r="E455">
        <f t="shared" si="1140"/>
        <v>5</v>
      </c>
      <c r="F455">
        <f t="shared" si="1140"/>
        <v>25</v>
      </c>
      <c r="G455">
        <f t="shared" si="1025"/>
        <v>0.12222152900771403</v>
      </c>
      <c r="H455">
        <f t="shared" ref="H455:J455" si="1141">H161</f>
        <v>13</v>
      </c>
      <c r="I455">
        <f t="shared" si="1141"/>
        <v>15</v>
      </c>
      <c r="J455">
        <f t="shared" si="1141"/>
        <v>13.25</v>
      </c>
      <c r="L455">
        <f t="shared" ref="L455:M455" si="1142">L161</f>
        <v>20</v>
      </c>
      <c r="M455">
        <f t="shared" si="1142"/>
        <v>-13</v>
      </c>
      <c r="N455">
        <f t="shared" si="1028"/>
        <v>2457898.760416667</v>
      </c>
      <c r="O455">
        <f t="shared" si="1029"/>
        <v>8.1271790906283143E-4</v>
      </c>
      <c r="P455">
        <f t="shared" si="1030"/>
        <v>2457898.7612293847</v>
      </c>
      <c r="Q455">
        <f t="shared" si="1031"/>
        <v>0.17395650183120304</v>
      </c>
      <c r="R455">
        <f t="shared" si="1032"/>
        <v>249.45202757085531</v>
      </c>
      <c r="S455">
        <f t="shared" si="1033"/>
        <v>346.79644991648092</v>
      </c>
      <c r="T455">
        <f t="shared" si="1034"/>
        <v>4.3537592068870978</v>
      </c>
      <c r="U455">
        <f t="shared" si="1035"/>
        <v>6.0527398852702063</v>
      </c>
      <c r="V455">
        <f t="shared" si="1036"/>
        <v>148.58442363519328</v>
      </c>
      <c r="W455">
        <f t="shared" si="1037"/>
        <v>2.5932874096122047</v>
      </c>
      <c r="X455">
        <f t="shared" si="1038"/>
        <v>63.033838473217656</v>
      </c>
      <c r="Y455">
        <f t="shared" si="1039"/>
        <v>1.1001480215279236</v>
      </c>
      <c r="Z455">
        <f t="shared" si="1040"/>
        <v>139.79480724656969</v>
      </c>
      <c r="AA455">
        <f t="shared" si="1041"/>
        <v>2.4398796636434694</v>
      </c>
      <c r="AB455">
        <f t="shared" si="1042"/>
        <v>-5011.8160264581084</v>
      </c>
      <c r="AC455">
        <f t="shared" si="1043"/>
        <v>105.86602228623239</v>
      </c>
      <c r="AD455">
        <f t="shared" si="1044"/>
        <v>2134.5068521632611</v>
      </c>
      <c r="AE455">
        <f t="shared" si="1045"/>
        <v>-667.98771071049339</v>
      </c>
      <c r="AF455">
        <f t="shared" si="1046"/>
        <v>286.68570700790781</v>
      </c>
      <c r="AG455">
        <f t="shared" si="1047"/>
        <v>1536.103368666063</v>
      </c>
      <c r="AH455">
        <f t="shared" si="1048"/>
        <v>-1616.6417870451373</v>
      </c>
      <c r="AI455">
        <f t="shared" si="1049"/>
        <v>-0.44906716306809369</v>
      </c>
      <c r="AJ455">
        <f t="shared" si="1050"/>
        <v>249.00296040778721</v>
      </c>
      <c r="AK455">
        <f t="shared" si="1051"/>
        <v>4.3459215063289696</v>
      </c>
      <c r="AL455">
        <f t="shared" si="1052"/>
        <v>249</v>
      </c>
      <c r="AM455">
        <f t="shared" si="1053"/>
        <v>0</v>
      </c>
      <c r="AN455">
        <f t="shared" si="1054"/>
        <v>10</v>
      </c>
      <c r="AP455">
        <f t="shared" si="1055"/>
        <v>4.9328489648237035</v>
      </c>
      <c r="AQ455">
        <f t="shared" si="1056"/>
        <v>8.609445593976757E-2</v>
      </c>
      <c r="AR455" t="str">
        <f t="shared" si="1057"/>
        <v>POSITIF</v>
      </c>
      <c r="AS455">
        <f t="shared" si="1058"/>
        <v>4</v>
      </c>
      <c r="AT455">
        <f t="shared" si="1059"/>
        <v>55</v>
      </c>
      <c r="AU455">
        <f t="shared" si="1060"/>
        <v>58</v>
      </c>
      <c r="AV455">
        <f t="shared" si="1061"/>
        <v>1.0207949874484668</v>
      </c>
      <c r="AW455" s="4">
        <f t="shared" si="1062"/>
        <v>4.253312447701945E-2</v>
      </c>
      <c r="AX455">
        <f t="shared" si="1063"/>
        <v>1.7816233518829935E-2</v>
      </c>
      <c r="AY455">
        <f t="shared" si="1064"/>
        <v>0.27814586576710143</v>
      </c>
      <c r="AZ455" s="4">
        <f t="shared" si="1065"/>
        <v>1.1589411073629227E-2</v>
      </c>
      <c r="BA455">
        <f t="shared" si="1066"/>
        <v>358007.0625632694</v>
      </c>
      <c r="BB455" t="s">
        <v>191</v>
      </c>
      <c r="BC455">
        <f t="shared" si="1067"/>
        <v>1.6701293826923092E-2</v>
      </c>
      <c r="BD455">
        <f t="shared" si="1068"/>
        <v>148.58894214551381</v>
      </c>
      <c r="BE455">
        <f t="shared" si="1069"/>
        <v>23.437028950077583</v>
      </c>
      <c r="BF455">
        <f t="shared" si="1070"/>
        <v>-2.2741516661992553E-3</v>
      </c>
      <c r="BG455">
        <f t="shared" si="1071"/>
        <v>23.434754798411383</v>
      </c>
      <c r="BH455" s="19">
        <f t="shared" si="1072"/>
        <v>0.17395650183120304</v>
      </c>
      <c r="BI455">
        <f t="shared" si="1073"/>
        <v>22.451686270317683</v>
      </c>
      <c r="BJ455">
        <f t="shared" si="1074"/>
        <v>5.8726862703176828</v>
      </c>
      <c r="BK455">
        <f t="shared" si="1075"/>
        <v>197.28955071066389</v>
      </c>
      <c r="BL455">
        <f t="shared" si="1076"/>
        <v>3.4433522396814036</v>
      </c>
      <c r="BM455">
        <f t="shared" si="1077"/>
        <v>250.80074334410133</v>
      </c>
      <c r="BN455">
        <f t="shared" si="1078"/>
        <v>16.720049556273423</v>
      </c>
      <c r="BO455">
        <f t="shared" si="1079"/>
        <v>16</v>
      </c>
      <c r="BP455">
        <f t="shared" si="1080"/>
        <v>43</v>
      </c>
      <c r="BQ455">
        <f t="shared" si="1081"/>
        <v>12</v>
      </c>
      <c r="BR455">
        <f t="shared" si="1082"/>
        <v>-16.919391770554181</v>
      </c>
      <c r="BS455" t="str">
        <f t="shared" si="1083"/>
        <v>NEGATIF</v>
      </c>
      <c r="BT455">
        <f t="shared" si="1019"/>
        <v>-0.29529909383100345</v>
      </c>
      <c r="BU455">
        <f t="shared" si="1020"/>
        <v>16</v>
      </c>
      <c r="BV455">
        <f t="shared" si="1021"/>
        <v>-1976</v>
      </c>
      <c r="BW455">
        <f t="shared" si="1022"/>
        <v>50</v>
      </c>
      <c r="BX455" t="str">
        <f t="shared" si="1023"/>
        <v>NEGATIF</v>
      </c>
      <c r="BY455">
        <f t="shared" si="1084"/>
        <v>-58.027253472876048</v>
      </c>
      <c r="BZ455">
        <f t="shared" si="1085"/>
        <v>121.97274652712395</v>
      </c>
      <c r="CA455">
        <f t="shared" si="1086"/>
        <v>-70.416283879259893</v>
      </c>
      <c r="CB455" t="str">
        <f t="shared" si="1087"/>
        <v>NEGATIF</v>
      </c>
      <c r="CC455">
        <f t="shared" si="1088"/>
        <v>70</v>
      </c>
      <c r="CD455">
        <f t="shared" si="1089"/>
        <v>24</v>
      </c>
      <c r="CE455">
        <f t="shared" si="1090"/>
        <v>58</v>
      </c>
      <c r="CG455">
        <f t="shared" si="1091"/>
        <v>4.3772987378038222</v>
      </c>
      <c r="CH455">
        <f t="shared" si="1092"/>
        <v>0.40901363062981866</v>
      </c>
      <c r="CI455">
        <f t="shared" si="1093"/>
        <v>0.40905332206408351</v>
      </c>
    </row>
    <row r="456" spans="1:87">
      <c r="A456">
        <f t="shared" ref="A456:F456" si="1143">A162</f>
        <v>7.0027777777777782</v>
      </c>
      <c r="B456">
        <f t="shared" si="1143"/>
        <v>111.315</v>
      </c>
      <c r="C456">
        <f t="shared" si="1143"/>
        <v>7</v>
      </c>
      <c r="D456">
        <f t="shared" si="1143"/>
        <v>2017</v>
      </c>
      <c r="E456">
        <f t="shared" si="1143"/>
        <v>5</v>
      </c>
      <c r="F456">
        <f t="shared" si="1143"/>
        <v>25</v>
      </c>
      <c r="G456">
        <f t="shared" si="1025"/>
        <v>0.12222152900771403</v>
      </c>
      <c r="H456">
        <f t="shared" ref="H456:J456" si="1144">H162</f>
        <v>13</v>
      </c>
      <c r="I456">
        <f t="shared" si="1144"/>
        <v>30</v>
      </c>
      <c r="J456">
        <f t="shared" si="1144"/>
        <v>13.5</v>
      </c>
      <c r="L456">
        <f t="shared" ref="L456:M456" si="1145">L162</f>
        <v>20</v>
      </c>
      <c r="M456">
        <f t="shared" si="1145"/>
        <v>-13</v>
      </c>
      <c r="N456">
        <f t="shared" si="1028"/>
        <v>2457898.7708333335</v>
      </c>
      <c r="O456">
        <f t="shared" si="1029"/>
        <v>8.1271790906283143E-4</v>
      </c>
      <c r="P456">
        <f t="shared" si="1030"/>
        <v>2457898.7716460512</v>
      </c>
      <c r="Q456">
        <f t="shared" si="1031"/>
        <v>0.17395678702398909</v>
      </c>
      <c r="R456">
        <f t="shared" si="1032"/>
        <v>249.45202757085531</v>
      </c>
      <c r="S456">
        <f t="shared" si="1033"/>
        <v>346.93254358573176</v>
      </c>
      <c r="T456">
        <f t="shared" si="1034"/>
        <v>4.3537592068870978</v>
      </c>
      <c r="U456">
        <f t="shared" si="1035"/>
        <v>6.0551151678897535</v>
      </c>
      <c r="V456">
        <f t="shared" si="1036"/>
        <v>148.5838720318477</v>
      </c>
      <c r="W456">
        <f t="shared" si="1037"/>
        <v>2.5932777823176592</v>
      </c>
      <c r="X456">
        <f t="shared" si="1038"/>
        <v>63.044105632829087</v>
      </c>
      <c r="Y456">
        <f t="shared" si="1039"/>
        <v>1.1003272172679708</v>
      </c>
      <c r="Z456">
        <f t="shared" si="1040"/>
        <v>139.80507391593437</v>
      </c>
      <c r="AA456">
        <f t="shared" si="1041"/>
        <v>2.4400588508270968</v>
      </c>
      <c r="AB456">
        <f t="shared" si="1042"/>
        <v>-4959.4466816532149</v>
      </c>
      <c r="AC456">
        <f t="shared" si="1043"/>
        <v>105.17806393969943</v>
      </c>
      <c r="AD456">
        <f t="shared" si="1044"/>
        <v>2155.2045230488438</v>
      </c>
      <c r="AE456">
        <f t="shared" si="1045"/>
        <v>-667.99410591645437</v>
      </c>
      <c r="AF456">
        <f t="shared" si="1046"/>
        <v>285.85250748200929</v>
      </c>
      <c r="AG456">
        <f t="shared" si="1047"/>
        <v>1525.393302922058</v>
      </c>
      <c r="AH456">
        <f t="shared" si="1048"/>
        <v>-1555.8123901770587</v>
      </c>
      <c r="AI456">
        <f t="shared" si="1049"/>
        <v>-0.43217010838251629</v>
      </c>
      <c r="AJ456">
        <f t="shared" si="1050"/>
        <v>249.0198574624728</v>
      </c>
      <c r="AK456">
        <f t="shared" si="1051"/>
        <v>4.3462164155671221</v>
      </c>
      <c r="AL456">
        <f t="shared" si="1052"/>
        <v>249</v>
      </c>
      <c r="AM456">
        <f t="shared" si="1053"/>
        <v>1</v>
      </c>
      <c r="AN456">
        <f t="shared" si="1054"/>
        <v>11</v>
      </c>
      <c r="AP456">
        <f t="shared" si="1055"/>
        <v>4.9286494968050478</v>
      </c>
      <c r="AQ456">
        <f t="shared" si="1056"/>
        <v>8.6021161396009835E-2</v>
      </c>
      <c r="AR456" t="str">
        <f t="shared" si="1057"/>
        <v>POSITIF</v>
      </c>
      <c r="AS456">
        <f t="shared" si="1058"/>
        <v>4</v>
      </c>
      <c r="AT456">
        <f t="shared" si="1059"/>
        <v>55</v>
      </c>
      <c r="AU456">
        <f t="shared" si="1060"/>
        <v>43</v>
      </c>
      <c r="AV456">
        <f t="shared" si="1061"/>
        <v>1.0208407977474037</v>
      </c>
      <c r="AW456" s="4">
        <f t="shared" si="1062"/>
        <v>4.2535033239475155E-2</v>
      </c>
      <c r="AX456">
        <f t="shared" si="1063"/>
        <v>1.7817033059377707E-2</v>
      </c>
      <c r="AY456">
        <f t="shared" si="1064"/>
        <v>0.27815834691876629</v>
      </c>
      <c r="AZ456" s="4">
        <f t="shared" si="1065"/>
        <v>1.1589931121615262E-2</v>
      </c>
      <c r="BA456">
        <f t="shared" si="1066"/>
        <v>357990.998672352</v>
      </c>
      <c r="BB456" t="s">
        <v>191</v>
      </c>
      <c r="BC456">
        <f t="shared" si="1067"/>
        <v>1.6701293814944992E-2</v>
      </c>
      <c r="BD456">
        <f t="shared" si="1068"/>
        <v>148.58839054380522</v>
      </c>
      <c r="BE456">
        <f t="shared" si="1069"/>
        <v>23.437028946368887</v>
      </c>
      <c r="BF456">
        <f t="shared" si="1070"/>
        <v>-2.2741847044542222E-3</v>
      </c>
      <c r="BG456">
        <f t="shared" si="1071"/>
        <v>23.434754761664433</v>
      </c>
      <c r="BH456" s="19">
        <f t="shared" si="1072"/>
        <v>0.17395678702398909</v>
      </c>
      <c r="BI456">
        <f t="shared" si="1073"/>
        <v>22.702370746278515</v>
      </c>
      <c r="BJ456">
        <f t="shared" si="1074"/>
        <v>6.1233707462785141</v>
      </c>
      <c r="BK456">
        <f t="shared" si="1075"/>
        <v>201.03446852182441</v>
      </c>
      <c r="BL456">
        <f t="shared" si="1076"/>
        <v>3.5087133857027339</v>
      </c>
      <c r="BM456">
        <f t="shared" si="1077"/>
        <v>250.81609267235331</v>
      </c>
      <c r="BN456">
        <f t="shared" si="1078"/>
        <v>16.721072844823553</v>
      </c>
      <c r="BO456">
        <f t="shared" si="1079"/>
        <v>16</v>
      </c>
      <c r="BP456">
        <f t="shared" si="1080"/>
        <v>43</v>
      </c>
      <c r="BQ456">
        <f t="shared" si="1081"/>
        <v>15</v>
      </c>
      <c r="BR456">
        <f t="shared" si="1082"/>
        <v>-16.926051020860591</v>
      </c>
      <c r="BS456" t="str">
        <f t="shared" si="1083"/>
        <v>NEGATIF</v>
      </c>
      <c r="BT456">
        <f t="shared" si="1019"/>
        <v>-0.29541531967456475</v>
      </c>
      <c r="BU456">
        <f t="shared" si="1020"/>
        <v>16</v>
      </c>
      <c r="BV456">
        <f t="shared" si="1021"/>
        <v>-1976</v>
      </c>
      <c r="BW456">
        <f t="shared" si="1022"/>
        <v>26</v>
      </c>
      <c r="BX456" t="str">
        <f t="shared" si="1023"/>
        <v>NEGATIF</v>
      </c>
      <c r="BY456">
        <f t="shared" si="1084"/>
        <v>-62.323264138543671</v>
      </c>
      <c r="BZ456">
        <f t="shared" si="1085"/>
        <v>117.67673586145634</v>
      </c>
      <c r="CA456">
        <f t="shared" si="1086"/>
        <v>-67.185666801761087</v>
      </c>
      <c r="CB456" t="str">
        <f t="shared" si="1087"/>
        <v>NEGATIF</v>
      </c>
      <c r="CC456">
        <f t="shared" si="1088"/>
        <v>67</v>
      </c>
      <c r="CD456">
        <f t="shared" si="1089"/>
        <v>11</v>
      </c>
      <c r="CE456">
        <f t="shared" si="1090"/>
        <v>8</v>
      </c>
      <c r="CG456">
        <f t="shared" si="1091"/>
        <v>4.3775666341197885</v>
      </c>
      <c r="CH456">
        <f t="shared" si="1092"/>
        <v>0.40901362998846336</v>
      </c>
      <c r="CI456">
        <f t="shared" si="1093"/>
        <v>0.40905332199935457</v>
      </c>
    </row>
    <row r="457" spans="1:87">
      <c r="A457">
        <f t="shared" ref="A457:F457" si="1146">A163</f>
        <v>7.0027777777777782</v>
      </c>
      <c r="B457">
        <f t="shared" si="1146"/>
        <v>111.315</v>
      </c>
      <c r="C457">
        <f t="shared" si="1146"/>
        <v>7</v>
      </c>
      <c r="D457">
        <f t="shared" si="1146"/>
        <v>2017</v>
      </c>
      <c r="E457">
        <f t="shared" si="1146"/>
        <v>5</v>
      </c>
      <c r="F457">
        <f t="shared" si="1146"/>
        <v>25</v>
      </c>
      <c r="G457">
        <f t="shared" si="1025"/>
        <v>0.12222152900771403</v>
      </c>
      <c r="H457">
        <f t="shared" ref="H457:J457" si="1147">H163</f>
        <v>13</v>
      </c>
      <c r="I457">
        <f t="shared" si="1147"/>
        <v>45</v>
      </c>
      <c r="J457">
        <f t="shared" si="1147"/>
        <v>13.75</v>
      </c>
      <c r="L457">
        <f t="shared" ref="L457:M457" si="1148">L163</f>
        <v>20</v>
      </c>
      <c r="M457">
        <f t="shared" si="1148"/>
        <v>-13</v>
      </c>
      <c r="N457">
        <f t="shared" si="1028"/>
        <v>2457898.78125</v>
      </c>
      <c r="O457">
        <f t="shared" si="1029"/>
        <v>8.1271790906283143E-4</v>
      </c>
      <c r="P457">
        <f t="shared" si="1030"/>
        <v>2457898.7820627177</v>
      </c>
      <c r="Q457">
        <f t="shared" si="1031"/>
        <v>0.17395707221677517</v>
      </c>
      <c r="R457">
        <f t="shared" si="1032"/>
        <v>249.45202757085531</v>
      </c>
      <c r="S457">
        <f t="shared" si="1033"/>
        <v>347.0686372549826</v>
      </c>
      <c r="T457">
        <f t="shared" si="1034"/>
        <v>4.3537592068870978</v>
      </c>
      <c r="U457">
        <f t="shared" si="1035"/>
        <v>6.0574904505093006</v>
      </c>
      <c r="V457">
        <f t="shared" si="1036"/>
        <v>148.58332042850202</v>
      </c>
      <c r="W457">
        <f t="shared" si="1037"/>
        <v>2.5932681550231123</v>
      </c>
      <c r="X457">
        <f t="shared" si="1038"/>
        <v>63.054372792441427</v>
      </c>
      <c r="Y457">
        <f t="shared" si="1039"/>
        <v>1.100506413008034</v>
      </c>
      <c r="Z457">
        <f t="shared" si="1040"/>
        <v>139.81534058530087</v>
      </c>
      <c r="AA457">
        <f t="shared" si="1041"/>
        <v>2.4402380380107558</v>
      </c>
      <c r="AB457">
        <f t="shared" si="1042"/>
        <v>-4907.0484564196304</v>
      </c>
      <c r="AC457">
        <f t="shared" si="1043"/>
        <v>104.47901839048653</v>
      </c>
      <c r="AD457">
        <f t="shared" si="1044"/>
        <v>2174.9934660659151</v>
      </c>
      <c r="AE457">
        <f t="shared" si="1045"/>
        <v>-667.9300921562201</v>
      </c>
      <c r="AF457">
        <f t="shared" si="1046"/>
        <v>285.01582925681186</v>
      </c>
      <c r="AG457">
        <f t="shared" si="1047"/>
        <v>1514.6708164320755</v>
      </c>
      <c r="AH457">
        <f t="shared" si="1048"/>
        <v>-1495.8194184305623</v>
      </c>
      <c r="AI457">
        <f t="shared" si="1049"/>
        <v>-0.41550539400848951</v>
      </c>
      <c r="AJ457">
        <f t="shared" si="1050"/>
        <v>249.03652217684683</v>
      </c>
      <c r="AK457">
        <f t="shared" si="1051"/>
        <v>4.3465072697018536</v>
      </c>
      <c r="AL457">
        <f t="shared" si="1052"/>
        <v>249</v>
      </c>
      <c r="AM457">
        <f t="shared" si="1053"/>
        <v>2</v>
      </c>
      <c r="AN457">
        <f t="shared" si="1054"/>
        <v>11</v>
      </c>
      <c r="AP457">
        <f t="shared" si="1055"/>
        <v>4.9178173343205138</v>
      </c>
      <c r="AQ457">
        <f t="shared" si="1056"/>
        <v>8.5832104495543696E-2</v>
      </c>
      <c r="AR457" t="str">
        <f t="shared" si="1057"/>
        <v>POSITIF</v>
      </c>
      <c r="AS457">
        <f t="shared" si="1058"/>
        <v>4</v>
      </c>
      <c r="AT457">
        <f t="shared" si="1059"/>
        <v>55</v>
      </c>
      <c r="AU457">
        <f t="shared" si="1060"/>
        <v>4</v>
      </c>
      <c r="AV457">
        <f t="shared" si="1061"/>
        <v>1.0208861984256745</v>
      </c>
      <c r="AW457" s="4">
        <f t="shared" si="1062"/>
        <v>4.2536924934403107E-2</v>
      </c>
      <c r="AX457">
        <f t="shared" si="1063"/>
        <v>1.781782545069617E-2</v>
      </c>
      <c r="AY457">
        <f t="shared" si="1064"/>
        <v>0.2781707164679047</v>
      </c>
      <c r="AZ457" s="4">
        <f t="shared" si="1065"/>
        <v>1.1590446519496029E-2</v>
      </c>
      <c r="BA457">
        <f t="shared" si="1066"/>
        <v>357975.07984194648</v>
      </c>
      <c r="BB457" t="s">
        <v>191</v>
      </c>
      <c r="BC457">
        <f t="shared" si="1067"/>
        <v>1.6701293802966897E-2</v>
      </c>
      <c r="BD457">
        <f t="shared" si="1068"/>
        <v>148.58783894209657</v>
      </c>
      <c r="BE457">
        <f t="shared" si="1069"/>
        <v>23.437028942660191</v>
      </c>
      <c r="BF457">
        <f t="shared" si="1070"/>
        <v>-2.2742177305279249E-3</v>
      </c>
      <c r="BG457">
        <f t="shared" si="1071"/>
        <v>23.434754724929665</v>
      </c>
      <c r="BH457" s="19">
        <f t="shared" si="1072"/>
        <v>0.17395707221677517</v>
      </c>
      <c r="BI457">
        <f t="shared" si="1073"/>
        <v>22.953055222239346</v>
      </c>
      <c r="BJ457">
        <f t="shared" si="1074"/>
        <v>6.3740552222393454</v>
      </c>
      <c r="BK457">
        <f t="shared" si="1075"/>
        <v>204.77959716584786</v>
      </c>
      <c r="BL457">
        <f t="shared" si="1076"/>
        <v>3.5740782114516936</v>
      </c>
      <c r="BM457">
        <f t="shared" si="1077"/>
        <v>250.83123116774235</v>
      </c>
      <c r="BN457">
        <f t="shared" si="1078"/>
        <v>16.722082077849489</v>
      </c>
      <c r="BO457">
        <f t="shared" si="1079"/>
        <v>16</v>
      </c>
      <c r="BP457">
        <f t="shared" si="1080"/>
        <v>43</v>
      </c>
      <c r="BQ457">
        <f t="shared" si="1081"/>
        <v>19</v>
      </c>
      <c r="BR457">
        <f t="shared" si="1082"/>
        <v>-16.939233004113888</v>
      </c>
      <c r="BS457" t="str">
        <f t="shared" si="1083"/>
        <v>NEGATIF</v>
      </c>
      <c r="BT457">
        <f t="shared" si="1019"/>
        <v>-0.29564538868427753</v>
      </c>
      <c r="BU457">
        <f t="shared" si="1020"/>
        <v>16</v>
      </c>
      <c r="BV457">
        <f t="shared" si="1021"/>
        <v>-1977</v>
      </c>
      <c r="BW457">
        <f t="shared" si="1022"/>
        <v>38</v>
      </c>
      <c r="BX457" t="str">
        <f t="shared" si="1023"/>
        <v>NEGATIF</v>
      </c>
      <c r="BY457">
        <f t="shared" si="1084"/>
        <v>-65.432213260164829</v>
      </c>
      <c r="BZ457">
        <f t="shared" si="1085"/>
        <v>114.56778673983517</v>
      </c>
      <c r="CA457">
        <f t="shared" si="1086"/>
        <v>-63.841539520838417</v>
      </c>
      <c r="CB457" t="str">
        <f t="shared" si="1087"/>
        <v>NEGATIF</v>
      </c>
      <c r="CC457">
        <f t="shared" si="1088"/>
        <v>63</v>
      </c>
      <c r="CD457">
        <f t="shared" si="1089"/>
        <v>50</v>
      </c>
      <c r="CE457">
        <f t="shared" si="1090"/>
        <v>29</v>
      </c>
      <c r="CG457">
        <f t="shared" si="1091"/>
        <v>4.3778308507081247</v>
      </c>
      <c r="CH457">
        <f t="shared" si="1092"/>
        <v>0.40901362934732072</v>
      </c>
      <c r="CI457">
        <f t="shared" si="1093"/>
        <v>0.40905332193462562</v>
      </c>
    </row>
    <row r="458" spans="1:87">
      <c r="A458">
        <f t="shared" ref="A458:F458" si="1149">A164</f>
        <v>7.0027777777777782</v>
      </c>
      <c r="B458">
        <f t="shared" si="1149"/>
        <v>111.315</v>
      </c>
      <c r="C458">
        <f t="shared" si="1149"/>
        <v>7</v>
      </c>
      <c r="D458">
        <f t="shared" si="1149"/>
        <v>2017</v>
      </c>
      <c r="E458">
        <f t="shared" si="1149"/>
        <v>5</v>
      </c>
      <c r="F458">
        <f t="shared" si="1149"/>
        <v>25</v>
      </c>
      <c r="G458">
        <f t="shared" si="1025"/>
        <v>0.12222152900771403</v>
      </c>
      <c r="H458">
        <f t="shared" ref="H458:J458" si="1150">H164</f>
        <v>14</v>
      </c>
      <c r="I458">
        <f t="shared" si="1150"/>
        <v>0</v>
      </c>
      <c r="J458">
        <f t="shared" si="1150"/>
        <v>14</v>
      </c>
      <c r="L458">
        <f t="shared" ref="L458:M458" si="1151">L164</f>
        <v>20</v>
      </c>
      <c r="M458">
        <f t="shared" si="1151"/>
        <v>-13</v>
      </c>
      <c r="N458">
        <f t="shared" si="1028"/>
        <v>2457898.791666667</v>
      </c>
      <c r="O458">
        <f t="shared" si="1029"/>
        <v>8.1271790906283143E-4</v>
      </c>
      <c r="P458">
        <f t="shared" si="1030"/>
        <v>2457898.7924793847</v>
      </c>
      <c r="Q458">
        <f t="shared" si="1031"/>
        <v>0.17395735740957399</v>
      </c>
      <c r="R458">
        <f t="shared" si="1032"/>
        <v>249.45202757085531</v>
      </c>
      <c r="S458">
        <f t="shared" si="1033"/>
        <v>347.2047309303307</v>
      </c>
      <c r="T458">
        <f t="shared" si="1034"/>
        <v>4.3537592068870978</v>
      </c>
      <c r="U458">
        <f t="shared" si="1035"/>
        <v>6.0598657332352657</v>
      </c>
      <c r="V458">
        <f t="shared" si="1036"/>
        <v>148.58276882513172</v>
      </c>
      <c r="W458">
        <f t="shared" si="1037"/>
        <v>2.5932585277281355</v>
      </c>
      <c r="X458">
        <f t="shared" si="1038"/>
        <v>63.064639952512152</v>
      </c>
      <c r="Y458">
        <f t="shared" si="1039"/>
        <v>1.1006856087560974</v>
      </c>
      <c r="Z458">
        <f t="shared" si="1040"/>
        <v>139.82560725512485</v>
      </c>
      <c r="AA458">
        <f t="shared" si="1041"/>
        <v>2.4404172252023995</v>
      </c>
      <c r="AB458">
        <f t="shared" si="1042"/>
        <v>-4854.6216440368244</v>
      </c>
      <c r="AC458">
        <f t="shared" si="1043"/>
        <v>103.76895929564445</v>
      </c>
      <c r="AD458">
        <f t="shared" si="1044"/>
        <v>2193.8653381563549</v>
      </c>
      <c r="AE458">
        <f t="shared" si="1045"/>
        <v>-667.79567616950465</v>
      </c>
      <c r="AF458">
        <f t="shared" si="1046"/>
        <v>284.17569432540267</v>
      </c>
      <c r="AG458">
        <f t="shared" si="1047"/>
        <v>1503.9359896925753</v>
      </c>
      <c r="AH458">
        <f t="shared" si="1048"/>
        <v>-1436.6713387363511</v>
      </c>
      <c r="AI458">
        <f t="shared" si="1049"/>
        <v>-0.39907537187120862</v>
      </c>
      <c r="AJ458">
        <f t="shared" si="1050"/>
        <v>249.05295219898409</v>
      </c>
      <c r="AK458">
        <f t="shared" si="1051"/>
        <v>4.3467940276843242</v>
      </c>
      <c r="AL458">
        <f t="shared" si="1052"/>
        <v>249</v>
      </c>
      <c r="AM458">
        <f t="shared" si="1053"/>
        <v>3</v>
      </c>
      <c r="AN458">
        <f t="shared" si="1054"/>
        <v>10</v>
      </c>
      <c r="AP458">
        <f t="shared" si="1055"/>
        <v>4.920316293891462</v>
      </c>
      <c r="AQ458">
        <f t="shared" si="1056"/>
        <v>8.5875719567930969E-2</v>
      </c>
      <c r="AR458" t="str">
        <f t="shared" si="1057"/>
        <v>POSITIF</v>
      </c>
      <c r="AS458">
        <f t="shared" si="1058"/>
        <v>4</v>
      </c>
      <c r="AT458">
        <f t="shared" si="1059"/>
        <v>55</v>
      </c>
      <c r="AU458">
        <f t="shared" si="1060"/>
        <v>13</v>
      </c>
      <c r="AV458">
        <f t="shared" si="1061"/>
        <v>1.0209311891140656</v>
      </c>
      <c r="AW458" s="4">
        <f t="shared" si="1062"/>
        <v>4.2538799546419398E-2</v>
      </c>
      <c r="AX458">
        <f t="shared" si="1063"/>
        <v>1.7818610686341333E-2</v>
      </c>
      <c r="AY458">
        <f t="shared" si="1064"/>
        <v>0.27818297431392774</v>
      </c>
      <c r="AZ458" s="4">
        <f t="shared" si="1065"/>
        <v>1.1590957263080322E-2</v>
      </c>
      <c r="BA458">
        <f t="shared" si="1066"/>
        <v>357959.30616297747</v>
      </c>
      <c r="BB458" t="s">
        <v>191</v>
      </c>
      <c r="BC458">
        <f t="shared" si="1067"/>
        <v>1.6701293790988798E-2</v>
      </c>
      <c r="BD458">
        <f t="shared" si="1068"/>
        <v>148.5872873403633</v>
      </c>
      <c r="BE458">
        <f t="shared" si="1069"/>
        <v>23.437028938951496</v>
      </c>
      <c r="BF458">
        <f t="shared" si="1070"/>
        <v>-2.274250744415948E-3</v>
      </c>
      <c r="BG458">
        <f t="shared" si="1071"/>
        <v>23.434754688207079</v>
      </c>
      <c r="BH458" s="19">
        <f t="shared" si="1072"/>
        <v>0.17395735740957399</v>
      </c>
      <c r="BI458">
        <f t="shared" si="1073"/>
        <v>23.203739709376048</v>
      </c>
      <c r="BJ458">
        <f t="shared" si="1074"/>
        <v>6.6247397093760476</v>
      </c>
      <c r="BK458">
        <f t="shared" si="1075"/>
        <v>208.524938956445</v>
      </c>
      <c r="BL458">
        <f t="shared" si="1076"/>
        <v>3.6394467573101537</v>
      </c>
      <c r="BM458">
        <f t="shared" si="1077"/>
        <v>250.84615668419571</v>
      </c>
      <c r="BN458">
        <f t="shared" si="1078"/>
        <v>16.723077112279714</v>
      </c>
      <c r="BO458">
        <f t="shared" si="1079"/>
        <v>16</v>
      </c>
      <c r="BP458">
        <f t="shared" si="1080"/>
        <v>43</v>
      </c>
      <c r="BQ458">
        <f t="shared" si="1081"/>
        <v>23</v>
      </c>
      <c r="BR458">
        <f t="shared" si="1082"/>
        <v>-16.939195694377272</v>
      </c>
      <c r="BS458" t="str">
        <f t="shared" si="1083"/>
        <v>NEGATIF</v>
      </c>
      <c r="BT458">
        <f t="shared" si="1019"/>
        <v>-0.29564473750653053</v>
      </c>
      <c r="BU458">
        <f t="shared" si="1020"/>
        <v>16</v>
      </c>
      <c r="BV458">
        <f t="shared" si="1021"/>
        <v>-1977</v>
      </c>
      <c r="BW458">
        <f t="shared" si="1022"/>
        <v>38</v>
      </c>
      <c r="BX458" t="str">
        <f t="shared" si="1023"/>
        <v>NEGATIF</v>
      </c>
      <c r="BY458">
        <f t="shared" si="1084"/>
        <v>-67.769170328233869</v>
      </c>
      <c r="BZ458">
        <f t="shared" si="1085"/>
        <v>112.23082967176613</v>
      </c>
      <c r="CA458">
        <f t="shared" si="1086"/>
        <v>-60.428676453438619</v>
      </c>
      <c r="CB458" t="str">
        <f t="shared" si="1087"/>
        <v>NEGATIF</v>
      </c>
      <c r="CC458">
        <f t="shared" si="1088"/>
        <v>60</v>
      </c>
      <c r="CD458">
        <f t="shared" si="1089"/>
        <v>25</v>
      </c>
      <c r="CE458">
        <f t="shared" si="1090"/>
        <v>43</v>
      </c>
      <c r="CG458">
        <f t="shared" si="1091"/>
        <v>4.3780913501127969</v>
      </c>
      <c r="CH458">
        <f t="shared" si="1092"/>
        <v>0.40901362870639069</v>
      </c>
      <c r="CI458">
        <f t="shared" si="1093"/>
        <v>0.40905332186989668</v>
      </c>
    </row>
    <row r="459" spans="1:87">
      <c r="A459">
        <f t="shared" ref="A459:F459" si="1152">A165</f>
        <v>7.0027777777777782</v>
      </c>
      <c r="B459">
        <f t="shared" si="1152"/>
        <v>111.315</v>
      </c>
      <c r="C459">
        <f t="shared" si="1152"/>
        <v>7</v>
      </c>
      <c r="D459">
        <f t="shared" si="1152"/>
        <v>2017</v>
      </c>
      <c r="E459">
        <f t="shared" si="1152"/>
        <v>5</v>
      </c>
      <c r="F459">
        <f t="shared" si="1152"/>
        <v>25</v>
      </c>
      <c r="G459">
        <f t="shared" si="1025"/>
        <v>0.12222152900771403</v>
      </c>
      <c r="H459">
        <f t="shared" ref="H459:J459" si="1153">H165</f>
        <v>14</v>
      </c>
      <c r="I459">
        <f t="shared" si="1153"/>
        <v>15</v>
      </c>
      <c r="J459">
        <f t="shared" si="1153"/>
        <v>14.25</v>
      </c>
      <c r="L459">
        <f t="shared" ref="L459:M459" si="1154">L165</f>
        <v>20</v>
      </c>
      <c r="M459">
        <f t="shared" si="1154"/>
        <v>-13</v>
      </c>
      <c r="N459">
        <f t="shared" si="1028"/>
        <v>2457898.8020833335</v>
      </c>
      <c r="O459">
        <f t="shared" si="1029"/>
        <v>8.1271790906283143E-4</v>
      </c>
      <c r="P459">
        <f t="shared" si="1030"/>
        <v>2457898.8028960512</v>
      </c>
      <c r="Q459">
        <f t="shared" si="1031"/>
        <v>0.17395764260236007</v>
      </c>
      <c r="R459">
        <f t="shared" si="1032"/>
        <v>249.45202757085531</v>
      </c>
      <c r="S459">
        <f t="shared" si="1033"/>
        <v>347.34082459958154</v>
      </c>
      <c r="T459">
        <f t="shared" si="1034"/>
        <v>4.3537592068870978</v>
      </c>
      <c r="U459">
        <f t="shared" si="1035"/>
        <v>6.0622410158548128</v>
      </c>
      <c r="V459">
        <f t="shared" si="1036"/>
        <v>148.5822172217861</v>
      </c>
      <c r="W459">
        <f t="shared" si="1037"/>
        <v>2.593248900433589</v>
      </c>
      <c r="X459">
        <f t="shared" si="1038"/>
        <v>63.074907112124492</v>
      </c>
      <c r="Y459">
        <f t="shared" si="1039"/>
        <v>1.1008648044961606</v>
      </c>
      <c r="Z459">
        <f t="shared" si="1040"/>
        <v>139.83587392449044</v>
      </c>
      <c r="AA459">
        <f t="shared" si="1041"/>
        <v>2.4405964123860429</v>
      </c>
      <c r="AB459">
        <f t="shared" si="1042"/>
        <v>-4802.1665449927077</v>
      </c>
      <c r="AC459">
        <f t="shared" si="1043"/>
        <v>103.04796156848907</v>
      </c>
      <c r="AD459">
        <f t="shared" si="1044"/>
        <v>2211.8121804338703</v>
      </c>
      <c r="AE459">
        <f t="shared" si="1045"/>
        <v>-667.59087213623343</v>
      </c>
      <c r="AF459">
        <f t="shared" si="1046"/>
        <v>283.33212488405923</v>
      </c>
      <c r="AG459">
        <f t="shared" si="1047"/>
        <v>1493.1889047346349</v>
      </c>
      <c r="AH459">
        <f t="shared" si="1048"/>
        <v>-1378.3762455078877</v>
      </c>
      <c r="AI459">
        <f t="shared" si="1049"/>
        <v>-0.38288229041885768</v>
      </c>
      <c r="AJ459">
        <f t="shared" si="1050"/>
        <v>249.06914528043646</v>
      </c>
      <c r="AK459">
        <f t="shared" si="1051"/>
        <v>4.3470766502717115</v>
      </c>
      <c r="AL459">
        <f t="shared" si="1052"/>
        <v>249</v>
      </c>
      <c r="AM459">
        <f t="shared" si="1053"/>
        <v>4</v>
      </c>
      <c r="AN459">
        <f t="shared" si="1054"/>
        <v>8</v>
      </c>
      <c r="AP459">
        <f t="shared" si="1055"/>
        <v>4.9302968974968593</v>
      </c>
      <c r="AQ459">
        <f t="shared" si="1056"/>
        <v>8.6049913962181576E-2</v>
      </c>
      <c r="AR459" t="str">
        <f t="shared" si="1057"/>
        <v>POSITIF</v>
      </c>
      <c r="AS459">
        <f t="shared" si="1058"/>
        <v>4</v>
      </c>
      <c r="AT459">
        <f t="shared" si="1059"/>
        <v>55</v>
      </c>
      <c r="AU459">
        <f t="shared" si="1060"/>
        <v>49</v>
      </c>
      <c r="AV459">
        <f t="shared" si="1061"/>
        <v>1.0209757694406996</v>
      </c>
      <c r="AW459" s="4">
        <f t="shared" si="1062"/>
        <v>4.2540657060029151E-2</v>
      </c>
      <c r="AX459">
        <f t="shared" si="1063"/>
        <v>1.7819388759822714E-2</v>
      </c>
      <c r="AY459">
        <f t="shared" si="1064"/>
        <v>0.27819512035552063</v>
      </c>
      <c r="AZ459" s="4">
        <f t="shared" si="1065"/>
        <v>1.1591463348146694E-2</v>
      </c>
      <c r="BA459">
        <f t="shared" si="1066"/>
        <v>357943.67772761418</v>
      </c>
      <c r="BB459" t="s">
        <v>191</v>
      </c>
      <c r="BC459">
        <f t="shared" si="1067"/>
        <v>1.6701293779010702E-2</v>
      </c>
      <c r="BD459">
        <f t="shared" si="1068"/>
        <v>148.58673573865465</v>
      </c>
      <c r="BE459">
        <f t="shared" si="1069"/>
        <v>23.4370289352428</v>
      </c>
      <c r="BF459">
        <f t="shared" si="1070"/>
        <v>-2.2742837461094565E-3</v>
      </c>
      <c r="BG459">
        <f t="shared" si="1071"/>
        <v>23.434754651496689</v>
      </c>
      <c r="BH459" s="19">
        <f t="shared" si="1072"/>
        <v>0.17395764260236007</v>
      </c>
      <c r="BI459">
        <f t="shared" si="1073"/>
        <v>23.454424185305832</v>
      </c>
      <c r="BJ459">
        <f t="shared" si="1074"/>
        <v>6.8754241853058318</v>
      </c>
      <c r="BK459">
        <f t="shared" si="1075"/>
        <v>212.27049560992484</v>
      </c>
      <c r="BL459">
        <f t="shared" si="1076"/>
        <v>3.7048190532333574</v>
      </c>
      <c r="BM459">
        <f t="shared" si="1077"/>
        <v>250.86086716966264</v>
      </c>
      <c r="BN459">
        <f t="shared" si="1078"/>
        <v>16.724057811310843</v>
      </c>
      <c r="BO459">
        <f t="shared" si="1079"/>
        <v>16</v>
      </c>
      <c r="BP459">
        <f t="shared" si="1080"/>
        <v>43</v>
      </c>
      <c r="BQ459">
        <f t="shared" si="1081"/>
        <v>26</v>
      </c>
      <c r="BR459">
        <f t="shared" si="1082"/>
        <v>-16.931722778710956</v>
      </c>
      <c r="BS459" t="str">
        <f t="shared" si="1083"/>
        <v>NEGATIF</v>
      </c>
      <c r="BT459">
        <f t="shared" si="1019"/>
        <v>-0.29551431052342941</v>
      </c>
      <c r="BU459">
        <f t="shared" si="1020"/>
        <v>16</v>
      </c>
      <c r="BV459">
        <f t="shared" si="1021"/>
        <v>-1976</v>
      </c>
      <c r="BW459">
        <f t="shared" si="1022"/>
        <v>5</v>
      </c>
      <c r="BX459" t="str">
        <f t="shared" si="1023"/>
        <v>NEGATIF</v>
      </c>
      <c r="BY459">
        <f t="shared" si="1084"/>
        <v>-69.551984736834171</v>
      </c>
      <c r="BZ459">
        <f t="shared" si="1085"/>
        <v>110.44801526316583</v>
      </c>
      <c r="CA459">
        <f t="shared" si="1086"/>
        <v>-56.967041240868184</v>
      </c>
      <c r="CB459" t="str">
        <f t="shared" si="1087"/>
        <v>NEGATIF</v>
      </c>
      <c r="CC459">
        <f t="shared" si="1088"/>
        <v>56</v>
      </c>
      <c r="CD459">
        <f t="shared" si="1089"/>
        <v>58</v>
      </c>
      <c r="CE459">
        <f t="shared" si="1090"/>
        <v>1</v>
      </c>
      <c r="CG459">
        <f t="shared" si="1091"/>
        <v>4.3783480965187618</v>
      </c>
      <c r="CH459">
        <f t="shared" si="1092"/>
        <v>0.40901362806567354</v>
      </c>
      <c r="CI459">
        <f t="shared" si="1093"/>
        <v>0.40905332180516774</v>
      </c>
    </row>
    <row r="460" spans="1:87">
      <c r="A460">
        <f t="shared" ref="A460:F460" si="1155">A166</f>
        <v>7.0027777777777782</v>
      </c>
      <c r="B460">
        <f t="shared" si="1155"/>
        <v>111.315</v>
      </c>
      <c r="C460">
        <f t="shared" si="1155"/>
        <v>7</v>
      </c>
      <c r="D460">
        <f t="shared" si="1155"/>
        <v>2017</v>
      </c>
      <c r="E460">
        <f t="shared" si="1155"/>
        <v>5</v>
      </c>
      <c r="F460">
        <f t="shared" si="1155"/>
        <v>25</v>
      </c>
      <c r="G460">
        <f t="shared" si="1025"/>
        <v>0.12222152900771403</v>
      </c>
      <c r="H460">
        <f t="shared" ref="H460:J460" si="1156">H166</f>
        <v>14</v>
      </c>
      <c r="I460">
        <f t="shared" si="1156"/>
        <v>30</v>
      </c>
      <c r="J460">
        <f t="shared" si="1156"/>
        <v>14.5</v>
      </c>
      <c r="L460">
        <f t="shared" ref="L460:M460" si="1157">L166</f>
        <v>20</v>
      </c>
      <c r="M460">
        <f t="shared" si="1157"/>
        <v>-13</v>
      </c>
      <c r="N460">
        <f t="shared" si="1028"/>
        <v>2457898.8125</v>
      </c>
      <c r="O460">
        <f t="shared" si="1029"/>
        <v>8.1271790906283143E-4</v>
      </c>
      <c r="P460">
        <f t="shared" si="1030"/>
        <v>2457898.8133127177</v>
      </c>
      <c r="Q460">
        <f t="shared" si="1031"/>
        <v>0.17395792779514616</v>
      </c>
      <c r="R460">
        <f t="shared" si="1032"/>
        <v>249.45202757085531</v>
      </c>
      <c r="S460">
        <f t="shared" si="1033"/>
        <v>347.47691826884693</v>
      </c>
      <c r="T460">
        <f t="shared" si="1034"/>
        <v>4.3537592068870978</v>
      </c>
      <c r="U460">
        <f t="shared" si="1035"/>
        <v>6.0646162984746139</v>
      </c>
      <c r="V460">
        <f t="shared" si="1036"/>
        <v>148.58166561844041</v>
      </c>
      <c r="W460">
        <f t="shared" si="1037"/>
        <v>2.5932392731390421</v>
      </c>
      <c r="X460">
        <f t="shared" si="1038"/>
        <v>63.085174271736832</v>
      </c>
      <c r="Y460">
        <f t="shared" si="1039"/>
        <v>1.1010440002362236</v>
      </c>
      <c r="Z460">
        <f t="shared" si="1040"/>
        <v>139.84614059385694</v>
      </c>
      <c r="AA460">
        <f t="shared" si="1041"/>
        <v>2.4407755995697018</v>
      </c>
      <c r="AB460">
        <f t="shared" si="1042"/>
        <v>-4749.6834528832906</v>
      </c>
      <c r="AC460">
        <f t="shared" si="1043"/>
        <v>102.31610118055977</v>
      </c>
      <c r="AD460">
        <f t="shared" si="1044"/>
        <v>2228.8264265930484</v>
      </c>
      <c r="AE460">
        <f t="shared" si="1045"/>
        <v>-667.31570163902632</v>
      </c>
      <c r="AF460">
        <f t="shared" si="1046"/>
        <v>282.48514310580197</v>
      </c>
      <c r="AG460">
        <f t="shared" si="1047"/>
        <v>1482.4296422381412</v>
      </c>
      <c r="AH460">
        <f t="shared" si="1048"/>
        <v>-1320.9418414047659</v>
      </c>
      <c r="AI460">
        <f t="shared" si="1049"/>
        <v>-0.36692828927910165</v>
      </c>
      <c r="AJ460">
        <f t="shared" si="1050"/>
        <v>249.08509928157622</v>
      </c>
      <c r="AK460">
        <f t="shared" si="1051"/>
        <v>4.3473551001204678</v>
      </c>
      <c r="AL460">
        <f t="shared" si="1052"/>
        <v>249</v>
      </c>
      <c r="AM460">
        <f t="shared" si="1053"/>
        <v>5</v>
      </c>
      <c r="AN460">
        <f t="shared" si="1054"/>
        <v>6</v>
      </c>
      <c r="AP460">
        <f t="shared" si="1055"/>
        <v>4.9173484154740912</v>
      </c>
      <c r="AQ460">
        <f t="shared" si="1056"/>
        <v>8.5823920317748978E-2</v>
      </c>
      <c r="AR460" t="str">
        <f t="shared" si="1057"/>
        <v>POSITIF</v>
      </c>
      <c r="AS460">
        <f t="shared" si="1058"/>
        <v>4</v>
      </c>
      <c r="AT460">
        <f t="shared" si="1059"/>
        <v>55</v>
      </c>
      <c r="AU460">
        <f t="shared" si="1060"/>
        <v>2</v>
      </c>
      <c r="AV460">
        <f t="shared" si="1061"/>
        <v>1.021019939043138</v>
      </c>
      <c r="AW460" s="4">
        <f t="shared" si="1062"/>
        <v>4.2542497460130752E-2</v>
      </c>
      <c r="AX460">
        <f t="shared" si="1063"/>
        <v>1.782015966481456E-2</v>
      </c>
      <c r="AY460">
        <f t="shared" si="1064"/>
        <v>0.27820715449394012</v>
      </c>
      <c r="AZ460" s="4">
        <f t="shared" si="1065"/>
        <v>1.1591964770580838E-2</v>
      </c>
      <c r="BA460">
        <f t="shared" si="1066"/>
        <v>357928.19462502853</v>
      </c>
      <c r="BB460" t="s">
        <v>191</v>
      </c>
      <c r="BC460">
        <f t="shared" si="1067"/>
        <v>1.6701293767032603E-2</v>
      </c>
      <c r="BD460">
        <f t="shared" si="1068"/>
        <v>148.586184136946</v>
      </c>
      <c r="BE460">
        <f t="shared" si="1069"/>
        <v>23.437028931534105</v>
      </c>
      <c r="BF460">
        <f t="shared" si="1070"/>
        <v>-2.2743167356040392E-3</v>
      </c>
      <c r="BG460">
        <f t="shared" si="1071"/>
        <v>23.4347546147985</v>
      </c>
      <c r="BH460" s="19">
        <f t="shared" si="1072"/>
        <v>0.17395792779514616</v>
      </c>
      <c r="BI460">
        <f t="shared" si="1073"/>
        <v>23.705108661266664</v>
      </c>
      <c r="BJ460">
        <f t="shared" si="1074"/>
        <v>7.1261086612666631</v>
      </c>
      <c r="BK460">
        <f t="shared" si="1075"/>
        <v>216.01626924802059</v>
      </c>
      <c r="BL460">
        <f t="shared" si="1076"/>
        <v>3.7701951362525348</v>
      </c>
      <c r="BM460">
        <f t="shared" si="1077"/>
        <v>250.87536067097932</v>
      </c>
      <c r="BN460">
        <f t="shared" si="1078"/>
        <v>16.725024044731956</v>
      </c>
      <c r="BO460">
        <f t="shared" si="1079"/>
        <v>16</v>
      </c>
      <c r="BP460">
        <f t="shared" si="1080"/>
        <v>43</v>
      </c>
      <c r="BQ460">
        <f t="shared" si="1081"/>
        <v>30</v>
      </c>
      <c r="BR460">
        <f t="shared" si="1082"/>
        <v>-16.946887611148608</v>
      </c>
      <c r="BS460" t="str">
        <f t="shared" si="1083"/>
        <v>NEGATIF</v>
      </c>
      <c r="BT460">
        <f t="shared" si="1019"/>
        <v>-0.29577898677997971</v>
      </c>
      <c r="BU460">
        <f t="shared" si="1020"/>
        <v>16</v>
      </c>
      <c r="BV460">
        <f t="shared" si="1021"/>
        <v>-1977</v>
      </c>
      <c r="BW460">
        <f t="shared" si="1022"/>
        <v>11</v>
      </c>
      <c r="BX460" t="str">
        <f t="shared" si="1023"/>
        <v>NEGATIF</v>
      </c>
      <c r="BY460">
        <f t="shared" si="1084"/>
        <v>-70.88148382302262</v>
      </c>
      <c r="BZ460">
        <f t="shared" si="1085"/>
        <v>109.11851617697738</v>
      </c>
      <c r="CA460">
        <f t="shared" si="1086"/>
        <v>-53.464807967474862</v>
      </c>
      <c r="CB460" t="str">
        <f t="shared" si="1087"/>
        <v>NEGATIF</v>
      </c>
      <c r="CC460">
        <f t="shared" si="1088"/>
        <v>53</v>
      </c>
      <c r="CD460">
        <f t="shared" si="1089"/>
        <v>27</v>
      </c>
      <c r="CE460">
        <f t="shared" si="1090"/>
        <v>53</v>
      </c>
      <c r="CG460">
        <f t="shared" si="1091"/>
        <v>4.3786010558368798</v>
      </c>
      <c r="CH460">
        <f t="shared" si="1092"/>
        <v>0.40901362742516928</v>
      </c>
      <c r="CI460">
        <f t="shared" si="1093"/>
        <v>0.40905332174043879</v>
      </c>
    </row>
    <row r="461" spans="1:87">
      <c r="A461">
        <f t="shared" ref="A461:F461" si="1158">A167</f>
        <v>7.0027777777777782</v>
      </c>
      <c r="B461">
        <f t="shared" si="1158"/>
        <v>111.315</v>
      </c>
      <c r="C461">
        <f t="shared" si="1158"/>
        <v>7</v>
      </c>
      <c r="D461">
        <f t="shared" si="1158"/>
        <v>2017</v>
      </c>
      <c r="E461">
        <f t="shared" si="1158"/>
        <v>5</v>
      </c>
      <c r="F461">
        <f t="shared" si="1158"/>
        <v>25</v>
      </c>
      <c r="G461">
        <f t="shared" si="1025"/>
        <v>0.12222152900771403</v>
      </c>
      <c r="H461">
        <f t="shared" ref="H461:J461" si="1159">H167</f>
        <v>14</v>
      </c>
      <c r="I461">
        <f t="shared" si="1159"/>
        <v>45</v>
      </c>
      <c r="J461">
        <f t="shared" si="1159"/>
        <v>14.75</v>
      </c>
      <c r="L461">
        <f t="shared" ref="L461:M461" si="1160">L167</f>
        <v>20</v>
      </c>
      <c r="M461">
        <f t="shared" si="1160"/>
        <v>-13</v>
      </c>
      <c r="N461">
        <f t="shared" si="1028"/>
        <v>2457898.822916667</v>
      </c>
      <c r="O461">
        <f t="shared" si="1029"/>
        <v>8.1271790906283143E-4</v>
      </c>
      <c r="P461">
        <f t="shared" si="1030"/>
        <v>2457898.8237293847</v>
      </c>
      <c r="Q461">
        <f t="shared" si="1031"/>
        <v>0.17395821298794498</v>
      </c>
      <c r="R461">
        <f t="shared" si="1032"/>
        <v>249.45202757085531</v>
      </c>
      <c r="S461">
        <f t="shared" si="1033"/>
        <v>347.61301194419502</v>
      </c>
      <c r="T461">
        <f t="shared" si="1034"/>
        <v>4.3537592068870978</v>
      </c>
      <c r="U461">
        <f t="shared" si="1035"/>
        <v>6.0669915812005781</v>
      </c>
      <c r="V461">
        <f t="shared" si="1036"/>
        <v>148.58111401507011</v>
      </c>
      <c r="W461">
        <f t="shared" si="1037"/>
        <v>2.5932296458440653</v>
      </c>
      <c r="X461">
        <f t="shared" si="1038"/>
        <v>63.095441431807558</v>
      </c>
      <c r="Y461">
        <f t="shared" si="1039"/>
        <v>1.1012231959842871</v>
      </c>
      <c r="Z461">
        <f t="shared" si="1040"/>
        <v>139.85640726368092</v>
      </c>
      <c r="AA461">
        <f t="shared" si="1041"/>
        <v>2.4409547867613455</v>
      </c>
      <c r="AB461">
        <f t="shared" si="1042"/>
        <v>-4697.1726614743629</v>
      </c>
      <c r="AC461">
        <f t="shared" si="1043"/>
        <v>101.57345524652874</v>
      </c>
      <c r="AD461">
        <f t="shared" si="1044"/>
        <v>2244.9009033850184</v>
      </c>
      <c r="AE461">
        <f t="shared" si="1045"/>
        <v>-666.97019366488985</v>
      </c>
      <c r="AF461">
        <f t="shared" si="1046"/>
        <v>281.63477125235852</v>
      </c>
      <c r="AG461">
        <f t="shared" si="1047"/>
        <v>1471.658282974832</v>
      </c>
      <c r="AH461">
        <f t="shared" si="1048"/>
        <v>-1264.3754422805157</v>
      </c>
      <c r="AI461">
        <f t="shared" si="1049"/>
        <v>-0.35121540063347656</v>
      </c>
      <c r="AJ461">
        <f t="shared" si="1050"/>
        <v>249.10081217022184</v>
      </c>
      <c r="AK461">
        <f t="shared" si="1051"/>
        <v>4.3476293417623326</v>
      </c>
      <c r="AL461">
        <f t="shared" si="1052"/>
        <v>249</v>
      </c>
      <c r="AM461">
        <f t="shared" si="1053"/>
        <v>6</v>
      </c>
      <c r="AN461">
        <f t="shared" si="1054"/>
        <v>2</v>
      </c>
      <c r="AP461">
        <f t="shared" si="1055"/>
        <v>4.9217558913410819</v>
      </c>
      <c r="AQ461">
        <f t="shared" si="1056"/>
        <v>8.5900845283330154E-2</v>
      </c>
      <c r="AR461" t="str">
        <f t="shared" si="1057"/>
        <v>POSITIF</v>
      </c>
      <c r="AS461">
        <f t="shared" si="1058"/>
        <v>4</v>
      </c>
      <c r="AT461">
        <f t="shared" si="1059"/>
        <v>55</v>
      </c>
      <c r="AU461">
        <f t="shared" si="1060"/>
        <v>18</v>
      </c>
      <c r="AV461">
        <f t="shared" si="1061"/>
        <v>1.0210636975622371</v>
      </c>
      <c r="AW461" s="4">
        <f t="shared" si="1062"/>
        <v>4.2544320731759878E-2</v>
      </c>
      <c r="AX461">
        <f t="shared" si="1063"/>
        <v>1.7820923395048635E-2</v>
      </c>
      <c r="AY461">
        <f t="shared" si="1064"/>
        <v>0.27821907663134082</v>
      </c>
      <c r="AZ461" s="4">
        <f t="shared" si="1065"/>
        <v>1.1592461526305867E-2</v>
      </c>
      <c r="BA461">
        <f t="shared" si="1066"/>
        <v>357912.85694355058</v>
      </c>
      <c r="BB461" t="s">
        <v>191</v>
      </c>
      <c r="BC461">
        <f t="shared" si="1067"/>
        <v>1.6701293755054508E-2</v>
      </c>
      <c r="BD461">
        <f t="shared" si="1068"/>
        <v>148.58563253521268</v>
      </c>
      <c r="BE461">
        <f t="shared" si="1069"/>
        <v>23.437028927825409</v>
      </c>
      <c r="BF461">
        <f t="shared" si="1070"/>
        <v>-2.2743497128952851E-3</v>
      </c>
      <c r="BG461">
        <f t="shared" si="1071"/>
        <v>23.434754578112514</v>
      </c>
      <c r="BH461" s="19">
        <f t="shared" si="1072"/>
        <v>0.17395821298794498</v>
      </c>
      <c r="BI461">
        <f t="shared" si="1073"/>
        <v>23.955793148403366</v>
      </c>
      <c r="BJ461">
        <f t="shared" si="1074"/>
        <v>7.3767931484033653</v>
      </c>
      <c r="BK461">
        <f t="shared" si="1075"/>
        <v>219.76226189341907</v>
      </c>
      <c r="BL461">
        <f t="shared" si="1076"/>
        <v>3.8355750416702303</v>
      </c>
      <c r="BM461">
        <f t="shared" si="1077"/>
        <v>250.88963533263143</v>
      </c>
      <c r="BN461">
        <f t="shared" si="1078"/>
        <v>16.725975688842095</v>
      </c>
      <c r="BO461">
        <f t="shared" si="1079"/>
        <v>16</v>
      </c>
      <c r="BP461">
        <f t="shared" si="1080"/>
        <v>43</v>
      </c>
      <c r="BQ461">
        <f t="shared" si="1081"/>
        <v>33</v>
      </c>
      <c r="BR461">
        <f t="shared" si="1082"/>
        <v>-16.944851516361993</v>
      </c>
      <c r="BS461" t="str">
        <f t="shared" si="1083"/>
        <v>NEGATIF</v>
      </c>
      <c r="BT461">
        <f t="shared" si="1019"/>
        <v>-0.2957434502220706</v>
      </c>
      <c r="BU461">
        <f t="shared" si="1020"/>
        <v>16</v>
      </c>
      <c r="BV461">
        <f t="shared" si="1021"/>
        <v>-1977</v>
      </c>
      <c r="BW461">
        <f t="shared" si="1022"/>
        <v>18</v>
      </c>
      <c r="BX461" t="str">
        <f t="shared" si="1023"/>
        <v>NEGATIF</v>
      </c>
      <c r="BY461">
        <f t="shared" si="1084"/>
        <v>-71.929751861657323</v>
      </c>
      <c r="BZ461">
        <f t="shared" si="1085"/>
        <v>108.07024813834268</v>
      </c>
      <c r="CA461">
        <f t="shared" si="1086"/>
        <v>-49.940790755237344</v>
      </c>
      <c r="CB461" t="str">
        <f t="shared" si="1087"/>
        <v>NEGATIF</v>
      </c>
      <c r="CC461">
        <f t="shared" si="1088"/>
        <v>49</v>
      </c>
      <c r="CD461">
        <f t="shared" si="1089"/>
        <v>56</v>
      </c>
      <c r="CE461">
        <f t="shared" si="1090"/>
        <v>26</v>
      </c>
      <c r="CG461">
        <f t="shared" si="1091"/>
        <v>4.3788501956823174</v>
      </c>
      <c r="CH461">
        <f t="shared" si="1092"/>
        <v>0.40901362678487801</v>
      </c>
      <c r="CI461">
        <f t="shared" si="1093"/>
        <v>0.40905332167570985</v>
      </c>
    </row>
    <row r="462" spans="1:87">
      <c r="A462">
        <f t="shared" ref="A462:F462" si="1161">A168</f>
        <v>7.0027777777777782</v>
      </c>
      <c r="B462">
        <f t="shared" si="1161"/>
        <v>111.315</v>
      </c>
      <c r="C462">
        <f t="shared" si="1161"/>
        <v>7</v>
      </c>
      <c r="D462">
        <f t="shared" si="1161"/>
        <v>2017</v>
      </c>
      <c r="E462">
        <f t="shared" si="1161"/>
        <v>5</v>
      </c>
      <c r="F462">
        <f t="shared" si="1161"/>
        <v>25</v>
      </c>
      <c r="G462">
        <f t="shared" si="1025"/>
        <v>0.12222152900771403</v>
      </c>
      <c r="H462">
        <f t="shared" ref="H462:J462" si="1162">H168</f>
        <v>15</v>
      </c>
      <c r="I462">
        <f t="shared" si="1162"/>
        <v>0</v>
      </c>
      <c r="J462">
        <f t="shared" si="1162"/>
        <v>15</v>
      </c>
      <c r="L462">
        <f t="shared" ref="L462:M462" si="1163">L168</f>
        <v>20</v>
      </c>
      <c r="M462">
        <f t="shared" si="1163"/>
        <v>-13</v>
      </c>
      <c r="N462">
        <f t="shared" si="1028"/>
        <v>2457898.8333333335</v>
      </c>
      <c r="O462">
        <f t="shared" si="1029"/>
        <v>8.1271790906283143E-4</v>
      </c>
      <c r="P462">
        <f t="shared" si="1030"/>
        <v>2457898.8341460512</v>
      </c>
      <c r="Q462">
        <f t="shared" si="1031"/>
        <v>0.17395849818073106</v>
      </c>
      <c r="R462">
        <f t="shared" si="1032"/>
        <v>249.45202757085531</v>
      </c>
      <c r="S462">
        <f t="shared" si="1033"/>
        <v>347.74910561344586</v>
      </c>
      <c r="T462">
        <f t="shared" si="1034"/>
        <v>4.3537592068870978</v>
      </c>
      <c r="U462">
        <f t="shared" si="1035"/>
        <v>6.0693668638201261</v>
      </c>
      <c r="V462">
        <f t="shared" si="1036"/>
        <v>148.58056241172443</v>
      </c>
      <c r="W462">
        <f t="shared" si="1037"/>
        <v>2.593220018549518</v>
      </c>
      <c r="X462">
        <f t="shared" si="1038"/>
        <v>63.105708591419898</v>
      </c>
      <c r="Y462">
        <f t="shared" si="1039"/>
        <v>1.1014023917243503</v>
      </c>
      <c r="Z462">
        <f t="shared" si="1040"/>
        <v>139.86667393304651</v>
      </c>
      <c r="AA462">
        <f t="shared" si="1041"/>
        <v>2.4411339739449884</v>
      </c>
      <c r="AB462">
        <f t="shared" si="1042"/>
        <v>-4644.6344717294951</v>
      </c>
      <c r="AC462">
        <f t="shared" si="1043"/>
        <v>100.82010211771892</v>
      </c>
      <c r="AD462">
        <f t="shared" si="1044"/>
        <v>2260.028831676666</v>
      </c>
      <c r="AE462">
        <f t="shared" si="1045"/>
        <v>-666.55438466243049</v>
      </c>
      <c r="AF462">
        <f t="shared" si="1046"/>
        <v>280.78103178803252</v>
      </c>
      <c r="AG462">
        <f t="shared" si="1047"/>
        <v>1460.8749092512946</v>
      </c>
      <c r="AH462">
        <f t="shared" si="1048"/>
        <v>-1208.6839815582132</v>
      </c>
      <c r="AI462">
        <f t="shared" si="1049"/>
        <v>-0.33574555043283699</v>
      </c>
      <c r="AJ462">
        <f t="shared" si="1050"/>
        <v>249.11628202042246</v>
      </c>
      <c r="AK462">
        <f t="shared" si="1051"/>
        <v>4.3478993415831235</v>
      </c>
      <c r="AL462">
        <f t="shared" si="1052"/>
        <v>249</v>
      </c>
      <c r="AM462">
        <f t="shared" si="1053"/>
        <v>6</v>
      </c>
      <c r="AN462">
        <f t="shared" si="1054"/>
        <v>58</v>
      </c>
      <c r="AP462">
        <f t="shared" si="1055"/>
        <v>4.9312469485529604</v>
      </c>
      <c r="AQ462">
        <f t="shared" si="1056"/>
        <v>8.6066495481172581E-2</v>
      </c>
      <c r="AR462" t="str">
        <f t="shared" si="1057"/>
        <v>POSITIF</v>
      </c>
      <c r="AS462">
        <f t="shared" si="1058"/>
        <v>4</v>
      </c>
      <c r="AT462">
        <f t="shared" si="1059"/>
        <v>55</v>
      </c>
      <c r="AU462">
        <f t="shared" si="1060"/>
        <v>52</v>
      </c>
      <c r="AV462">
        <f t="shared" si="1061"/>
        <v>1.0211070446363826</v>
      </c>
      <c r="AW462" s="4">
        <f t="shared" si="1062"/>
        <v>4.2546126859849272E-2</v>
      </c>
      <c r="AX462">
        <f t="shared" si="1063"/>
        <v>1.7821679944213582E-2</v>
      </c>
      <c r="AY462">
        <f t="shared" si="1064"/>
        <v>0.27823088666920409</v>
      </c>
      <c r="AZ462" s="4">
        <f t="shared" si="1065"/>
        <v>1.1592953611216837E-2</v>
      </c>
      <c r="BA462">
        <f t="shared" si="1066"/>
        <v>357897.66477269091</v>
      </c>
      <c r="BB462" t="s">
        <v>191</v>
      </c>
      <c r="BC462">
        <f t="shared" si="1067"/>
        <v>1.6701293743076408E-2</v>
      </c>
      <c r="BD462">
        <f t="shared" si="1068"/>
        <v>148.58508093350403</v>
      </c>
      <c r="BE462">
        <f t="shared" si="1069"/>
        <v>23.437028924116714</v>
      </c>
      <c r="BF462">
        <f t="shared" si="1070"/>
        <v>-2.2743826779743665E-3</v>
      </c>
      <c r="BG462">
        <f t="shared" si="1071"/>
        <v>23.434754541438739</v>
      </c>
      <c r="BH462" s="19">
        <f t="shared" si="1072"/>
        <v>0.17395849818073106</v>
      </c>
      <c r="BI462">
        <f t="shared" si="1073"/>
        <v>0.20647762436419725</v>
      </c>
      <c r="BJ462">
        <f t="shared" si="1074"/>
        <v>7.6274776243641975</v>
      </c>
      <c r="BK462">
        <f t="shared" si="1075"/>
        <v>223.50847496980219</v>
      </c>
      <c r="BL462">
        <f t="shared" si="1076"/>
        <v>3.900958794334382</v>
      </c>
      <c r="BM462">
        <f t="shared" si="1077"/>
        <v>250.90368939566076</v>
      </c>
      <c r="BN462">
        <f t="shared" si="1078"/>
        <v>16.726912626377384</v>
      </c>
      <c r="BO462">
        <f t="shared" si="1079"/>
        <v>16</v>
      </c>
      <c r="BP462">
        <f t="shared" si="1080"/>
        <v>43</v>
      </c>
      <c r="BQ462">
        <f t="shared" si="1081"/>
        <v>36</v>
      </c>
      <c r="BR462">
        <f t="shared" si="1082"/>
        <v>-16.937750311787514</v>
      </c>
      <c r="BS462" t="str">
        <f t="shared" si="1083"/>
        <v>NEGATIF</v>
      </c>
      <c r="BT462">
        <f t="shared" si="1019"/>
        <v>-0.29561951082138826</v>
      </c>
      <c r="BU462">
        <f t="shared" si="1020"/>
        <v>16</v>
      </c>
      <c r="BV462">
        <f t="shared" si="1021"/>
        <v>-1977</v>
      </c>
      <c r="BW462">
        <f t="shared" si="1022"/>
        <v>44</v>
      </c>
      <c r="BX462" t="str">
        <f t="shared" si="1023"/>
        <v>NEGATIF</v>
      </c>
      <c r="BY462">
        <f t="shared" si="1084"/>
        <v>-72.744325276268484</v>
      </c>
      <c r="BZ462">
        <f t="shared" si="1085"/>
        <v>107.25567472373152</v>
      </c>
      <c r="CA462">
        <f t="shared" si="1086"/>
        <v>-46.398550589176317</v>
      </c>
      <c r="CB462" t="str">
        <f t="shared" si="1087"/>
        <v>NEGATIF</v>
      </c>
      <c r="CC462">
        <f t="shared" si="1088"/>
        <v>46</v>
      </c>
      <c r="CD462">
        <f t="shared" si="1089"/>
        <v>23</v>
      </c>
      <c r="CE462">
        <f t="shared" si="1090"/>
        <v>54</v>
      </c>
      <c r="CG462">
        <f t="shared" si="1091"/>
        <v>4.379095485355462</v>
      </c>
      <c r="CH462">
        <f t="shared" si="1092"/>
        <v>0.40901362614479991</v>
      </c>
      <c r="CI462">
        <f t="shared" si="1093"/>
        <v>0.4090533216109809</v>
      </c>
    </row>
    <row r="463" spans="1:87">
      <c r="A463">
        <f t="shared" ref="A463:F463" si="1164">A169</f>
        <v>7.0027777777777782</v>
      </c>
      <c r="B463">
        <f t="shared" si="1164"/>
        <v>111.315</v>
      </c>
      <c r="C463">
        <f t="shared" si="1164"/>
        <v>7</v>
      </c>
      <c r="D463">
        <f t="shared" si="1164"/>
        <v>2017</v>
      </c>
      <c r="E463">
        <f t="shared" si="1164"/>
        <v>5</v>
      </c>
      <c r="F463">
        <f t="shared" si="1164"/>
        <v>25</v>
      </c>
      <c r="G463">
        <f t="shared" si="1025"/>
        <v>0.12222152900771403</v>
      </c>
      <c r="H463">
        <f t="shared" ref="H463:J463" si="1165">H169</f>
        <v>15</v>
      </c>
      <c r="I463">
        <f t="shared" si="1165"/>
        <v>15</v>
      </c>
      <c r="J463">
        <f t="shared" si="1165"/>
        <v>15.25</v>
      </c>
      <c r="L463">
        <f t="shared" ref="L463:M463" si="1166">L169</f>
        <v>20</v>
      </c>
      <c r="M463">
        <f t="shared" si="1166"/>
        <v>-13</v>
      </c>
      <c r="N463">
        <f t="shared" si="1028"/>
        <v>2457898.84375</v>
      </c>
      <c r="O463">
        <f t="shared" si="1029"/>
        <v>8.1271790906283143E-4</v>
      </c>
      <c r="P463">
        <f t="shared" si="1030"/>
        <v>2457898.8445627177</v>
      </c>
      <c r="Q463">
        <f t="shared" si="1031"/>
        <v>0.17395878337351714</v>
      </c>
      <c r="R463">
        <f t="shared" si="1032"/>
        <v>249.45202757085531</v>
      </c>
      <c r="S463">
        <f t="shared" si="1033"/>
        <v>347.88519928271126</v>
      </c>
      <c r="T463">
        <f t="shared" si="1034"/>
        <v>4.3537592068870978</v>
      </c>
      <c r="U463">
        <f t="shared" si="1035"/>
        <v>6.0717421464399273</v>
      </c>
      <c r="V463">
        <f t="shared" si="1036"/>
        <v>148.5800108083788</v>
      </c>
      <c r="W463">
        <f t="shared" si="1037"/>
        <v>2.5932103912549715</v>
      </c>
      <c r="X463">
        <f t="shared" si="1038"/>
        <v>63.115975751031328</v>
      </c>
      <c r="Y463">
        <f t="shared" si="1039"/>
        <v>1.1015815874643975</v>
      </c>
      <c r="Z463">
        <f t="shared" si="1040"/>
        <v>139.87694060241211</v>
      </c>
      <c r="AA463">
        <f t="shared" si="1041"/>
        <v>2.4413131611286318</v>
      </c>
      <c r="AB463">
        <f t="shared" si="1042"/>
        <v>-4592.0691777097609</v>
      </c>
      <c r="AC463">
        <f t="shared" si="1043"/>
        <v>100.0561211749785</v>
      </c>
      <c r="AD463">
        <f t="shared" si="1044"/>
        <v>2274.2038336135893</v>
      </c>
      <c r="AE463">
        <f t="shared" si="1045"/>
        <v>-666.06831844554677</v>
      </c>
      <c r="AF463">
        <f t="shared" si="1046"/>
        <v>279.92394715083446</v>
      </c>
      <c r="AG463">
        <f t="shared" si="1047"/>
        <v>1450.0796020172957</v>
      </c>
      <c r="AH463">
        <f t="shared" si="1048"/>
        <v>-1153.8739921986098</v>
      </c>
      <c r="AI463">
        <f t="shared" si="1049"/>
        <v>-0.32052055338850272</v>
      </c>
      <c r="AJ463">
        <f t="shared" si="1050"/>
        <v>249.13150701746682</v>
      </c>
      <c r="AK463">
        <f t="shared" si="1051"/>
        <v>4.3481650679101538</v>
      </c>
      <c r="AL463">
        <f t="shared" si="1052"/>
        <v>249</v>
      </c>
      <c r="AM463">
        <f t="shared" si="1053"/>
        <v>7</v>
      </c>
      <c r="AN463">
        <f t="shared" si="1054"/>
        <v>53</v>
      </c>
      <c r="AP463">
        <f t="shared" si="1055"/>
        <v>4.9245176894365352</v>
      </c>
      <c r="AQ463">
        <f t="shared" si="1056"/>
        <v>8.5949047753371116E-2</v>
      </c>
      <c r="AR463" t="str">
        <f t="shared" si="1057"/>
        <v>POSITIF</v>
      </c>
      <c r="AS463">
        <f t="shared" si="1058"/>
        <v>4</v>
      </c>
      <c r="AT463">
        <f t="shared" si="1059"/>
        <v>55</v>
      </c>
      <c r="AU463">
        <f t="shared" si="1060"/>
        <v>28</v>
      </c>
      <c r="AV463">
        <f t="shared" si="1061"/>
        <v>1.02114997991324</v>
      </c>
      <c r="AW463" s="4">
        <f t="shared" si="1062"/>
        <v>4.2547915829718334E-2</v>
      </c>
      <c r="AX463">
        <f t="shared" si="1063"/>
        <v>1.7822429306159997E-2</v>
      </c>
      <c r="AY463">
        <f t="shared" si="1064"/>
        <v>0.27824258451153949</v>
      </c>
      <c r="AZ463" s="4">
        <f t="shared" si="1065"/>
        <v>1.1593441021314146E-2</v>
      </c>
      <c r="BA463">
        <f t="shared" si="1066"/>
        <v>357882.61819902295</v>
      </c>
      <c r="BB463" t="s">
        <v>191</v>
      </c>
      <c r="BC463">
        <f t="shared" si="1067"/>
        <v>1.6701293731098313E-2</v>
      </c>
      <c r="BD463">
        <f t="shared" si="1068"/>
        <v>148.58452933179538</v>
      </c>
      <c r="BE463">
        <f t="shared" si="1069"/>
        <v>23.437028920408018</v>
      </c>
      <c r="BF463">
        <f t="shared" si="1070"/>
        <v>-2.2744156308368746E-3</v>
      </c>
      <c r="BG463">
        <f t="shared" si="1071"/>
        <v>23.434754504777182</v>
      </c>
      <c r="BH463" s="19">
        <f t="shared" si="1072"/>
        <v>0.17395878337351714</v>
      </c>
      <c r="BI463">
        <f t="shared" si="1073"/>
        <v>0.45716210029398402</v>
      </c>
      <c r="BJ463">
        <f t="shared" si="1074"/>
        <v>7.8781621002939843</v>
      </c>
      <c r="BK463">
        <f t="shared" si="1075"/>
        <v>227.25491030218404</v>
      </c>
      <c r="BL463">
        <f t="shared" si="1076"/>
        <v>3.9663464260974934</v>
      </c>
      <c r="BM463">
        <f t="shared" si="1077"/>
        <v>250.91752120222571</v>
      </c>
      <c r="BN463">
        <f t="shared" si="1078"/>
        <v>16.727834746815049</v>
      </c>
      <c r="BO463">
        <f t="shared" si="1079"/>
        <v>16</v>
      </c>
      <c r="BP463">
        <f t="shared" si="1080"/>
        <v>43</v>
      </c>
      <c r="BQ463">
        <f t="shared" si="1081"/>
        <v>40</v>
      </c>
      <c r="BR463">
        <f t="shared" si="1082"/>
        <v>-16.946652542098196</v>
      </c>
      <c r="BS463" t="str">
        <f t="shared" si="1083"/>
        <v>NEGATIF</v>
      </c>
      <c r="BT463">
        <f t="shared" si="1019"/>
        <v>-0.29577488405108049</v>
      </c>
      <c r="BU463">
        <f t="shared" si="1020"/>
        <v>16</v>
      </c>
      <c r="BV463">
        <f t="shared" si="1021"/>
        <v>-1977</v>
      </c>
      <c r="BW463">
        <f t="shared" si="1022"/>
        <v>12</v>
      </c>
      <c r="BX463" t="str">
        <f t="shared" si="1023"/>
        <v>NEGATIF</v>
      </c>
      <c r="BY463">
        <f t="shared" si="1084"/>
        <v>-73.34546106969816</v>
      </c>
      <c r="BZ463">
        <f t="shared" si="1085"/>
        <v>106.65453893030184</v>
      </c>
      <c r="CA463">
        <f t="shared" si="1086"/>
        <v>-42.840358904695428</v>
      </c>
      <c r="CB463" t="str">
        <f t="shared" si="1087"/>
        <v>NEGATIF</v>
      </c>
      <c r="CC463">
        <f t="shared" si="1088"/>
        <v>42</v>
      </c>
      <c r="CD463">
        <f t="shared" si="1089"/>
        <v>50</v>
      </c>
      <c r="CE463">
        <f t="shared" si="1090"/>
        <v>25</v>
      </c>
      <c r="CG463">
        <f t="shared" si="1091"/>
        <v>4.3793368959215195</v>
      </c>
      <c r="CH463">
        <f t="shared" si="1092"/>
        <v>0.40901362550493503</v>
      </c>
      <c r="CI463">
        <f t="shared" si="1093"/>
        <v>0.40905332154625196</v>
      </c>
    </row>
    <row r="464" spans="1:87">
      <c r="A464">
        <f t="shared" ref="A464:F464" si="1167">A170</f>
        <v>7.0027777777777782</v>
      </c>
      <c r="B464">
        <f t="shared" si="1167"/>
        <v>111.315</v>
      </c>
      <c r="C464">
        <f t="shared" si="1167"/>
        <v>7</v>
      </c>
      <c r="D464">
        <f t="shared" si="1167"/>
        <v>2017</v>
      </c>
      <c r="E464">
        <f t="shared" si="1167"/>
        <v>5</v>
      </c>
      <c r="F464">
        <f t="shared" si="1167"/>
        <v>25</v>
      </c>
      <c r="G464">
        <f t="shared" si="1025"/>
        <v>0.12222152900771403</v>
      </c>
      <c r="H464">
        <f t="shared" ref="H464:J464" si="1168">H170</f>
        <v>15</v>
      </c>
      <c r="I464">
        <f t="shared" si="1168"/>
        <v>30</v>
      </c>
      <c r="J464">
        <f t="shared" si="1168"/>
        <v>15.5</v>
      </c>
      <c r="L464">
        <f t="shared" ref="L464:M464" si="1169">L170</f>
        <v>20</v>
      </c>
      <c r="M464">
        <f t="shared" si="1169"/>
        <v>-13</v>
      </c>
      <c r="N464">
        <f t="shared" si="1028"/>
        <v>2457898.854166667</v>
      </c>
      <c r="O464">
        <f t="shared" si="1029"/>
        <v>8.1271790906283143E-4</v>
      </c>
      <c r="P464">
        <f t="shared" si="1030"/>
        <v>2457898.8549793847</v>
      </c>
      <c r="Q464">
        <f t="shared" si="1031"/>
        <v>0.17395906856631596</v>
      </c>
      <c r="R464">
        <f t="shared" si="1032"/>
        <v>249.45202757085531</v>
      </c>
      <c r="S464">
        <f t="shared" si="1033"/>
        <v>348.02129295805935</v>
      </c>
      <c r="T464">
        <f t="shared" si="1034"/>
        <v>4.3537592068870978</v>
      </c>
      <c r="U464">
        <f t="shared" si="1035"/>
        <v>6.0741174291658915</v>
      </c>
      <c r="V464">
        <f t="shared" si="1036"/>
        <v>148.5794592050085</v>
      </c>
      <c r="W464">
        <f t="shared" si="1037"/>
        <v>2.5932007639599948</v>
      </c>
      <c r="X464">
        <f t="shared" si="1038"/>
        <v>63.126242911102054</v>
      </c>
      <c r="Y464">
        <f t="shared" si="1039"/>
        <v>1.101760783212461</v>
      </c>
      <c r="Z464">
        <f t="shared" si="1040"/>
        <v>139.88720727223699</v>
      </c>
      <c r="AA464">
        <f t="shared" si="1041"/>
        <v>2.4414923483202911</v>
      </c>
      <c r="AB464">
        <f t="shared" si="1042"/>
        <v>-4539.4770736411056</v>
      </c>
      <c r="AC464">
        <f t="shared" si="1043"/>
        <v>99.281592917370943</v>
      </c>
      <c r="AD464">
        <f t="shared" si="1044"/>
        <v>2287.4199329701341</v>
      </c>
      <c r="AE464">
        <f t="shared" si="1045"/>
        <v>-665.51204622089995</v>
      </c>
      <c r="AF464">
        <f t="shared" si="1046"/>
        <v>279.06353986573129</v>
      </c>
      <c r="AG464">
        <f t="shared" si="1047"/>
        <v>1439.2724423123327</v>
      </c>
      <c r="AH464">
        <f t="shared" si="1048"/>
        <v>-1099.9516117964358</v>
      </c>
      <c r="AI464">
        <f t="shared" si="1049"/>
        <v>-0.30554211438789886</v>
      </c>
      <c r="AJ464">
        <f t="shared" si="1050"/>
        <v>249.14648545646742</v>
      </c>
      <c r="AK464">
        <f t="shared" si="1051"/>
        <v>4.3484264909875234</v>
      </c>
      <c r="AL464">
        <f t="shared" si="1052"/>
        <v>249</v>
      </c>
      <c r="AM464">
        <f t="shared" si="1053"/>
        <v>8</v>
      </c>
      <c r="AN464">
        <f t="shared" si="1054"/>
        <v>47</v>
      </c>
      <c r="AP464">
        <f t="shared" si="1055"/>
        <v>4.9145264929779637</v>
      </c>
      <c r="AQ464">
        <f t="shared" si="1056"/>
        <v>8.5774668478955457E-2</v>
      </c>
      <c r="AR464" t="str">
        <f t="shared" si="1057"/>
        <v>POSITIF</v>
      </c>
      <c r="AS464">
        <f t="shared" si="1058"/>
        <v>4</v>
      </c>
      <c r="AT464">
        <f t="shared" si="1059"/>
        <v>54</v>
      </c>
      <c r="AU464">
        <f t="shared" si="1060"/>
        <v>52</v>
      </c>
      <c r="AV464">
        <f t="shared" si="1061"/>
        <v>1.0211925030437841</v>
      </c>
      <c r="AW464" s="4">
        <f t="shared" si="1062"/>
        <v>4.2549687626824338E-2</v>
      </c>
      <c r="AX464">
        <f t="shared" si="1063"/>
        <v>1.7823171474796246E-2</v>
      </c>
      <c r="AY464">
        <f t="shared" si="1064"/>
        <v>0.27825417006325814</v>
      </c>
      <c r="AZ464" s="4">
        <f t="shared" si="1065"/>
        <v>1.1593923752635757E-2</v>
      </c>
      <c r="BA464">
        <f t="shared" si="1066"/>
        <v>357867.71730827732</v>
      </c>
      <c r="BB464" t="s">
        <v>191</v>
      </c>
      <c r="BC464">
        <f t="shared" si="1067"/>
        <v>1.6701293719120214E-2</v>
      </c>
      <c r="BD464">
        <f t="shared" si="1068"/>
        <v>148.58397773006212</v>
      </c>
      <c r="BE464">
        <f t="shared" si="1069"/>
        <v>23.437028916699322</v>
      </c>
      <c r="BF464">
        <f t="shared" si="1070"/>
        <v>-2.2744485714784059E-3</v>
      </c>
      <c r="BG464">
        <f t="shared" si="1071"/>
        <v>23.434754468127846</v>
      </c>
      <c r="BH464" s="19">
        <f t="shared" si="1072"/>
        <v>0.17395906856631596</v>
      </c>
      <c r="BI464">
        <f t="shared" si="1073"/>
        <v>0.70784658746172979</v>
      </c>
      <c r="BJ464">
        <f t="shared" si="1074"/>
        <v>8.1288465874617302</v>
      </c>
      <c r="BK464">
        <f t="shared" si="1075"/>
        <v>231.00156961760058</v>
      </c>
      <c r="BL464">
        <f t="shared" si="1076"/>
        <v>4.0317379671020284</v>
      </c>
      <c r="BM464">
        <f t="shared" si="1077"/>
        <v>250.93112919432537</v>
      </c>
      <c r="BN464">
        <f t="shared" si="1078"/>
        <v>16.728741946288359</v>
      </c>
      <c r="BO464">
        <f t="shared" si="1079"/>
        <v>16</v>
      </c>
      <c r="BP464">
        <f t="shared" si="1080"/>
        <v>43</v>
      </c>
      <c r="BQ464">
        <f t="shared" si="1081"/>
        <v>43</v>
      </c>
      <c r="BR464">
        <f t="shared" si="1082"/>
        <v>-16.958743084438094</v>
      </c>
      <c r="BS464" t="str">
        <f t="shared" si="1083"/>
        <v>NEGATIF</v>
      </c>
      <c r="BT464">
        <f t="shared" si="1019"/>
        <v>-0.29598590382326345</v>
      </c>
      <c r="BU464">
        <f t="shared" si="1020"/>
        <v>16</v>
      </c>
      <c r="BV464">
        <f t="shared" si="1021"/>
        <v>-1978</v>
      </c>
      <c r="BW464">
        <f t="shared" si="1022"/>
        <v>28</v>
      </c>
      <c r="BX464" t="str">
        <f t="shared" si="1023"/>
        <v>NEGATIF</v>
      </c>
      <c r="BY464">
        <f t="shared" si="1084"/>
        <v>-73.789167509297499</v>
      </c>
      <c r="BZ464">
        <f t="shared" si="1085"/>
        <v>106.2108324907025</v>
      </c>
      <c r="CA464">
        <f t="shared" si="1086"/>
        <v>-39.272177383109678</v>
      </c>
      <c r="CB464" t="str">
        <f t="shared" si="1087"/>
        <v>NEGATIF</v>
      </c>
      <c r="CC464">
        <f t="shared" si="1088"/>
        <v>39</v>
      </c>
      <c r="CD464">
        <f t="shared" si="1089"/>
        <v>16</v>
      </c>
      <c r="CE464">
        <f t="shared" si="1090"/>
        <v>19</v>
      </c>
      <c r="CG464">
        <f t="shared" si="1091"/>
        <v>4.3795744001882433</v>
      </c>
      <c r="CH464">
        <f t="shared" si="1092"/>
        <v>0.40901362486528348</v>
      </c>
      <c r="CI464">
        <f t="shared" si="1093"/>
        <v>0.40905332148152301</v>
      </c>
    </row>
    <row r="465" spans="1:87">
      <c r="A465">
        <f t="shared" ref="A465:F465" si="1170">A171</f>
        <v>7.0027777777777782</v>
      </c>
      <c r="B465">
        <f t="shared" si="1170"/>
        <v>111.315</v>
      </c>
      <c r="C465">
        <f t="shared" si="1170"/>
        <v>7</v>
      </c>
      <c r="D465">
        <f t="shared" si="1170"/>
        <v>2017</v>
      </c>
      <c r="E465">
        <f t="shared" si="1170"/>
        <v>5</v>
      </c>
      <c r="F465">
        <f t="shared" si="1170"/>
        <v>25</v>
      </c>
      <c r="G465">
        <f t="shared" si="1025"/>
        <v>0.12222152900771403</v>
      </c>
      <c r="H465">
        <f t="shared" ref="H465:J465" si="1171">H171</f>
        <v>15</v>
      </c>
      <c r="I465">
        <f t="shared" si="1171"/>
        <v>45</v>
      </c>
      <c r="J465">
        <f t="shared" si="1171"/>
        <v>15.75</v>
      </c>
      <c r="L465">
        <f t="shared" ref="L465:M465" si="1172">L171</f>
        <v>20</v>
      </c>
      <c r="M465">
        <f t="shared" si="1172"/>
        <v>-13</v>
      </c>
      <c r="N465">
        <f t="shared" si="1028"/>
        <v>2457898.8645833335</v>
      </c>
      <c r="O465">
        <f t="shared" si="1029"/>
        <v>8.1271790906283143E-4</v>
      </c>
      <c r="P465">
        <f t="shared" si="1030"/>
        <v>2457898.8653960512</v>
      </c>
      <c r="Q465">
        <f t="shared" si="1031"/>
        <v>0.17395935375910204</v>
      </c>
      <c r="R465">
        <f t="shared" si="1032"/>
        <v>249.45202757085531</v>
      </c>
      <c r="S465">
        <f t="shared" si="1033"/>
        <v>348.15738662731019</v>
      </c>
      <c r="T465">
        <f t="shared" si="1034"/>
        <v>4.3537592068870978</v>
      </c>
      <c r="U465">
        <f t="shared" si="1035"/>
        <v>6.0764927117854386</v>
      </c>
      <c r="V465">
        <f t="shared" si="1036"/>
        <v>148.57890760166282</v>
      </c>
      <c r="W465">
        <f t="shared" si="1037"/>
        <v>2.5931911366654479</v>
      </c>
      <c r="X465">
        <f t="shared" si="1038"/>
        <v>63.136510070714394</v>
      </c>
      <c r="Y465">
        <f t="shared" si="1039"/>
        <v>1.1019399789525242</v>
      </c>
      <c r="Z465">
        <f t="shared" si="1040"/>
        <v>139.89747394160258</v>
      </c>
      <c r="AA465">
        <f t="shared" si="1041"/>
        <v>2.4416715355039345</v>
      </c>
      <c r="AB465">
        <f t="shared" si="1042"/>
        <v>-4486.8584609531608</v>
      </c>
      <c r="AC465">
        <f t="shared" si="1043"/>
        <v>98.49659905996495</v>
      </c>
      <c r="AD465">
        <f t="shared" si="1044"/>
        <v>2299.6715560832308</v>
      </c>
      <c r="AE465">
        <f t="shared" si="1045"/>
        <v>-664.88562667134181</v>
      </c>
      <c r="AF465">
        <f t="shared" si="1046"/>
        <v>278.19983265986309</v>
      </c>
      <c r="AG465">
        <f t="shared" si="1047"/>
        <v>1428.4535127140489</v>
      </c>
      <c r="AH465">
        <f t="shared" si="1048"/>
        <v>-1046.922587107395</v>
      </c>
      <c r="AI465">
        <f t="shared" si="1049"/>
        <v>-0.29081182975205416</v>
      </c>
      <c r="AJ465">
        <f t="shared" si="1050"/>
        <v>249.16121574110326</v>
      </c>
      <c r="AK465">
        <f t="shared" si="1051"/>
        <v>4.348683582954175</v>
      </c>
      <c r="AL465">
        <f t="shared" si="1052"/>
        <v>249</v>
      </c>
      <c r="AM465">
        <f t="shared" si="1053"/>
        <v>9</v>
      </c>
      <c r="AN465">
        <f t="shared" si="1054"/>
        <v>40</v>
      </c>
      <c r="AP465">
        <f t="shared" si="1055"/>
        <v>4.9198060759659343</v>
      </c>
      <c r="AQ465">
        <f t="shared" si="1056"/>
        <v>8.5866814585227824E-2</v>
      </c>
      <c r="AR465" t="str">
        <f t="shared" si="1057"/>
        <v>POSITIF</v>
      </c>
      <c r="AS465">
        <f t="shared" si="1058"/>
        <v>4</v>
      </c>
      <c r="AT465">
        <f t="shared" si="1059"/>
        <v>55</v>
      </c>
      <c r="AU465">
        <f t="shared" si="1060"/>
        <v>11</v>
      </c>
      <c r="AV465">
        <f t="shared" si="1061"/>
        <v>1.0212346136766968</v>
      </c>
      <c r="AW465" s="4">
        <f t="shared" si="1062"/>
        <v>4.2551442236529034E-2</v>
      </c>
      <c r="AX465">
        <f t="shared" si="1063"/>
        <v>1.7823906443990671E-2</v>
      </c>
      <c r="AY465">
        <f t="shared" si="1064"/>
        <v>0.27826564322864672</v>
      </c>
      <c r="AZ465" s="4">
        <f t="shared" si="1065"/>
        <v>1.1594401801193614E-2</v>
      </c>
      <c r="BA465">
        <f t="shared" si="1066"/>
        <v>357852.96218730602</v>
      </c>
      <c r="BB465" t="s">
        <v>191</v>
      </c>
      <c r="BC465">
        <f t="shared" si="1067"/>
        <v>1.6701293707142118E-2</v>
      </c>
      <c r="BD465">
        <f t="shared" si="1068"/>
        <v>148.58342612835347</v>
      </c>
      <c r="BE465">
        <f t="shared" si="1069"/>
        <v>23.437028912990627</v>
      </c>
      <c r="BF465">
        <f t="shared" si="1070"/>
        <v>-2.2744814998901398E-3</v>
      </c>
      <c r="BG465">
        <f t="shared" si="1071"/>
        <v>23.434754431490738</v>
      </c>
      <c r="BH465" s="19">
        <f t="shared" si="1072"/>
        <v>0.17395935375910204</v>
      </c>
      <c r="BI465">
        <f t="shared" si="1073"/>
        <v>0.95853106345360473</v>
      </c>
      <c r="BJ465">
        <f t="shared" si="1074"/>
        <v>8.3795310634536051</v>
      </c>
      <c r="BK465">
        <f t="shared" si="1075"/>
        <v>234.74845403913696</v>
      </c>
      <c r="BL465">
        <f t="shared" si="1076"/>
        <v>4.0971334369495214</v>
      </c>
      <c r="BM465">
        <f t="shared" si="1077"/>
        <v>250.94451191266711</v>
      </c>
      <c r="BN465">
        <f t="shared" si="1078"/>
        <v>16.72963412751114</v>
      </c>
      <c r="BO465">
        <f t="shared" si="1079"/>
        <v>16</v>
      </c>
      <c r="BP465">
        <f t="shared" si="1080"/>
        <v>43</v>
      </c>
      <c r="BQ465">
        <f t="shared" si="1081"/>
        <v>46</v>
      </c>
      <c r="BR465">
        <f t="shared" si="1082"/>
        <v>-16.955693048602146</v>
      </c>
      <c r="BS465" t="str">
        <f t="shared" si="1083"/>
        <v>NEGATIF</v>
      </c>
      <c r="BT465">
        <f t="shared" si="1019"/>
        <v>-0.2959326706556224</v>
      </c>
      <c r="BU465">
        <f t="shared" si="1020"/>
        <v>16</v>
      </c>
      <c r="BV465">
        <f t="shared" si="1021"/>
        <v>-1978</v>
      </c>
      <c r="BW465">
        <f t="shared" si="1022"/>
        <v>39</v>
      </c>
      <c r="BX465" t="str">
        <f t="shared" si="1023"/>
        <v>NEGATIF</v>
      </c>
      <c r="BY465">
        <f t="shared" si="1084"/>
        <v>-74.124524952561302</v>
      </c>
      <c r="BZ465">
        <f t="shared" si="1085"/>
        <v>105.8754750474387</v>
      </c>
      <c r="CA465">
        <f t="shared" si="1086"/>
        <v>-35.698134265316121</v>
      </c>
      <c r="CB465" t="str">
        <f t="shared" si="1087"/>
        <v>NEGATIF</v>
      </c>
      <c r="CC465">
        <f t="shared" si="1088"/>
        <v>35</v>
      </c>
      <c r="CD465">
        <f t="shared" si="1089"/>
        <v>41</v>
      </c>
      <c r="CE465">
        <f t="shared" si="1090"/>
        <v>53</v>
      </c>
      <c r="CG465">
        <f t="shared" si="1091"/>
        <v>4.3798079726861738</v>
      </c>
      <c r="CH465">
        <f t="shared" si="1092"/>
        <v>0.40901362422584531</v>
      </c>
      <c r="CI465">
        <f t="shared" si="1093"/>
        <v>0.40905332141679407</v>
      </c>
    </row>
    <row r="466" spans="1:87">
      <c r="A466">
        <f t="shared" ref="A466:F466" si="1173">A172</f>
        <v>7.0027777777777782</v>
      </c>
      <c r="B466">
        <f t="shared" si="1173"/>
        <v>111.315</v>
      </c>
      <c r="C466">
        <f t="shared" si="1173"/>
        <v>7</v>
      </c>
      <c r="D466">
        <f t="shared" si="1173"/>
        <v>2017</v>
      </c>
      <c r="E466">
        <f t="shared" si="1173"/>
        <v>5</v>
      </c>
      <c r="F466">
        <f t="shared" si="1173"/>
        <v>25</v>
      </c>
      <c r="G466">
        <f t="shared" si="1025"/>
        <v>0.12222152900771403</v>
      </c>
      <c r="H466">
        <f t="shared" ref="H466:J466" si="1174">H172</f>
        <v>16</v>
      </c>
      <c r="I466">
        <f t="shared" si="1174"/>
        <v>0</v>
      </c>
      <c r="J466">
        <f t="shared" si="1174"/>
        <v>16</v>
      </c>
      <c r="L466">
        <f t="shared" ref="L466:M466" si="1175">L172</f>
        <v>20</v>
      </c>
      <c r="M466">
        <f t="shared" si="1175"/>
        <v>-13</v>
      </c>
      <c r="N466">
        <f t="shared" si="1028"/>
        <v>2457898.875</v>
      </c>
      <c r="O466">
        <f t="shared" si="1029"/>
        <v>8.1271790906283143E-4</v>
      </c>
      <c r="P466">
        <f t="shared" si="1030"/>
        <v>2457898.8758127177</v>
      </c>
      <c r="Q466">
        <f t="shared" si="1031"/>
        <v>0.17395963895188812</v>
      </c>
      <c r="R466">
        <f t="shared" si="1032"/>
        <v>249.45202757085531</v>
      </c>
      <c r="S466">
        <f t="shared" si="1033"/>
        <v>348.29348029657558</v>
      </c>
      <c r="T466">
        <f t="shared" si="1034"/>
        <v>4.3537592068870978</v>
      </c>
      <c r="U466">
        <f t="shared" si="1035"/>
        <v>6.0788679944052397</v>
      </c>
      <c r="V466">
        <f t="shared" si="1036"/>
        <v>148.57835599831719</v>
      </c>
      <c r="W466">
        <f t="shared" si="1037"/>
        <v>2.5931815093709014</v>
      </c>
      <c r="X466">
        <f t="shared" si="1038"/>
        <v>63.146777230326734</v>
      </c>
      <c r="Y466">
        <f t="shared" si="1039"/>
        <v>1.1021191746925871</v>
      </c>
      <c r="Z466">
        <f t="shared" si="1040"/>
        <v>139.90774061096818</v>
      </c>
      <c r="AA466">
        <f t="shared" si="1041"/>
        <v>2.4418507226875779</v>
      </c>
      <c r="AB466">
        <f t="shared" si="1042"/>
        <v>-4434.2136341570304</v>
      </c>
      <c r="AC466">
        <f t="shared" si="1043"/>
        <v>97.701222317476251</v>
      </c>
      <c r="AD466">
        <f t="shared" si="1044"/>
        <v>2310.9535377477346</v>
      </c>
      <c r="AE466">
        <f t="shared" si="1045"/>
        <v>-664.1891258004157</v>
      </c>
      <c r="AF466">
        <f t="shared" si="1046"/>
        <v>277.33284823095107</v>
      </c>
      <c r="AG466">
        <f t="shared" si="1047"/>
        <v>1417.6228944364004</v>
      </c>
      <c r="AH466">
        <f t="shared" si="1048"/>
        <v>-994.79225722488377</v>
      </c>
      <c r="AI466">
        <f t="shared" si="1049"/>
        <v>-0.27633118256246769</v>
      </c>
      <c r="AJ466">
        <f t="shared" si="1050"/>
        <v>249.17569638829283</v>
      </c>
      <c r="AK466">
        <f t="shared" si="1051"/>
        <v>4.3489363179254532</v>
      </c>
      <c r="AL466">
        <f t="shared" si="1052"/>
        <v>249</v>
      </c>
      <c r="AM466">
        <f t="shared" si="1053"/>
        <v>10</v>
      </c>
      <c r="AN466">
        <f t="shared" si="1054"/>
        <v>32</v>
      </c>
      <c r="AP466">
        <f t="shared" si="1055"/>
        <v>4.9258935698234438</v>
      </c>
      <c r="AQ466">
        <f t="shared" si="1056"/>
        <v>8.5973061396236283E-2</v>
      </c>
      <c r="AR466" t="str">
        <f t="shared" si="1057"/>
        <v>POSITIF</v>
      </c>
      <c r="AS466">
        <f t="shared" si="1058"/>
        <v>4</v>
      </c>
      <c r="AT466">
        <f t="shared" si="1059"/>
        <v>55</v>
      </c>
      <c r="AU466">
        <f t="shared" si="1060"/>
        <v>33</v>
      </c>
      <c r="AV466">
        <f t="shared" si="1061"/>
        <v>1.0212763114697874</v>
      </c>
      <c r="AW466" s="4">
        <f t="shared" si="1062"/>
        <v>4.2553179644574474E-2</v>
      </c>
      <c r="AX466">
        <f t="shared" si="1063"/>
        <v>1.7824634207770917E-2</v>
      </c>
      <c r="AY466">
        <f t="shared" si="1064"/>
        <v>0.27827700391447846</v>
      </c>
      <c r="AZ466" s="4">
        <f t="shared" si="1065"/>
        <v>1.159487516310327E-2</v>
      </c>
      <c r="BA466">
        <f t="shared" si="1066"/>
        <v>357838.35292008164</v>
      </c>
      <c r="BB466" t="s">
        <v>191</v>
      </c>
      <c r="BC466">
        <f t="shared" si="1067"/>
        <v>1.6701293695164023E-2</v>
      </c>
      <c r="BD466">
        <f t="shared" si="1068"/>
        <v>148.58287452664482</v>
      </c>
      <c r="BE466">
        <f t="shared" si="1069"/>
        <v>23.437028909281931</v>
      </c>
      <c r="BF466">
        <f t="shared" si="1070"/>
        <v>-2.2745144160676708E-3</v>
      </c>
      <c r="BG466">
        <f t="shared" si="1071"/>
        <v>23.434754394865863</v>
      </c>
      <c r="BH466" s="19">
        <f t="shared" si="1072"/>
        <v>0.17395963895188812</v>
      </c>
      <c r="BI466">
        <f t="shared" si="1073"/>
        <v>1.2092155394144357</v>
      </c>
      <c r="BJ466">
        <f t="shared" si="1074"/>
        <v>8.6302155394144364</v>
      </c>
      <c r="BK466">
        <f t="shared" si="1075"/>
        <v>238.495565090295</v>
      </c>
      <c r="BL466">
        <f t="shared" si="1076"/>
        <v>4.162532862230095</v>
      </c>
      <c r="BM466">
        <f t="shared" si="1077"/>
        <v>250.95766800092156</v>
      </c>
      <c r="BN466">
        <f t="shared" si="1078"/>
        <v>16.730511200061436</v>
      </c>
      <c r="BO466">
        <f t="shared" si="1079"/>
        <v>16</v>
      </c>
      <c r="BP466">
        <f t="shared" si="1080"/>
        <v>43</v>
      </c>
      <c r="BQ466">
        <f t="shared" si="1081"/>
        <v>49</v>
      </c>
      <c r="BR466">
        <f t="shared" si="1082"/>
        <v>-16.951805614530112</v>
      </c>
      <c r="BS466" t="str">
        <f t="shared" si="1083"/>
        <v>NEGATIF</v>
      </c>
      <c r="BT466">
        <f t="shared" si="1019"/>
        <v>-0.29586482213161119</v>
      </c>
      <c r="BU466">
        <f t="shared" si="1020"/>
        <v>16</v>
      </c>
      <c r="BV466">
        <f t="shared" si="1021"/>
        <v>-1978</v>
      </c>
      <c r="BW466">
        <f t="shared" si="1022"/>
        <v>53</v>
      </c>
      <c r="BX466" t="str">
        <f t="shared" si="1023"/>
        <v>NEGATIF</v>
      </c>
      <c r="BY466">
        <f t="shared" si="1084"/>
        <v>-74.351543380695517</v>
      </c>
      <c r="BZ466">
        <f t="shared" si="1085"/>
        <v>105.64845661930448</v>
      </c>
      <c r="CA466">
        <f t="shared" si="1086"/>
        <v>-32.118874813619321</v>
      </c>
      <c r="CB466" t="str">
        <f t="shared" si="1087"/>
        <v>NEGATIF</v>
      </c>
      <c r="CC466">
        <f t="shared" si="1088"/>
        <v>32</v>
      </c>
      <c r="CD466">
        <f t="shared" si="1089"/>
        <v>7</v>
      </c>
      <c r="CE466">
        <f t="shared" si="1090"/>
        <v>7</v>
      </c>
      <c r="CG466">
        <f t="shared" si="1091"/>
        <v>4.3800375897428969</v>
      </c>
      <c r="CH466">
        <f t="shared" si="1092"/>
        <v>0.40901362358662063</v>
      </c>
      <c r="CI466">
        <f t="shared" si="1093"/>
        <v>0.40905332135206512</v>
      </c>
    </row>
    <row r="467" spans="1:87">
      <c r="A467">
        <f t="shared" ref="A467:F467" si="1176">A173</f>
        <v>7.0027777777777782</v>
      </c>
      <c r="B467">
        <f t="shared" si="1176"/>
        <v>111.315</v>
      </c>
      <c r="C467">
        <f t="shared" si="1176"/>
        <v>7</v>
      </c>
      <c r="D467">
        <f t="shared" si="1176"/>
        <v>2017</v>
      </c>
      <c r="E467">
        <f t="shared" si="1176"/>
        <v>5</v>
      </c>
      <c r="F467">
        <f t="shared" si="1176"/>
        <v>25</v>
      </c>
      <c r="G467">
        <f t="shared" si="1025"/>
        <v>0.12222152900771403</v>
      </c>
      <c r="H467">
        <f t="shared" ref="H467:J467" si="1177">H173</f>
        <v>16</v>
      </c>
      <c r="I467">
        <f t="shared" si="1177"/>
        <v>15</v>
      </c>
      <c r="J467">
        <f t="shared" si="1177"/>
        <v>16.25</v>
      </c>
      <c r="L467">
        <f t="shared" ref="L467:M467" si="1178">L173</f>
        <v>20</v>
      </c>
      <c r="M467">
        <f t="shared" si="1178"/>
        <v>-13</v>
      </c>
      <c r="N467">
        <f t="shared" si="1028"/>
        <v>2457898.885416667</v>
      </c>
      <c r="O467">
        <f t="shared" si="1029"/>
        <v>8.1271790906283143E-4</v>
      </c>
      <c r="P467">
        <f t="shared" si="1030"/>
        <v>2457898.8862293847</v>
      </c>
      <c r="Q467">
        <f t="shared" si="1031"/>
        <v>0.17395992414468694</v>
      </c>
      <c r="R467">
        <f t="shared" si="1032"/>
        <v>249.45202757085531</v>
      </c>
      <c r="S467">
        <f t="shared" si="1033"/>
        <v>348.42957397190912</v>
      </c>
      <c r="T467">
        <f t="shared" si="1034"/>
        <v>4.3537592068870978</v>
      </c>
      <c r="U467">
        <f t="shared" si="1035"/>
        <v>6.0812432771309508</v>
      </c>
      <c r="V467">
        <f t="shared" si="1036"/>
        <v>148.5778043949469</v>
      </c>
      <c r="W467">
        <f t="shared" si="1037"/>
        <v>2.5931718820759246</v>
      </c>
      <c r="X467">
        <f t="shared" si="1038"/>
        <v>63.157044390397459</v>
      </c>
      <c r="Y467">
        <f t="shared" si="1039"/>
        <v>1.1022983704406506</v>
      </c>
      <c r="Z467">
        <f t="shared" si="1040"/>
        <v>139.91800728079306</v>
      </c>
      <c r="AA467">
        <f t="shared" si="1041"/>
        <v>2.4420299098792371</v>
      </c>
      <c r="AB467">
        <f t="shared" si="1042"/>
        <v>-4381.5428879295305</v>
      </c>
      <c r="AC467">
        <f t="shared" si="1043"/>
        <v>96.895546497264149</v>
      </c>
      <c r="AD467">
        <f t="shared" si="1044"/>
        <v>2321.2611214283456</v>
      </c>
      <c r="AE467">
        <f t="shared" si="1045"/>
        <v>-663.42261698594712</v>
      </c>
      <c r="AF467">
        <f t="shared" si="1046"/>
        <v>276.46260936201634</v>
      </c>
      <c r="AG467">
        <f t="shared" si="1047"/>
        <v>1406.7806687826762</v>
      </c>
      <c r="AH467">
        <f t="shared" si="1048"/>
        <v>-943.56555884517525</v>
      </c>
      <c r="AI467">
        <f t="shared" si="1049"/>
        <v>-0.26210154412365977</v>
      </c>
      <c r="AJ467">
        <f t="shared" si="1050"/>
        <v>249.18992602673165</v>
      </c>
      <c r="AK467">
        <f t="shared" si="1051"/>
        <v>4.3491846719675786</v>
      </c>
      <c r="AL467">
        <f t="shared" si="1052"/>
        <v>249</v>
      </c>
      <c r="AM467">
        <f t="shared" si="1053"/>
        <v>11</v>
      </c>
      <c r="AN467">
        <f t="shared" si="1054"/>
        <v>23</v>
      </c>
      <c r="AP467">
        <f t="shared" si="1055"/>
        <v>4.9279376869994804</v>
      </c>
      <c r="AQ467">
        <f t="shared" si="1056"/>
        <v>8.6008737971254703E-2</v>
      </c>
      <c r="AR467" t="str">
        <f t="shared" si="1057"/>
        <v>POSITIF</v>
      </c>
      <c r="AS467">
        <f t="shared" si="1058"/>
        <v>4</v>
      </c>
      <c r="AT467">
        <f t="shared" si="1059"/>
        <v>55</v>
      </c>
      <c r="AU467">
        <f t="shared" si="1060"/>
        <v>40</v>
      </c>
      <c r="AV467">
        <f t="shared" si="1061"/>
        <v>1.0213175960841814</v>
      </c>
      <c r="AW467" s="4">
        <f t="shared" si="1062"/>
        <v>4.2554899836840888E-2</v>
      </c>
      <c r="AX467">
        <f t="shared" si="1063"/>
        <v>1.7825354760222512E-2</v>
      </c>
      <c r="AY467">
        <f t="shared" si="1064"/>
        <v>0.27828825202842994</v>
      </c>
      <c r="AZ467" s="4">
        <f t="shared" si="1065"/>
        <v>1.1595343834517914E-2</v>
      </c>
      <c r="BA467">
        <f t="shared" si="1066"/>
        <v>357823.88958973542</v>
      </c>
      <c r="BB467" t="s">
        <v>191</v>
      </c>
      <c r="BC467">
        <f t="shared" si="1067"/>
        <v>1.6701293683185923E-2</v>
      </c>
      <c r="BD467">
        <f t="shared" si="1068"/>
        <v>148.58232292491149</v>
      </c>
      <c r="BE467">
        <f t="shared" si="1069"/>
        <v>23.437028905573236</v>
      </c>
      <c r="BF467">
        <f t="shared" si="1070"/>
        <v>-2.2745473200065929E-3</v>
      </c>
      <c r="BG467">
        <f t="shared" si="1071"/>
        <v>23.43475435825323</v>
      </c>
      <c r="BH467" s="19">
        <f t="shared" si="1072"/>
        <v>0.17395992414468694</v>
      </c>
      <c r="BI467">
        <f t="shared" si="1073"/>
        <v>1.4599000265821815</v>
      </c>
      <c r="BJ467">
        <f t="shared" si="1074"/>
        <v>8.8809000265821822</v>
      </c>
      <c r="BK467">
        <f t="shared" si="1075"/>
        <v>242.24290419432953</v>
      </c>
      <c r="BL467">
        <f t="shared" si="1076"/>
        <v>4.2279362677842318</v>
      </c>
      <c r="BM467">
        <f t="shared" si="1077"/>
        <v>250.97059620440319</v>
      </c>
      <c r="BN467">
        <f t="shared" si="1078"/>
        <v>16.731373080293547</v>
      </c>
      <c r="BO467">
        <f t="shared" si="1079"/>
        <v>16</v>
      </c>
      <c r="BP467">
        <f t="shared" si="1080"/>
        <v>43</v>
      </c>
      <c r="BQ467">
        <f t="shared" si="1081"/>
        <v>52</v>
      </c>
      <c r="BR467">
        <f t="shared" si="1082"/>
        <v>-16.951878693273425</v>
      </c>
      <c r="BS467" t="str">
        <f t="shared" si="1083"/>
        <v>NEGATIF</v>
      </c>
      <c r="BT467">
        <f t="shared" si="1019"/>
        <v>-0.29586609759629517</v>
      </c>
      <c r="BU467">
        <f t="shared" si="1020"/>
        <v>16</v>
      </c>
      <c r="BV467">
        <f t="shared" si="1021"/>
        <v>-1978</v>
      </c>
      <c r="BW467">
        <f t="shared" si="1022"/>
        <v>53</v>
      </c>
      <c r="BX467" t="str">
        <f t="shared" si="1023"/>
        <v>NEGATIF</v>
      </c>
      <c r="BY467">
        <f t="shared" si="1084"/>
        <v>-74.479199382672576</v>
      </c>
      <c r="BZ467">
        <f t="shared" si="1085"/>
        <v>105.52080061732742</v>
      </c>
      <c r="CA467">
        <f t="shared" si="1086"/>
        <v>-28.536104180842628</v>
      </c>
      <c r="CB467" t="str">
        <f t="shared" si="1087"/>
        <v>NEGATIF</v>
      </c>
      <c r="CC467">
        <f t="shared" si="1088"/>
        <v>28</v>
      </c>
      <c r="CD467">
        <f t="shared" si="1089"/>
        <v>32</v>
      </c>
      <c r="CE467">
        <f t="shared" si="1090"/>
        <v>9</v>
      </c>
      <c r="CG467">
        <f t="shared" si="1091"/>
        <v>4.3802632294600192</v>
      </c>
      <c r="CH467">
        <f t="shared" si="1092"/>
        <v>0.40901362294760962</v>
      </c>
      <c r="CI467">
        <f t="shared" si="1093"/>
        <v>0.40905332128733618</v>
      </c>
    </row>
    <row r="468" spans="1:87">
      <c r="A468">
        <f t="shared" ref="A468:F468" si="1179">A174</f>
        <v>7.0027777777777782</v>
      </c>
      <c r="B468">
        <f t="shared" si="1179"/>
        <v>111.315</v>
      </c>
      <c r="C468">
        <f t="shared" si="1179"/>
        <v>7</v>
      </c>
      <c r="D468">
        <f t="shared" si="1179"/>
        <v>2017</v>
      </c>
      <c r="E468">
        <f t="shared" si="1179"/>
        <v>5</v>
      </c>
      <c r="F468">
        <f t="shared" si="1179"/>
        <v>25</v>
      </c>
      <c r="G468">
        <f t="shared" si="1025"/>
        <v>0.12222152900771403</v>
      </c>
      <c r="H468">
        <f t="shared" ref="H468:J468" si="1180">H174</f>
        <v>16</v>
      </c>
      <c r="I468">
        <f t="shared" si="1180"/>
        <v>30</v>
      </c>
      <c r="J468">
        <f t="shared" si="1180"/>
        <v>16.5</v>
      </c>
      <c r="L468">
        <f t="shared" ref="L468:M468" si="1181">L174</f>
        <v>20</v>
      </c>
      <c r="M468">
        <f t="shared" si="1181"/>
        <v>-13</v>
      </c>
      <c r="N468">
        <f t="shared" si="1028"/>
        <v>2457898.8958333335</v>
      </c>
      <c r="O468">
        <f t="shared" si="1029"/>
        <v>8.1271790906283143E-4</v>
      </c>
      <c r="P468">
        <f t="shared" si="1030"/>
        <v>2457898.8966460512</v>
      </c>
      <c r="Q468">
        <f t="shared" si="1031"/>
        <v>0.17396020933747303</v>
      </c>
      <c r="R468">
        <f t="shared" si="1032"/>
        <v>249.45202757085531</v>
      </c>
      <c r="S468">
        <f t="shared" si="1033"/>
        <v>348.56566764117451</v>
      </c>
      <c r="T468">
        <f t="shared" si="1034"/>
        <v>4.3537592068870978</v>
      </c>
      <c r="U468">
        <f t="shared" si="1035"/>
        <v>6.0836185597507519</v>
      </c>
      <c r="V468">
        <f t="shared" si="1036"/>
        <v>148.57725279160121</v>
      </c>
      <c r="W468">
        <f t="shared" si="1037"/>
        <v>2.5931622547813777</v>
      </c>
      <c r="X468">
        <f t="shared" si="1038"/>
        <v>63.167311550009799</v>
      </c>
      <c r="Y468">
        <f t="shared" si="1039"/>
        <v>1.1024775661807138</v>
      </c>
      <c r="Z468">
        <f t="shared" si="1040"/>
        <v>139.92827395015865</v>
      </c>
      <c r="AA468">
        <f t="shared" si="1041"/>
        <v>2.4422090970628805</v>
      </c>
      <c r="AB468">
        <f t="shared" si="1042"/>
        <v>-4328.8465241341619</v>
      </c>
      <c r="AC468">
        <f t="shared" si="1043"/>
        <v>96.079656600489315</v>
      </c>
      <c r="AD468">
        <f t="shared" si="1044"/>
        <v>2330.5899600795742</v>
      </c>
      <c r="AE468">
        <f t="shared" si="1045"/>
        <v>-662.5861810892859</v>
      </c>
      <c r="AF468">
        <f t="shared" si="1046"/>
        <v>275.58913903742581</v>
      </c>
      <c r="AG468">
        <f t="shared" si="1047"/>
        <v>1395.9269185927806</v>
      </c>
      <c r="AH468">
        <f t="shared" si="1048"/>
        <v>-893.24703091317815</v>
      </c>
      <c r="AI468">
        <f t="shared" si="1049"/>
        <v>-0.24812417525366059</v>
      </c>
      <c r="AJ468">
        <f t="shared" si="1050"/>
        <v>249.20390339560166</v>
      </c>
      <c r="AK468">
        <f t="shared" si="1051"/>
        <v>4.3494286230751262</v>
      </c>
      <c r="AL468">
        <f t="shared" si="1052"/>
        <v>249</v>
      </c>
      <c r="AM468">
        <f t="shared" si="1053"/>
        <v>12</v>
      </c>
      <c r="AN468">
        <f t="shared" si="1054"/>
        <v>14</v>
      </c>
      <c r="AP468">
        <f t="shared" si="1055"/>
        <v>4.929369592064317</v>
      </c>
      <c r="AQ468">
        <f t="shared" si="1056"/>
        <v>8.6033729429212072E-2</v>
      </c>
      <c r="AR468" t="str">
        <f t="shared" si="1057"/>
        <v>POSITIF</v>
      </c>
      <c r="AS468">
        <f t="shared" si="1058"/>
        <v>4</v>
      </c>
      <c r="AT468">
        <f t="shared" si="1059"/>
        <v>55</v>
      </c>
      <c r="AU468">
        <f t="shared" si="1060"/>
        <v>45</v>
      </c>
      <c r="AV468">
        <f t="shared" si="1061"/>
        <v>1.0213584671789082</v>
      </c>
      <c r="AW468" s="4">
        <f t="shared" si="1062"/>
        <v>4.2556602799121178E-2</v>
      </c>
      <c r="AX468">
        <f t="shared" si="1063"/>
        <v>1.7826068095394387E-2</v>
      </c>
      <c r="AY468">
        <f t="shared" si="1064"/>
        <v>0.27829938747760674</v>
      </c>
      <c r="AZ468" s="4">
        <f t="shared" si="1065"/>
        <v>1.1595807811566947E-2</v>
      </c>
      <c r="BA468">
        <f t="shared" si="1066"/>
        <v>357809.57228045451</v>
      </c>
      <c r="BB468" t="s">
        <v>191</v>
      </c>
      <c r="BC468">
        <f t="shared" si="1067"/>
        <v>1.6701293671207828E-2</v>
      </c>
      <c r="BD468">
        <f t="shared" si="1068"/>
        <v>148.58177132320284</v>
      </c>
      <c r="BE468">
        <f t="shared" si="1069"/>
        <v>23.43702890186454</v>
      </c>
      <c r="BF468">
        <f t="shared" si="1070"/>
        <v>-2.2745802116980961E-3</v>
      </c>
      <c r="BG468">
        <f t="shared" si="1071"/>
        <v>23.434754321652843</v>
      </c>
      <c r="BH468" s="19">
        <f t="shared" si="1072"/>
        <v>0.17396020933747303</v>
      </c>
      <c r="BI468">
        <f t="shared" si="1073"/>
        <v>1.7105845025430122</v>
      </c>
      <c r="BJ468">
        <f t="shared" si="1074"/>
        <v>9.1315845025430118</v>
      </c>
      <c r="BK468">
        <f t="shared" si="1075"/>
        <v>245.99047216923807</v>
      </c>
      <c r="BL468">
        <f t="shared" si="1076"/>
        <v>4.2933436678886823</v>
      </c>
      <c r="BM468">
        <f t="shared" si="1077"/>
        <v>250.98329536890708</v>
      </c>
      <c r="BN468">
        <f t="shared" si="1078"/>
        <v>16.732219691260472</v>
      </c>
      <c r="BO468">
        <f t="shared" si="1079"/>
        <v>16</v>
      </c>
      <c r="BP468">
        <f t="shared" si="1080"/>
        <v>43</v>
      </c>
      <c r="BQ468">
        <f t="shared" si="1081"/>
        <v>55</v>
      </c>
      <c r="BR468">
        <f t="shared" si="1082"/>
        <v>-16.952518772557173</v>
      </c>
      <c r="BS468" t="str">
        <f t="shared" si="1083"/>
        <v>NEGATIF</v>
      </c>
      <c r="BT468">
        <f t="shared" si="1019"/>
        <v>-0.29587726908727041</v>
      </c>
      <c r="BU468">
        <f t="shared" si="1020"/>
        <v>16</v>
      </c>
      <c r="BV468">
        <f t="shared" si="1021"/>
        <v>-1978</v>
      </c>
      <c r="BW468">
        <f t="shared" si="1022"/>
        <v>50</v>
      </c>
      <c r="BX468" t="str">
        <f t="shared" si="1023"/>
        <v>NEGATIF</v>
      </c>
      <c r="BY468">
        <f t="shared" si="1084"/>
        <v>-74.522473190221802</v>
      </c>
      <c r="BZ468">
        <f t="shared" si="1085"/>
        <v>105.4775268097782</v>
      </c>
      <c r="CA468">
        <f t="shared" si="1086"/>
        <v>-24.951636713518397</v>
      </c>
      <c r="CB468" t="str">
        <f t="shared" si="1087"/>
        <v>NEGATIF</v>
      </c>
      <c r="CC468">
        <f t="shared" si="1088"/>
        <v>24</v>
      </c>
      <c r="CD468">
        <f t="shared" si="1089"/>
        <v>57</v>
      </c>
      <c r="CE468">
        <f t="shared" si="1090"/>
        <v>5</v>
      </c>
      <c r="CG468">
        <f t="shared" si="1091"/>
        <v>4.3804848716928646</v>
      </c>
      <c r="CH468">
        <f t="shared" si="1092"/>
        <v>0.40901362230881239</v>
      </c>
      <c r="CI468">
        <f t="shared" si="1093"/>
        <v>0.40905332122260718</v>
      </c>
    </row>
    <row r="469" spans="1:87">
      <c r="A469">
        <f t="shared" ref="A469:F469" si="1182">A175</f>
        <v>7.0027777777777782</v>
      </c>
      <c r="B469">
        <f t="shared" si="1182"/>
        <v>111.315</v>
      </c>
      <c r="C469">
        <f t="shared" si="1182"/>
        <v>7</v>
      </c>
      <c r="D469">
        <f t="shared" si="1182"/>
        <v>2017</v>
      </c>
      <c r="E469">
        <f t="shared" si="1182"/>
        <v>5</v>
      </c>
      <c r="F469">
        <f t="shared" si="1182"/>
        <v>25</v>
      </c>
      <c r="G469">
        <f t="shared" si="1025"/>
        <v>0.12222152900771403</v>
      </c>
      <c r="H469">
        <f t="shared" ref="H469:J469" si="1183">H175</f>
        <v>16</v>
      </c>
      <c r="I469">
        <f t="shared" si="1183"/>
        <v>45</v>
      </c>
      <c r="J469">
        <f t="shared" si="1183"/>
        <v>16.75</v>
      </c>
      <c r="L469">
        <f t="shared" ref="L469:M469" si="1184">L175</f>
        <v>20</v>
      </c>
      <c r="M469">
        <f t="shared" si="1184"/>
        <v>-13</v>
      </c>
      <c r="N469">
        <f t="shared" si="1028"/>
        <v>2457898.90625</v>
      </c>
      <c r="O469">
        <f t="shared" si="1029"/>
        <v>8.1271790906283143E-4</v>
      </c>
      <c r="P469">
        <f t="shared" si="1030"/>
        <v>2457898.9070627177</v>
      </c>
      <c r="Q469">
        <f t="shared" si="1031"/>
        <v>0.17396049453025911</v>
      </c>
      <c r="R469">
        <f t="shared" si="1032"/>
        <v>249.45202757085531</v>
      </c>
      <c r="S469">
        <f t="shared" si="1033"/>
        <v>348.70176131043991</v>
      </c>
      <c r="T469">
        <f t="shared" si="1034"/>
        <v>4.3537592068870978</v>
      </c>
      <c r="U469">
        <f t="shared" si="1035"/>
        <v>6.0859938423705531</v>
      </c>
      <c r="V469">
        <f t="shared" si="1036"/>
        <v>148.57670118825558</v>
      </c>
      <c r="W469">
        <f t="shared" si="1037"/>
        <v>2.5931526274868313</v>
      </c>
      <c r="X469">
        <f t="shared" si="1038"/>
        <v>63.177578709622139</v>
      </c>
      <c r="Y469">
        <f t="shared" si="1039"/>
        <v>1.1026567619207768</v>
      </c>
      <c r="Z469">
        <f t="shared" si="1040"/>
        <v>139.93854061952425</v>
      </c>
      <c r="AA469">
        <f t="shared" si="1041"/>
        <v>2.4423882842465234</v>
      </c>
      <c r="AB469">
        <f t="shared" si="1042"/>
        <v>-4276.1248377340316</v>
      </c>
      <c r="AC469">
        <f t="shared" si="1043"/>
        <v>95.253638597335254</v>
      </c>
      <c r="AD469">
        <f t="shared" si="1044"/>
        <v>2338.9361207396823</v>
      </c>
      <c r="AE469">
        <f t="shared" si="1045"/>
        <v>-661.67990624103959</v>
      </c>
      <c r="AF469">
        <f t="shared" si="1046"/>
        <v>274.71246020954584</v>
      </c>
      <c r="AG469">
        <f t="shared" si="1047"/>
        <v>1385.0617253425198</v>
      </c>
      <c r="AH469">
        <f t="shared" si="1048"/>
        <v>-843.84079908598778</v>
      </c>
      <c r="AI469">
        <f t="shared" si="1049"/>
        <v>-0.23440022196832994</v>
      </c>
      <c r="AJ469">
        <f t="shared" si="1050"/>
        <v>249.21762734888696</v>
      </c>
      <c r="AK469">
        <f t="shared" si="1051"/>
        <v>4.3496681512463446</v>
      </c>
      <c r="AL469">
        <f t="shared" si="1052"/>
        <v>249</v>
      </c>
      <c r="AM469">
        <f t="shared" si="1053"/>
        <v>13</v>
      </c>
      <c r="AN469">
        <f t="shared" si="1054"/>
        <v>3</v>
      </c>
      <c r="AP469">
        <f t="shared" si="1055"/>
        <v>4.9137295083776733</v>
      </c>
      <c r="AQ469">
        <f t="shared" si="1056"/>
        <v>8.5760758473592685E-2</v>
      </c>
      <c r="AR469" t="str">
        <f t="shared" si="1057"/>
        <v>POSITIF</v>
      </c>
      <c r="AS469">
        <f t="shared" si="1058"/>
        <v>4</v>
      </c>
      <c r="AT469">
        <f t="shared" si="1059"/>
        <v>54</v>
      </c>
      <c r="AU469">
        <f t="shared" si="1060"/>
        <v>49</v>
      </c>
      <c r="AV469">
        <f t="shared" si="1061"/>
        <v>1.0213989244219432</v>
      </c>
      <c r="AW469" s="4">
        <f t="shared" si="1062"/>
        <v>4.2558288517580971E-2</v>
      </c>
      <c r="AX469">
        <f t="shared" si="1063"/>
        <v>1.7826774207491628E-2</v>
      </c>
      <c r="AY469">
        <f t="shared" si="1064"/>
        <v>0.27831041017155178</v>
      </c>
      <c r="AZ469" s="4">
        <f t="shared" si="1065"/>
        <v>1.1596267090481324E-2</v>
      </c>
      <c r="BA469">
        <f t="shared" si="1066"/>
        <v>357795.40107361419</v>
      </c>
      <c r="BB469" t="s">
        <v>191</v>
      </c>
      <c r="BC469">
        <f t="shared" si="1067"/>
        <v>1.6701293659229729E-2</v>
      </c>
      <c r="BD469">
        <f t="shared" si="1068"/>
        <v>148.58121972149419</v>
      </c>
      <c r="BE469">
        <f t="shared" si="1069"/>
        <v>23.437028898155845</v>
      </c>
      <c r="BF469">
        <f t="shared" si="1070"/>
        <v>-2.2746130911377796E-3</v>
      </c>
      <c r="BG469">
        <f t="shared" si="1071"/>
        <v>23.434754285064706</v>
      </c>
      <c r="BH469" s="19">
        <f t="shared" si="1072"/>
        <v>0.17396049453025911</v>
      </c>
      <c r="BI469">
        <f t="shared" si="1073"/>
        <v>1.9612689785038431</v>
      </c>
      <c r="BJ469">
        <f t="shared" si="1074"/>
        <v>9.3822689785038431</v>
      </c>
      <c r="BK469">
        <f t="shared" si="1075"/>
        <v>249.73827023291958</v>
      </c>
      <c r="BL469">
        <f t="shared" si="1076"/>
        <v>4.3587550837997924</v>
      </c>
      <c r="BM469">
        <f t="shared" si="1077"/>
        <v>250.99576444463804</v>
      </c>
      <c r="BN469">
        <f t="shared" si="1078"/>
        <v>16.73305096297587</v>
      </c>
      <c r="BO469">
        <f t="shared" si="1079"/>
        <v>16</v>
      </c>
      <c r="BP469">
        <f t="shared" si="1080"/>
        <v>43</v>
      </c>
      <c r="BQ469">
        <f t="shared" si="1081"/>
        <v>58</v>
      </c>
      <c r="BR469">
        <f t="shared" si="1082"/>
        <v>-16.970005445500977</v>
      </c>
      <c r="BS469" t="str">
        <f t="shared" si="1083"/>
        <v>NEGATIF</v>
      </c>
      <c r="BT469">
        <f t="shared" si="1019"/>
        <v>-0.29618246910535917</v>
      </c>
      <c r="BU469">
        <f t="shared" si="1020"/>
        <v>16</v>
      </c>
      <c r="BV469">
        <f t="shared" si="1021"/>
        <v>-1979</v>
      </c>
      <c r="BW469">
        <f t="shared" si="1022"/>
        <v>47</v>
      </c>
      <c r="BX469" t="str">
        <f t="shared" si="1023"/>
        <v>NEGATIF</v>
      </c>
      <c r="BY469">
        <f t="shared" si="1084"/>
        <v>-74.471818928586572</v>
      </c>
      <c r="BZ469">
        <f t="shared" si="1085"/>
        <v>105.52818107141343</v>
      </c>
      <c r="CA469">
        <f t="shared" si="1086"/>
        <v>-21.36717374232105</v>
      </c>
      <c r="CB469" t="str">
        <f t="shared" si="1087"/>
        <v>NEGATIF</v>
      </c>
      <c r="CC469">
        <f t="shared" si="1088"/>
        <v>21</v>
      </c>
      <c r="CD469">
        <f t="shared" si="1089"/>
        <v>22</v>
      </c>
      <c r="CE469">
        <f t="shared" si="1090"/>
        <v>1</v>
      </c>
      <c r="CG469">
        <f t="shared" si="1091"/>
        <v>4.3807024981190503</v>
      </c>
      <c r="CH469">
        <f t="shared" si="1092"/>
        <v>0.40901362167022892</v>
      </c>
      <c r="CI469">
        <f t="shared" si="1093"/>
        <v>0.40905332115787824</v>
      </c>
    </row>
    <row r="470" spans="1:87">
      <c r="A470">
        <f t="shared" ref="A470:F470" si="1185">A176</f>
        <v>7.0027777777777782</v>
      </c>
      <c r="B470">
        <f t="shared" si="1185"/>
        <v>111.315</v>
      </c>
      <c r="C470">
        <f t="shared" si="1185"/>
        <v>7</v>
      </c>
      <c r="D470">
        <f t="shared" si="1185"/>
        <v>2017</v>
      </c>
      <c r="E470">
        <f t="shared" si="1185"/>
        <v>5</v>
      </c>
      <c r="F470">
        <f t="shared" si="1185"/>
        <v>25</v>
      </c>
      <c r="G470">
        <f t="shared" si="1025"/>
        <v>0.12222152900771403</v>
      </c>
      <c r="H470" s="5">
        <f t="shared" ref="H470:J470" si="1186">H176</f>
        <v>17</v>
      </c>
      <c r="I470" s="5">
        <f t="shared" si="1186"/>
        <v>0</v>
      </c>
      <c r="J470" s="5">
        <f t="shared" si="1186"/>
        <v>17</v>
      </c>
      <c r="K470" s="5"/>
      <c r="L470" s="5">
        <f t="shared" ref="L470:M470" si="1187">L176</f>
        <v>20</v>
      </c>
      <c r="M470" s="5">
        <f t="shared" si="1187"/>
        <v>-13</v>
      </c>
      <c r="N470" s="5">
        <f t="shared" si="1028"/>
        <v>2457898.916666667</v>
      </c>
      <c r="O470" s="5">
        <f t="shared" si="1029"/>
        <v>8.1271790906283143E-4</v>
      </c>
      <c r="P470" s="5">
        <f t="shared" si="1030"/>
        <v>2457898.9174793847</v>
      </c>
      <c r="Q470" s="5">
        <f t="shared" si="1031"/>
        <v>0.17396077972305793</v>
      </c>
      <c r="R470" s="5">
        <f t="shared" si="1032"/>
        <v>249.45202757085531</v>
      </c>
      <c r="S470" s="5">
        <f t="shared" si="1033"/>
        <v>348.83785498577345</v>
      </c>
      <c r="T470" s="5">
        <f t="shared" si="1034"/>
        <v>4.3537592068870978</v>
      </c>
      <c r="U470" s="5">
        <f t="shared" si="1035"/>
        <v>6.0883691250962642</v>
      </c>
      <c r="V470" s="5">
        <f t="shared" si="1036"/>
        <v>148.57614958488529</v>
      </c>
      <c r="W470" s="5">
        <f t="shared" si="1037"/>
        <v>2.5931430001918545</v>
      </c>
      <c r="X470" s="5">
        <f t="shared" si="1038"/>
        <v>63.187845869692865</v>
      </c>
      <c r="Y470" s="5">
        <f t="shared" si="1039"/>
        <v>1.1028359576688402</v>
      </c>
      <c r="Z470" s="5">
        <f t="shared" si="1040"/>
        <v>139.94880728934913</v>
      </c>
      <c r="AA470" s="5">
        <f t="shared" si="1041"/>
        <v>2.4425674714381831</v>
      </c>
      <c r="AB470" s="5">
        <f t="shared" si="1042"/>
        <v>-4223.3781238305992</v>
      </c>
      <c r="AC470" s="5">
        <f t="shared" si="1043"/>
        <v>94.417579523817452</v>
      </c>
      <c r="AD470" s="5">
        <f t="shared" si="1044"/>
        <v>2346.2960846112242</v>
      </c>
      <c r="AE470" s="5">
        <f t="shared" si="1045"/>
        <v>-660.70388792059373</v>
      </c>
      <c r="AF470" s="5">
        <f t="shared" si="1046"/>
        <v>273.83259591391641</v>
      </c>
      <c r="AG470" s="5">
        <f t="shared" si="1047"/>
        <v>1374.1851705912443</v>
      </c>
      <c r="AH470" s="5">
        <f t="shared" si="1048"/>
        <v>-795.35058111099102</v>
      </c>
      <c r="AI470" s="5">
        <f t="shared" si="1049"/>
        <v>-0.22093071697527528</v>
      </c>
      <c r="AJ470" s="5">
        <f t="shared" si="1050"/>
        <v>249.23109685388002</v>
      </c>
      <c r="AK470" s="5">
        <f t="shared" si="1051"/>
        <v>4.3499032384570873</v>
      </c>
      <c r="AL470" s="5">
        <f t="shared" si="1052"/>
        <v>249</v>
      </c>
      <c r="AM470" s="5">
        <f t="shared" si="1053"/>
        <v>13</v>
      </c>
      <c r="AN470" s="5">
        <f t="shared" si="1054"/>
        <v>51</v>
      </c>
      <c r="AO470" s="5"/>
      <c r="AP470" s="5">
        <f t="shared" si="1055"/>
        <v>4.9203431224160461</v>
      </c>
      <c r="AQ470" s="5">
        <f t="shared" si="1056"/>
        <v>8.5876187814018415E-2</v>
      </c>
      <c r="AR470" s="5" t="str">
        <f t="shared" si="1057"/>
        <v>POSITIF</v>
      </c>
      <c r="AS470" s="5">
        <f t="shared" si="1058"/>
        <v>4</v>
      </c>
      <c r="AT470" s="5">
        <f t="shared" si="1059"/>
        <v>55</v>
      </c>
      <c r="AU470" s="5">
        <f t="shared" si="1060"/>
        <v>13</v>
      </c>
      <c r="AV470" s="5">
        <f t="shared" si="1061"/>
        <v>1.0214389674846105</v>
      </c>
      <c r="AW470" s="23">
        <f t="shared" si="1062"/>
        <v>4.2559956978525437E-2</v>
      </c>
      <c r="AX470" s="5">
        <f t="shared" si="1063"/>
        <v>1.7827473090777757E-2</v>
      </c>
      <c r="AY470" s="5">
        <f t="shared" si="1064"/>
        <v>0.27832132002072024</v>
      </c>
      <c r="AZ470" s="23">
        <f t="shared" si="1065"/>
        <v>1.159672166753001E-2</v>
      </c>
      <c r="BA470" s="5">
        <f t="shared" si="1066"/>
        <v>357781.376049741</v>
      </c>
      <c r="BB470" s="5" t="s">
        <v>191</v>
      </c>
      <c r="BC470" s="5">
        <f t="shared" si="1067"/>
        <v>1.6701293647251633E-2</v>
      </c>
      <c r="BD470" s="5">
        <f t="shared" si="1068"/>
        <v>148.58066811976093</v>
      </c>
      <c r="BE470" s="5">
        <f t="shared" si="1069"/>
        <v>23.437028894447149</v>
      </c>
      <c r="BF470" s="5">
        <f t="shared" si="1070"/>
        <v>-2.2746459583212384E-3</v>
      </c>
      <c r="BG470" s="5">
        <f t="shared" si="1071"/>
        <v>23.434754248488829</v>
      </c>
      <c r="BH470" s="19">
        <f t="shared" si="1072"/>
        <v>0.17396077972305793</v>
      </c>
      <c r="BI470">
        <f t="shared" si="1073"/>
        <v>2.2119534656715891</v>
      </c>
      <c r="BJ470">
        <f t="shared" si="1074"/>
        <v>9.6329534656715889</v>
      </c>
      <c r="BK470">
        <f t="shared" si="1075"/>
        <v>253.48629950021154</v>
      </c>
      <c r="BL470" s="5">
        <f t="shared" si="1076"/>
        <v>4.4241705349751479</v>
      </c>
      <c r="BM470">
        <f t="shared" si="1077"/>
        <v>251.00800248486223</v>
      </c>
      <c r="BN470" s="5">
        <f t="shared" si="1078"/>
        <v>16.73386683232415</v>
      </c>
      <c r="BO470" s="5">
        <f t="shared" si="1079"/>
        <v>16</v>
      </c>
      <c r="BP470" s="5">
        <f t="shared" si="1080"/>
        <v>44</v>
      </c>
      <c r="BQ470" s="5">
        <f t="shared" si="1081"/>
        <v>1</v>
      </c>
      <c r="BR470">
        <f t="shared" si="1082"/>
        <v>-16.965443431499764</v>
      </c>
      <c r="BS470" s="5" t="str">
        <f t="shared" si="1083"/>
        <v>NEGATIF</v>
      </c>
      <c r="BT470" s="5">
        <f t="shared" si="1019"/>
        <v>-0.29610284694051597</v>
      </c>
      <c r="BU470" s="5">
        <f t="shared" si="1020"/>
        <v>16</v>
      </c>
      <c r="BV470" s="5">
        <f t="shared" si="1021"/>
        <v>-1978</v>
      </c>
      <c r="BW470" s="5">
        <f t="shared" si="1022"/>
        <v>4</v>
      </c>
      <c r="BX470" s="5" t="str">
        <f t="shared" si="1023"/>
        <v>NEGATIF</v>
      </c>
      <c r="BY470">
        <f t="shared" si="1084"/>
        <v>-74.374897411179134</v>
      </c>
      <c r="BZ470" s="5">
        <f t="shared" si="1085"/>
        <v>105.62510258882087</v>
      </c>
      <c r="CA470">
        <f t="shared" si="1086"/>
        <v>-17.783513164412742</v>
      </c>
      <c r="CB470" s="5" t="str">
        <f t="shared" si="1087"/>
        <v>NEGATIF</v>
      </c>
      <c r="CC470" s="5">
        <f t="shared" si="1088"/>
        <v>17</v>
      </c>
      <c r="CD470" s="5">
        <f t="shared" si="1089"/>
        <v>47</v>
      </c>
      <c r="CE470" s="5">
        <f t="shared" si="1090"/>
        <v>0</v>
      </c>
      <c r="CF470" s="5"/>
      <c r="CG470">
        <f t="shared" si="1091"/>
        <v>4.3809160922149539</v>
      </c>
      <c r="CH470">
        <f t="shared" si="1092"/>
        <v>0.40901362103185945</v>
      </c>
      <c r="CI470">
        <f t="shared" si="1093"/>
        <v>0.40905332109314929</v>
      </c>
    </row>
    <row r="471" spans="1:87">
      <c r="A471">
        <f t="shared" ref="A471:F471" si="1188">A177</f>
        <v>7.0027777777777782</v>
      </c>
      <c r="B471">
        <f t="shared" si="1188"/>
        <v>111.315</v>
      </c>
      <c r="C471">
        <f t="shared" si="1188"/>
        <v>7</v>
      </c>
      <c r="D471">
        <f t="shared" si="1188"/>
        <v>2017</v>
      </c>
      <c r="E471">
        <f t="shared" si="1188"/>
        <v>5</v>
      </c>
      <c r="F471">
        <f t="shared" si="1188"/>
        <v>25</v>
      </c>
      <c r="G471">
        <f t="shared" si="1025"/>
        <v>0.12222152900771403</v>
      </c>
      <c r="H471" s="5">
        <f t="shared" ref="H471:J471" si="1189">H177</f>
        <v>17</v>
      </c>
      <c r="I471" s="5">
        <f t="shared" si="1189"/>
        <v>15</v>
      </c>
      <c r="J471" s="5">
        <f t="shared" si="1189"/>
        <v>17.25</v>
      </c>
      <c r="K471" s="5"/>
      <c r="L471" s="5">
        <f t="shared" ref="L471:M471" si="1190">L177</f>
        <v>20</v>
      </c>
      <c r="M471" s="5">
        <f t="shared" si="1190"/>
        <v>-13</v>
      </c>
      <c r="N471" s="5">
        <f t="shared" si="1028"/>
        <v>2457898.9270833335</v>
      </c>
      <c r="O471" s="5">
        <f t="shared" si="1029"/>
        <v>8.1271790906283143E-4</v>
      </c>
      <c r="P471" s="5">
        <f t="shared" si="1030"/>
        <v>2457898.9278960512</v>
      </c>
      <c r="Q471" s="5">
        <f t="shared" si="1031"/>
        <v>0.17396106491584398</v>
      </c>
      <c r="R471" s="5">
        <f t="shared" si="1032"/>
        <v>249.45202757085531</v>
      </c>
      <c r="S471" s="5">
        <f t="shared" si="1033"/>
        <v>348.97394865502429</v>
      </c>
      <c r="T471" s="5">
        <f t="shared" si="1034"/>
        <v>4.3537592068870978</v>
      </c>
      <c r="U471" s="5">
        <f t="shared" si="1035"/>
        <v>6.0907444077158113</v>
      </c>
      <c r="V471" s="5">
        <f t="shared" si="1036"/>
        <v>148.57559798153966</v>
      </c>
      <c r="W471" s="5">
        <f t="shared" si="1037"/>
        <v>2.5931333728973085</v>
      </c>
      <c r="X471" s="5">
        <f t="shared" si="1038"/>
        <v>63.198113029304295</v>
      </c>
      <c r="Y471" s="5">
        <f t="shared" si="1039"/>
        <v>1.1030151534088877</v>
      </c>
      <c r="Z471" s="5">
        <f t="shared" si="1040"/>
        <v>139.95907395871382</v>
      </c>
      <c r="AA471" s="5">
        <f t="shared" si="1041"/>
        <v>2.4427466586218105</v>
      </c>
      <c r="AB471" s="5">
        <f t="shared" si="1042"/>
        <v>-4170.6066847283946</v>
      </c>
      <c r="AC471" s="5">
        <f t="shared" si="1043"/>
        <v>93.571567586694258</v>
      </c>
      <c r="AD471" s="5">
        <f t="shared" si="1044"/>
        <v>2352.6667477559618</v>
      </c>
      <c r="AE471" s="5">
        <f t="shared" si="1045"/>
        <v>-659.65822909119015</v>
      </c>
      <c r="AF471" s="5">
        <f t="shared" si="1046"/>
        <v>272.94956938708862</v>
      </c>
      <c r="AG471" s="5">
        <f t="shared" si="1047"/>
        <v>1363.2973374397936</v>
      </c>
      <c r="AH471" s="5">
        <f t="shared" si="1048"/>
        <v>-747.77969165004674</v>
      </c>
      <c r="AI471" s="5">
        <f t="shared" si="1049"/>
        <v>-0.20771658101390186</v>
      </c>
      <c r="AJ471" s="5">
        <f t="shared" si="1050"/>
        <v>249.24431098984141</v>
      </c>
      <c r="AK471" s="5">
        <f t="shared" si="1051"/>
        <v>4.3501338686374194</v>
      </c>
      <c r="AL471" s="5">
        <f t="shared" si="1052"/>
        <v>249</v>
      </c>
      <c r="AM471" s="5">
        <f t="shared" si="1053"/>
        <v>14</v>
      </c>
      <c r="AN471" s="5">
        <f t="shared" si="1054"/>
        <v>39</v>
      </c>
      <c r="AO471" s="5"/>
      <c r="AP471" s="5">
        <f t="shared" si="1055"/>
        <v>4.9126854453086999</v>
      </c>
      <c r="AQ471" s="5">
        <f t="shared" si="1056"/>
        <v>8.5742536135440625E-2</v>
      </c>
      <c r="AR471" s="5" t="str">
        <f t="shared" si="1057"/>
        <v>POSITIF</v>
      </c>
      <c r="AS471" s="5">
        <f t="shared" si="1058"/>
        <v>4</v>
      </c>
      <c r="AT471" s="5">
        <f t="shared" si="1059"/>
        <v>54</v>
      </c>
      <c r="AU471" s="5">
        <f t="shared" si="1060"/>
        <v>45</v>
      </c>
      <c r="AV471" s="5">
        <f t="shared" si="1061"/>
        <v>1.0214785960363044</v>
      </c>
      <c r="AW471" s="23">
        <f t="shared" si="1062"/>
        <v>4.2561608168179353E-2</v>
      </c>
      <c r="AX471" s="5">
        <f t="shared" si="1063"/>
        <v>1.7828164739482611E-2</v>
      </c>
      <c r="AY471" s="5">
        <f t="shared" si="1064"/>
        <v>0.27833211693504173</v>
      </c>
      <c r="AZ471" s="23">
        <f t="shared" si="1065"/>
        <v>1.1597171538960073E-2</v>
      </c>
      <c r="BA471" s="5">
        <f t="shared" si="1066"/>
        <v>357767.49729036173</v>
      </c>
      <c r="BB471" s="5" t="s">
        <v>191</v>
      </c>
      <c r="BC471" s="5">
        <f t="shared" si="1067"/>
        <v>1.6701293635273534E-2</v>
      </c>
      <c r="BD471" s="5">
        <f t="shared" si="1068"/>
        <v>148.58011651805234</v>
      </c>
      <c r="BE471" s="5">
        <f t="shared" si="1069"/>
        <v>23.437028890738453</v>
      </c>
      <c r="BF471" s="5">
        <f t="shared" si="1070"/>
        <v>-2.2746788132396688E-3</v>
      </c>
      <c r="BG471" s="5">
        <f t="shared" si="1071"/>
        <v>23.434754211925213</v>
      </c>
      <c r="BH471" s="19">
        <f t="shared" si="1072"/>
        <v>0.17396106491584398</v>
      </c>
      <c r="BI471">
        <f t="shared" si="1073"/>
        <v>2.46263794163242</v>
      </c>
      <c r="BJ471">
        <f t="shared" si="1074"/>
        <v>9.8836379416324203</v>
      </c>
      <c r="BK471">
        <f t="shared" si="1075"/>
        <v>257.23456047978885</v>
      </c>
      <c r="BL471" s="5">
        <f t="shared" si="1076"/>
        <v>4.4895900302928</v>
      </c>
      <c r="BM471">
        <f t="shared" si="1077"/>
        <v>251.0200086446975</v>
      </c>
      <c r="BN471" s="5">
        <f t="shared" si="1078"/>
        <v>16.734667242979832</v>
      </c>
      <c r="BO471" s="5">
        <f t="shared" si="1079"/>
        <v>16</v>
      </c>
      <c r="BP471" s="5">
        <f t="shared" si="1080"/>
        <v>44</v>
      </c>
      <c r="BQ471" s="5">
        <f t="shared" si="1081"/>
        <v>4</v>
      </c>
      <c r="BR471">
        <f t="shared" si="1082"/>
        <v>-16.97495804219017</v>
      </c>
      <c r="BS471" s="5" t="str">
        <f t="shared" si="1083"/>
        <v>NEGATIF</v>
      </c>
      <c r="BT471" s="5">
        <f t="shared" si="1019"/>
        <v>-0.29626890822410901</v>
      </c>
      <c r="BU471" s="5">
        <f t="shared" si="1020"/>
        <v>16</v>
      </c>
      <c r="BV471" s="5">
        <f t="shared" si="1021"/>
        <v>-1979</v>
      </c>
      <c r="BW471" s="5">
        <f t="shared" si="1022"/>
        <v>30</v>
      </c>
      <c r="BX471" s="5" t="str">
        <f t="shared" si="1023"/>
        <v>NEGATIF</v>
      </c>
      <c r="BY471">
        <f t="shared" si="1084"/>
        <v>-74.196759157542814</v>
      </c>
      <c r="BZ471" s="5">
        <f t="shared" si="1085"/>
        <v>105.80324084245719</v>
      </c>
      <c r="CA471">
        <f t="shared" si="1086"/>
        <v>-14.20259627270346</v>
      </c>
      <c r="CB471" s="5" t="str">
        <f t="shared" si="1087"/>
        <v>NEGATIF</v>
      </c>
      <c r="CC471" s="5">
        <f t="shared" si="1088"/>
        <v>14</v>
      </c>
      <c r="CD471" s="5">
        <f t="shared" si="1089"/>
        <v>12</v>
      </c>
      <c r="CE471" s="5">
        <f t="shared" si="1090"/>
        <v>9</v>
      </c>
      <c r="CF471" s="5"/>
      <c r="CG471">
        <f t="shared" si="1091"/>
        <v>4.3811256392346003</v>
      </c>
      <c r="CH471">
        <f t="shared" si="1092"/>
        <v>0.40901362039370398</v>
      </c>
      <c r="CI471">
        <f t="shared" si="1093"/>
        <v>0.40905332102842035</v>
      </c>
    </row>
    <row r="472" spans="1:87">
      <c r="A472">
        <f t="shared" ref="A472:F472" si="1191">A178</f>
        <v>7.0027777777777782</v>
      </c>
      <c r="B472">
        <f t="shared" si="1191"/>
        <v>111.315</v>
      </c>
      <c r="C472">
        <f t="shared" si="1191"/>
        <v>7</v>
      </c>
      <c r="D472">
        <f t="shared" si="1191"/>
        <v>2017</v>
      </c>
      <c r="E472">
        <f t="shared" si="1191"/>
        <v>5</v>
      </c>
      <c r="F472">
        <f t="shared" si="1191"/>
        <v>25</v>
      </c>
      <c r="G472">
        <f t="shared" si="1025"/>
        <v>0.12222152900771403</v>
      </c>
      <c r="H472" s="5">
        <f t="shared" ref="H472:J472" si="1192">H178</f>
        <v>17</v>
      </c>
      <c r="I472" s="5">
        <f t="shared" si="1192"/>
        <v>30</v>
      </c>
      <c r="J472" s="5">
        <f t="shared" si="1192"/>
        <v>17.5</v>
      </c>
      <c r="K472" s="5"/>
      <c r="L472" s="5">
        <f t="shared" ref="L472:M472" si="1193">L178</f>
        <v>20</v>
      </c>
      <c r="M472" s="5">
        <f t="shared" si="1193"/>
        <v>-13</v>
      </c>
      <c r="N472" s="5">
        <f t="shared" si="1028"/>
        <v>2457898.9375</v>
      </c>
      <c r="O472" s="5">
        <f t="shared" si="1029"/>
        <v>8.1271790906283143E-4</v>
      </c>
      <c r="P472" s="5">
        <f t="shared" si="1030"/>
        <v>2457898.9383127177</v>
      </c>
      <c r="Q472" s="5">
        <f t="shared" si="1031"/>
        <v>0.17396135010863006</v>
      </c>
      <c r="R472" s="5">
        <f t="shared" si="1032"/>
        <v>249.45202757085531</v>
      </c>
      <c r="S472" s="5">
        <f t="shared" si="1033"/>
        <v>349.11004232428968</v>
      </c>
      <c r="T472" s="5">
        <f t="shared" si="1034"/>
        <v>4.3537592068870978</v>
      </c>
      <c r="U472" s="5">
        <f t="shared" si="1035"/>
        <v>6.0931196903356124</v>
      </c>
      <c r="V472" s="5">
        <f t="shared" si="1036"/>
        <v>148.57504637819403</v>
      </c>
      <c r="W472" s="5">
        <f t="shared" si="1037"/>
        <v>2.593123745602762</v>
      </c>
      <c r="X472" s="5">
        <f t="shared" si="1038"/>
        <v>63.208380188916635</v>
      </c>
      <c r="Y472" s="5">
        <f t="shared" si="1039"/>
        <v>1.1031943491489506</v>
      </c>
      <c r="Z472" s="5">
        <f t="shared" si="1040"/>
        <v>139.96934062807941</v>
      </c>
      <c r="AA472" s="5">
        <f t="shared" si="1041"/>
        <v>2.4429258458054535</v>
      </c>
      <c r="AB472" s="5">
        <f t="shared" si="1042"/>
        <v>-4117.8108157994002</v>
      </c>
      <c r="AC472" s="5">
        <f t="shared" si="1043"/>
        <v>92.71569192991096</v>
      </c>
      <c r="AD472" s="5">
        <f t="shared" si="1044"/>
        <v>2358.0454243772688</v>
      </c>
      <c r="AE472" s="5">
        <f t="shared" si="1045"/>
        <v>-658.54303992671692</v>
      </c>
      <c r="AF472" s="5">
        <f t="shared" si="1046"/>
        <v>272.06340383023706</v>
      </c>
      <c r="AG472" s="5">
        <f t="shared" si="1047"/>
        <v>1352.3983076150689</v>
      </c>
      <c r="AH472" s="5">
        <f t="shared" si="1048"/>
        <v>-701.13102797363172</v>
      </c>
      <c r="AI472" s="5">
        <f t="shared" si="1049"/>
        <v>-0.19475861888156437</v>
      </c>
      <c r="AJ472" s="5">
        <f t="shared" si="1050"/>
        <v>249.25726895197374</v>
      </c>
      <c r="AK472" s="5">
        <f t="shared" si="1051"/>
        <v>4.3503600277409777</v>
      </c>
      <c r="AL472" s="5">
        <f t="shared" si="1052"/>
        <v>249</v>
      </c>
      <c r="AM472" s="5">
        <f t="shared" si="1053"/>
        <v>15</v>
      </c>
      <c r="AN472" s="5">
        <f t="shared" si="1054"/>
        <v>26</v>
      </c>
      <c r="AO472" s="5"/>
      <c r="AP472" s="5">
        <f t="shared" si="1055"/>
        <v>4.9226297737099145</v>
      </c>
      <c r="AQ472" s="5">
        <f t="shared" si="1056"/>
        <v>8.5916097407941414E-2</v>
      </c>
      <c r="AR472" s="5" t="str">
        <f t="shared" si="1057"/>
        <v>POSITIF</v>
      </c>
      <c r="AS472" s="5">
        <f t="shared" si="1058"/>
        <v>4</v>
      </c>
      <c r="AT472" s="5">
        <f t="shared" si="1059"/>
        <v>55</v>
      </c>
      <c r="AU472" s="5">
        <f t="shared" si="1060"/>
        <v>21</v>
      </c>
      <c r="AV472" s="5">
        <f t="shared" si="1061"/>
        <v>1.0215178097552262</v>
      </c>
      <c r="AW472" s="23">
        <f t="shared" si="1062"/>
        <v>4.2563242073134423E-2</v>
      </c>
      <c r="AX472" s="5">
        <f t="shared" si="1063"/>
        <v>1.782884914798975E-2</v>
      </c>
      <c r="AY472" s="5">
        <f t="shared" si="1064"/>
        <v>0.27834280082684487</v>
      </c>
      <c r="AZ472" s="23">
        <f t="shared" si="1065"/>
        <v>1.1597616701118536E-2</v>
      </c>
      <c r="BA472" s="5">
        <f t="shared" si="1066"/>
        <v>357753.76487424481</v>
      </c>
      <c r="BB472" s="5" t="s">
        <v>191</v>
      </c>
      <c r="BC472" s="5">
        <f t="shared" si="1067"/>
        <v>1.6701293623295439E-2</v>
      </c>
      <c r="BD472" s="5">
        <f t="shared" si="1068"/>
        <v>148.57956491634368</v>
      </c>
      <c r="BE472" s="5">
        <f t="shared" si="1069"/>
        <v>23.437028887029758</v>
      </c>
      <c r="BF472" s="5">
        <f t="shared" si="1070"/>
        <v>-2.274711655888678E-3</v>
      </c>
      <c r="BG472" s="5">
        <f t="shared" si="1071"/>
        <v>23.434754175373868</v>
      </c>
      <c r="BH472" s="19">
        <f t="shared" si="1072"/>
        <v>0.17396135010863006</v>
      </c>
      <c r="BI472">
        <f t="shared" si="1073"/>
        <v>2.7133224176242949</v>
      </c>
      <c r="BJ472">
        <f t="shared" si="1074"/>
        <v>10.134322417624295</v>
      </c>
      <c r="BK472">
        <f t="shared" si="1075"/>
        <v>260.98305407963301</v>
      </c>
      <c r="BL472" s="5">
        <f t="shared" si="1076"/>
        <v>4.5550135856000153</v>
      </c>
      <c r="BM472">
        <f t="shared" si="1077"/>
        <v>251.03178218473141</v>
      </c>
      <c r="BN472" s="5">
        <f t="shared" si="1078"/>
        <v>16.735452145648761</v>
      </c>
      <c r="BO472" s="5">
        <f t="shared" si="1079"/>
        <v>16</v>
      </c>
      <c r="BP472" s="5">
        <f t="shared" si="1080"/>
        <v>44</v>
      </c>
      <c r="BQ472" s="5">
        <f t="shared" si="1081"/>
        <v>7</v>
      </c>
      <c r="BR472">
        <f t="shared" si="1082"/>
        <v>-16.967024024300635</v>
      </c>
      <c r="BS472" s="5" t="str">
        <f t="shared" si="1083"/>
        <v>NEGATIF</v>
      </c>
      <c r="BT472" s="5">
        <f t="shared" si="1019"/>
        <v>-0.29613043348902446</v>
      </c>
      <c r="BU472" s="5">
        <f t="shared" si="1020"/>
        <v>16</v>
      </c>
      <c r="BV472" s="5">
        <f t="shared" si="1021"/>
        <v>-1979</v>
      </c>
      <c r="BW472" s="5">
        <f t="shared" si="1022"/>
        <v>58</v>
      </c>
      <c r="BX472" s="5" t="str">
        <f t="shared" si="1023"/>
        <v>NEGATIF</v>
      </c>
      <c r="BY472">
        <f t="shared" si="1084"/>
        <v>-73.972345108866193</v>
      </c>
      <c r="BZ472" s="5">
        <f t="shared" si="1085"/>
        <v>106.02765489113381</v>
      </c>
      <c r="CA472">
        <f t="shared" si="1086"/>
        <v>-10.624088063242469</v>
      </c>
      <c r="CB472" s="5" t="str">
        <f t="shared" si="1087"/>
        <v>NEGATIF</v>
      </c>
      <c r="CC472" s="5">
        <f t="shared" si="1088"/>
        <v>10</v>
      </c>
      <c r="CD472" s="5">
        <f t="shared" si="1089"/>
        <v>37</v>
      </c>
      <c r="CE472" s="5">
        <f t="shared" si="1090"/>
        <v>26</v>
      </c>
      <c r="CF472" s="5"/>
      <c r="CG472">
        <f t="shared" si="1091"/>
        <v>4.3813311262728076</v>
      </c>
      <c r="CH472">
        <f t="shared" si="1092"/>
        <v>0.40901361975576267</v>
      </c>
      <c r="CI472">
        <f t="shared" si="1093"/>
        <v>0.4090533209636914</v>
      </c>
    </row>
    <row r="473" spans="1:87">
      <c r="A473">
        <f t="shared" ref="A473:F473" si="1194">A179</f>
        <v>7.0027777777777782</v>
      </c>
      <c r="B473">
        <f t="shared" si="1194"/>
        <v>111.315</v>
      </c>
      <c r="C473">
        <f t="shared" si="1194"/>
        <v>7</v>
      </c>
      <c r="D473">
        <f t="shared" si="1194"/>
        <v>2017</v>
      </c>
      <c r="E473">
        <f t="shared" si="1194"/>
        <v>5</v>
      </c>
      <c r="F473">
        <f t="shared" si="1194"/>
        <v>25</v>
      </c>
      <c r="G473">
        <f t="shared" si="1025"/>
        <v>0.12222152900771403</v>
      </c>
      <c r="H473" s="5">
        <f t="shared" ref="H473:J473" si="1195">H179</f>
        <v>17</v>
      </c>
      <c r="I473" s="5">
        <f t="shared" si="1195"/>
        <v>45</v>
      </c>
      <c r="J473" s="5">
        <f t="shared" si="1195"/>
        <v>17.75</v>
      </c>
      <c r="K473" s="5"/>
      <c r="L473" s="5">
        <f t="shared" ref="L473:M473" si="1196">L179</f>
        <v>20</v>
      </c>
      <c r="M473" s="5">
        <f t="shared" si="1196"/>
        <v>-13</v>
      </c>
      <c r="N473" s="5">
        <f t="shared" si="1028"/>
        <v>2457898.947916667</v>
      </c>
      <c r="O473" s="5">
        <f t="shared" si="1029"/>
        <v>8.1271790906283143E-4</v>
      </c>
      <c r="P473" s="5">
        <f t="shared" si="1030"/>
        <v>2457898.9487293847</v>
      </c>
      <c r="Q473" s="5">
        <f t="shared" si="1031"/>
        <v>0.17396163530142889</v>
      </c>
      <c r="R473" s="5">
        <f t="shared" si="1032"/>
        <v>249.45202757085531</v>
      </c>
      <c r="S473" s="5">
        <f t="shared" si="1033"/>
        <v>349.24613599962322</v>
      </c>
      <c r="T473" s="5">
        <f t="shared" si="1034"/>
        <v>4.3537592068870978</v>
      </c>
      <c r="U473" s="5">
        <f t="shared" si="1035"/>
        <v>6.0954949730613226</v>
      </c>
      <c r="V473" s="5">
        <f t="shared" si="1036"/>
        <v>148.57449477482373</v>
      </c>
      <c r="W473" s="5">
        <f t="shared" si="1037"/>
        <v>2.5931141183077853</v>
      </c>
      <c r="X473" s="5">
        <f t="shared" si="1038"/>
        <v>63.218647348987361</v>
      </c>
      <c r="Y473" s="5">
        <f t="shared" si="1039"/>
        <v>1.1033735448970141</v>
      </c>
      <c r="Z473" s="5">
        <f t="shared" si="1040"/>
        <v>139.97960729790429</v>
      </c>
      <c r="AA473" s="5">
        <f t="shared" si="1041"/>
        <v>2.4431050329971131</v>
      </c>
      <c r="AB473" s="5">
        <f t="shared" si="1042"/>
        <v>-4064.9908125660272</v>
      </c>
      <c r="AC473" s="5">
        <f t="shared" si="1043"/>
        <v>91.850042735646454</v>
      </c>
      <c r="AD473" s="5">
        <f t="shared" si="1044"/>
        <v>2362.4298467642916</v>
      </c>
      <c r="AE473" s="5">
        <f t="shared" si="1045"/>
        <v>-657.3584379176416</v>
      </c>
      <c r="AF473" s="5">
        <f t="shared" si="1046"/>
        <v>271.17412252618942</v>
      </c>
      <c r="AG473" s="5">
        <f t="shared" si="1047"/>
        <v>1341.4881629291353</v>
      </c>
      <c r="AH473" s="5">
        <f t="shared" si="1048"/>
        <v>-655.40707552840604</v>
      </c>
      <c r="AI473" s="5">
        <f t="shared" si="1049"/>
        <v>-0.1820575209801128</v>
      </c>
      <c r="AJ473" s="5">
        <f t="shared" si="1050"/>
        <v>249.26997004987518</v>
      </c>
      <c r="AK473" s="5">
        <f t="shared" si="1051"/>
        <v>4.3505817037179755</v>
      </c>
      <c r="AL473" s="5">
        <f t="shared" si="1052"/>
        <v>249</v>
      </c>
      <c r="AM473" s="5">
        <f t="shared" si="1053"/>
        <v>16</v>
      </c>
      <c r="AN473" s="5">
        <f t="shared" si="1054"/>
        <v>11</v>
      </c>
      <c r="AO473" s="5"/>
      <c r="AP473" s="5">
        <f t="shared" si="1055"/>
        <v>4.924765267287663</v>
      </c>
      <c r="AQ473" s="5">
        <f t="shared" si="1056"/>
        <v>8.5953368802028307E-2</v>
      </c>
      <c r="AR473" s="5" t="str">
        <f t="shared" si="1057"/>
        <v>POSITIF</v>
      </c>
      <c r="AS473" s="5">
        <f t="shared" si="1058"/>
        <v>4</v>
      </c>
      <c r="AT473" s="5">
        <f t="shared" si="1059"/>
        <v>55</v>
      </c>
      <c r="AU473" s="5">
        <f t="shared" si="1060"/>
        <v>29</v>
      </c>
      <c r="AV473" s="5">
        <f t="shared" si="1061"/>
        <v>1.0215566083229224</v>
      </c>
      <c r="AW473" s="23">
        <f t="shared" si="1062"/>
        <v>4.2564858680121768E-2</v>
      </c>
      <c r="AX473" s="5">
        <f t="shared" si="1063"/>
        <v>1.7829526310741105E-2</v>
      </c>
      <c r="AY473" s="5">
        <f t="shared" si="1064"/>
        <v>0.27835337160937013</v>
      </c>
      <c r="AZ473" s="23">
        <f t="shared" si="1065"/>
        <v>1.1598057150390422E-2</v>
      </c>
      <c r="BA473" s="5">
        <f t="shared" si="1066"/>
        <v>357740.17887931428</v>
      </c>
      <c r="BB473" s="5" t="s">
        <v>191</v>
      </c>
      <c r="BC473" s="5">
        <f t="shared" si="1067"/>
        <v>1.6701293611317339E-2</v>
      </c>
      <c r="BD473" s="5">
        <f t="shared" si="1068"/>
        <v>148.57901331461036</v>
      </c>
      <c r="BE473" s="5">
        <f t="shared" si="1069"/>
        <v>23.437028883321062</v>
      </c>
      <c r="BF473" s="5">
        <f t="shared" si="1070"/>
        <v>-2.2747444862638621E-3</v>
      </c>
      <c r="BG473" s="5">
        <f t="shared" si="1071"/>
        <v>23.434754138834798</v>
      </c>
      <c r="BH473" s="19">
        <f t="shared" si="1072"/>
        <v>0.17396163530142889</v>
      </c>
      <c r="BI473">
        <f t="shared" si="1073"/>
        <v>2.9640069047920408</v>
      </c>
      <c r="BJ473">
        <f t="shared" si="1074"/>
        <v>10.385006904792041</v>
      </c>
      <c r="BK473">
        <f t="shared" si="1075"/>
        <v>264.73178110225689</v>
      </c>
      <c r="BL473" s="5">
        <f t="shared" si="1076"/>
        <v>4.6204412149032859</v>
      </c>
      <c r="BM473">
        <f t="shared" si="1077"/>
        <v>251.04332246962369</v>
      </c>
      <c r="BN473" s="5">
        <f t="shared" si="1078"/>
        <v>16.736221497974913</v>
      </c>
      <c r="BO473" s="5">
        <f t="shared" si="1079"/>
        <v>16</v>
      </c>
      <c r="BP473" s="5">
        <f t="shared" si="1080"/>
        <v>44</v>
      </c>
      <c r="BQ473" s="5">
        <f t="shared" si="1081"/>
        <v>10</v>
      </c>
      <c r="BR473">
        <f t="shared" si="1082"/>
        <v>-16.966774757902293</v>
      </c>
      <c r="BS473" s="5" t="str">
        <f t="shared" si="1083"/>
        <v>NEGATIF</v>
      </c>
      <c r="BT473" s="5">
        <f t="shared" si="1019"/>
        <v>-0.29612608296965881</v>
      </c>
      <c r="BU473" s="5">
        <f t="shared" si="1020"/>
        <v>16</v>
      </c>
      <c r="BV473" s="5">
        <f t="shared" si="1021"/>
        <v>-1979</v>
      </c>
      <c r="BW473" s="5">
        <f t="shared" si="1022"/>
        <v>59</v>
      </c>
      <c r="BX473" s="5" t="str">
        <f t="shared" si="1023"/>
        <v>NEGATIF</v>
      </c>
      <c r="BY473">
        <f t="shared" si="1084"/>
        <v>-73.676611764397109</v>
      </c>
      <c r="BZ473" s="5">
        <f t="shared" si="1085"/>
        <v>106.32338823560289</v>
      </c>
      <c r="CA473">
        <f t="shared" si="1086"/>
        <v>-7.0505083875219423</v>
      </c>
      <c r="CB473" s="5" t="str">
        <f t="shared" si="1087"/>
        <v>NEGATIF</v>
      </c>
      <c r="CC473" s="5">
        <f t="shared" si="1088"/>
        <v>7</v>
      </c>
      <c r="CD473" s="5">
        <f t="shared" si="1089"/>
        <v>3</v>
      </c>
      <c r="CE473" s="5">
        <f t="shared" si="1090"/>
        <v>1</v>
      </c>
      <c r="CF473" s="5"/>
      <c r="CG473">
        <f t="shared" si="1091"/>
        <v>4.3815325422407954</v>
      </c>
      <c r="CH473">
        <f t="shared" si="1092"/>
        <v>0.40901361911803558</v>
      </c>
      <c r="CI473">
        <f t="shared" si="1093"/>
        <v>0.40905332089896246</v>
      </c>
    </row>
    <row r="474" spans="1:87">
      <c r="A474">
        <f t="shared" ref="A474:F474" si="1197">A180</f>
        <v>7.0027777777777782</v>
      </c>
      <c r="B474">
        <f t="shared" si="1197"/>
        <v>111.315</v>
      </c>
      <c r="C474">
        <f t="shared" si="1197"/>
        <v>7</v>
      </c>
      <c r="D474">
        <f t="shared" si="1197"/>
        <v>2017</v>
      </c>
      <c r="E474">
        <f t="shared" si="1197"/>
        <v>5</v>
      </c>
      <c r="F474">
        <f t="shared" si="1197"/>
        <v>25</v>
      </c>
      <c r="G474">
        <f t="shared" si="1025"/>
        <v>0.12222152900771403</v>
      </c>
      <c r="H474" s="5">
        <f>H180</f>
        <v>18</v>
      </c>
      <c r="I474" s="5">
        <f>I180</f>
        <v>0</v>
      </c>
      <c r="J474" s="5">
        <f>J180</f>
        <v>18</v>
      </c>
      <c r="K474" s="5"/>
      <c r="L474" s="5">
        <f>L180</f>
        <v>20</v>
      </c>
      <c r="M474" s="5">
        <f>M180</f>
        <v>-13</v>
      </c>
      <c r="N474" s="5">
        <f t="shared" si="1028"/>
        <v>2457898.9583333335</v>
      </c>
      <c r="O474" s="5">
        <f t="shared" si="1029"/>
        <v>8.1271790906283143E-4</v>
      </c>
      <c r="P474" s="5">
        <f t="shared" si="1030"/>
        <v>2457898.9591460512</v>
      </c>
      <c r="Q474" s="5">
        <f t="shared" si="1031"/>
        <v>0.17396192049421497</v>
      </c>
      <c r="R474" s="5">
        <f t="shared" si="1032"/>
        <v>249.45202757085531</v>
      </c>
      <c r="S474" s="5">
        <f t="shared" si="1033"/>
        <v>349.38222966888861</v>
      </c>
      <c r="T474" s="5">
        <f t="shared" si="1034"/>
        <v>4.3537592068870978</v>
      </c>
      <c r="U474" s="5">
        <f t="shared" si="1035"/>
        <v>6.0978702556811237</v>
      </c>
      <c r="V474" s="5">
        <f t="shared" si="1036"/>
        <v>148.57394317147805</v>
      </c>
      <c r="W474" s="5">
        <f t="shared" si="1037"/>
        <v>2.5931044910132379</v>
      </c>
      <c r="X474" s="5">
        <f t="shared" si="1038"/>
        <v>63.228914508598791</v>
      </c>
      <c r="Y474" s="5">
        <f t="shared" si="1039"/>
        <v>1.1035527406370613</v>
      </c>
      <c r="Z474" s="5">
        <f t="shared" si="1040"/>
        <v>139.98987396726989</v>
      </c>
      <c r="AA474" s="5">
        <f t="shared" si="1041"/>
        <v>2.4432842201807561</v>
      </c>
      <c r="AB474" s="5">
        <f t="shared" si="1042"/>
        <v>-4012.1469777471498</v>
      </c>
      <c r="AC474" s="5">
        <f t="shared" si="1043"/>
        <v>90.974711332506118</v>
      </c>
      <c r="AD474" s="5">
        <f t="shared" si="1044"/>
        <v>2365.8181658623148</v>
      </c>
      <c r="AE474" s="5">
        <f t="shared" si="1045"/>
        <v>-656.10454803123855</v>
      </c>
      <c r="AF474" s="5">
        <f t="shared" si="1046"/>
        <v>270.28174895804079</v>
      </c>
      <c r="AG474" s="5">
        <f t="shared" si="1047"/>
        <v>1330.5669867360266</v>
      </c>
      <c r="AH474" s="5">
        <f t="shared" si="1048"/>
        <v>-610.60991288950027</v>
      </c>
      <c r="AI474" s="5">
        <f t="shared" si="1049"/>
        <v>-0.16961386469152784</v>
      </c>
      <c r="AJ474" s="5">
        <f t="shared" si="1050"/>
        <v>249.28241370616377</v>
      </c>
      <c r="AK474" s="5">
        <f t="shared" si="1051"/>
        <v>4.3507988864911979</v>
      </c>
      <c r="AL474" s="5">
        <f t="shared" si="1052"/>
        <v>249</v>
      </c>
      <c r="AM474" s="5">
        <f t="shared" si="1053"/>
        <v>16</v>
      </c>
      <c r="AN474" s="5">
        <f t="shared" si="1054"/>
        <v>56</v>
      </c>
      <c r="AO474" s="5"/>
      <c r="AP474" s="5">
        <f t="shared" si="1055"/>
        <v>4.9170556253026181</v>
      </c>
      <c r="AQ474" s="5">
        <f t="shared" si="1056"/>
        <v>8.581881016523929E-2</v>
      </c>
      <c r="AR474" s="5" t="str">
        <f t="shared" si="1057"/>
        <v>POSITIF</v>
      </c>
      <c r="AS474" s="5">
        <f t="shared" si="1058"/>
        <v>4</v>
      </c>
      <c r="AT474" s="5">
        <f t="shared" si="1059"/>
        <v>55</v>
      </c>
      <c r="AU474" s="5">
        <f t="shared" si="1060"/>
        <v>1</v>
      </c>
      <c r="AV474" s="5">
        <f t="shared" si="1061"/>
        <v>1.0215949914191977</v>
      </c>
      <c r="AW474" s="23">
        <f t="shared" si="1062"/>
        <v>4.2566457975799908E-2</v>
      </c>
      <c r="AX474" s="5">
        <f t="shared" si="1063"/>
        <v>1.783019622214822E-2</v>
      </c>
      <c r="AY474" s="5">
        <f t="shared" si="1064"/>
        <v>0.27836382919538294</v>
      </c>
      <c r="AZ474" s="23">
        <f t="shared" si="1065"/>
        <v>1.1598492883140956E-2</v>
      </c>
      <c r="BA474" s="5">
        <f t="shared" si="1066"/>
        <v>357726.73938443197</v>
      </c>
      <c r="BB474" s="5" t="s">
        <v>191</v>
      </c>
      <c r="BC474" s="5">
        <f t="shared" si="1067"/>
        <v>1.6701293599339244E-2</v>
      </c>
      <c r="BD474" s="5">
        <f t="shared" si="1068"/>
        <v>148.57846171290171</v>
      </c>
      <c r="BE474" s="5">
        <f t="shared" si="1069"/>
        <v>23.437028879612367</v>
      </c>
      <c r="BF474" s="5">
        <f t="shared" si="1070"/>
        <v>-2.2747773043564224E-3</v>
      </c>
      <c r="BG474" s="5">
        <f t="shared" si="1071"/>
        <v>23.434754102308009</v>
      </c>
      <c r="BH474" s="19">
        <f t="shared" si="1072"/>
        <v>0.17396192049421497</v>
      </c>
      <c r="BI474">
        <f t="shared" si="1073"/>
        <v>3.2146913807839157</v>
      </c>
      <c r="BJ474">
        <f t="shared" si="1074"/>
        <v>10.635691380783916</v>
      </c>
      <c r="BK474">
        <f t="shared" si="1075"/>
        <v>268.48074174489523</v>
      </c>
      <c r="BL474" s="5">
        <f t="shared" si="1076"/>
        <v>4.6858729216450072</v>
      </c>
      <c r="BM474">
        <f t="shared" si="1077"/>
        <v>251.0546289668635</v>
      </c>
      <c r="BN474" s="5">
        <f t="shared" si="1078"/>
        <v>16.736975264457566</v>
      </c>
      <c r="BO474" s="5">
        <f t="shared" si="1079"/>
        <v>16</v>
      </c>
      <c r="BP474" s="5">
        <f t="shared" si="1080"/>
        <v>44</v>
      </c>
      <c r="BQ474" s="5">
        <f t="shared" si="1081"/>
        <v>13</v>
      </c>
      <c r="BR474">
        <f t="shared" si="1082"/>
        <v>-16.976224674824408</v>
      </c>
      <c r="BS474" s="5" t="str">
        <f t="shared" si="1083"/>
        <v>NEGATIF</v>
      </c>
      <c r="BT474" s="5">
        <f t="shared" si="1019"/>
        <v>-0.29629101513398964</v>
      </c>
      <c r="BU474" s="5">
        <f t="shared" si="1020"/>
        <v>16</v>
      </c>
      <c r="BV474" s="5">
        <f t="shared" si="1021"/>
        <v>-1979</v>
      </c>
      <c r="BW474" s="5">
        <f t="shared" si="1022"/>
        <v>25</v>
      </c>
      <c r="BX474" s="5" t="str">
        <f t="shared" si="1023"/>
        <v>NEGATIF</v>
      </c>
      <c r="BY474">
        <f t="shared" si="1084"/>
        <v>-73.307446219630279</v>
      </c>
      <c r="BZ474" s="5">
        <f t="shared" si="1085"/>
        <v>106.69255378036972</v>
      </c>
      <c r="CA474">
        <f t="shared" si="1086"/>
        <v>-3.4837441107136962</v>
      </c>
      <c r="CB474" s="5" t="str">
        <f t="shared" si="1087"/>
        <v>NEGATIF</v>
      </c>
      <c r="CC474" s="5">
        <f t="shared" si="1088"/>
        <v>3</v>
      </c>
      <c r="CD474" s="5">
        <f t="shared" si="1089"/>
        <v>29</v>
      </c>
      <c r="CE474" s="5">
        <f t="shared" si="1090"/>
        <v>1</v>
      </c>
      <c r="CF474" s="5"/>
      <c r="CG474">
        <f t="shared" si="1091"/>
        <v>4.3817298778444984</v>
      </c>
      <c r="CH474">
        <f t="shared" si="1092"/>
        <v>0.40901361848052281</v>
      </c>
      <c r="CI474">
        <f t="shared" si="1093"/>
        <v>0.40905332083423351</v>
      </c>
    </row>
    <row r="475" spans="1:87">
      <c r="A475">
        <f t="shared" ref="A475:F475" si="1198">A181</f>
        <v>7.0027777777777782</v>
      </c>
      <c r="B475">
        <f t="shared" si="1198"/>
        <v>111.315</v>
      </c>
      <c r="C475">
        <f t="shared" si="1198"/>
        <v>7</v>
      </c>
      <c r="D475">
        <f t="shared" si="1198"/>
        <v>2017</v>
      </c>
      <c r="E475">
        <f t="shared" si="1198"/>
        <v>5</v>
      </c>
      <c r="F475">
        <f t="shared" si="1198"/>
        <v>25</v>
      </c>
      <c r="G475">
        <f t="shared" si="1025"/>
        <v>0.12222152900771403</v>
      </c>
      <c r="H475" s="5">
        <f t="shared" ref="H475:J475" si="1199">H181</f>
        <v>18</v>
      </c>
      <c r="I475" s="5">
        <f t="shared" si="1199"/>
        <v>15</v>
      </c>
      <c r="J475" s="5">
        <f t="shared" si="1199"/>
        <v>18.25</v>
      </c>
      <c r="K475" s="5"/>
      <c r="L475" s="5">
        <f t="shared" ref="L475:M475" si="1200">L181</f>
        <v>20</v>
      </c>
      <c r="M475" s="5">
        <f t="shared" si="1200"/>
        <v>-13</v>
      </c>
      <c r="N475" s="5">
        <f t="shared" si="1028"/>
        <v>2457898.96875</v>
      </c>
      <c r="O475" s="5">
        <f t="shared" si="1029"/>
        <v>8.1271790906283143E-4</v>
      </c>
      <c r="P475" s="5">
        <f t="shared" si="1030"/>
        <v>2457898.9695627177</v>
      </c>
      <c r="Q475" s="5">
        <f t="shared" si="1031"/>
        <v>0.17396220568700105</v>
      </c>
      <c r="R475" s="5">
        <f t="shared" si="1032"/>
        <v>249.45202757085531</v>
      </c>
      <c r="S475" s="5">
        <f t="shared" si="1033"/>
        <v>349.518323338154</v>
      </c>
      <c r="T475" s="5">
        <f t="shared" si="1034"/>
        <v>4.3537592068870978</v>
      </c>
      <c r="U475" s="5">
        <f t="shared" si="1035"/>
        <v>6.1002455383009258</v>
      </c>
      <c r="V475" s="5">
        <f t="shared" si="1036"/>
        <v>148.57339156813242</v>
      </c>
      <c r="W475" s="5">
        <f t="shared" si="1037"/>
        <v>2.5930948637186919</v>
      </c>
      <c r="X475" s="5">
        <f t="shared" si="1038"/>
        <v>63.239181668211131</v>
      </c>
      <c r="Y475" s="5">
        <f t="shared" si="1039"/>
        <v>1.1037319363771245</v>
      </c>
      <c r="Z475" s="5">
        <f t="shared" si="1040"/>
        <v>140.00014063663548</v>
      </c>
      <c r="AA475" s="5">
        <f t="shared" si="1041"/>
        <v>2.4434634073643995</v>
      </c>
      <c r="AB475" s="5">
        <f t="shared" si="1042"/>
        <v>-3959.2796071312064</v>
      </c>
      <c r="AC475" s="5">
        <f t="shared" si="1043"/>
        <v>90.089789953774655</v>
      </c>
      <c r="AD475" s="5">
        <f t="shared" si="1044"/>
        <v>2368.2089532273412</v>
      </c>
      <c r="AE475" s="5">
        <f t="shared" si="1045"/>
        <v>-654.78150238054013</v>
      </c>
      <c r="AF475" s="5">
        <f t="shared" si="1046"/>
        <v>269.38630657068524</v>
      </c>
      <c r="AG475" s="5">
        <f t="shared" si="1047"/>
        <v>1319.6348610125215</v>
      </c>
      <c r="AH475" s="5">
        <f t="shared" si="1048"/>
        <v>-566.74119874742405</v>
      </c>
      <c r="AI475" s="5">
        <f t="shared" si="1049"/>
        <v>-0.15742811076317334</v>
      </c>
      <c r="AJ475" s="5">
        <f t="shared" si="1050"/>
        <v>249.29459946009214</v>
      </c>
      <c r="AK475" s="5">
        <f t="shared" si="1051"/>
        <v>4.3510115680190857</v>
      </c>
      <c r="AL475" s="5">
        <f t="shared" si="1052"/>
        <v>249</v>
      </c>
      <c r="AM475" s="5">
        <f t="shared" si="1053"/>
        <v>17</v>
      </c>
      <c r="AN475" s="5">
        <f t="shared" si="1054"/>
        <v>40</v>
      </c>
      <c r="AO475" s="5"/>
      <c r="AP475" s="5">
        <f t="shared" si="1055"/>
        <v>4.9281714721088532</v>
      </c>
      <c r="AQ475" s="5">
        <f t="shared" si="1056"/>
        <v>8.6012818291155382E-2</v>
      </c>
      <c r="AR475" s="5" t="str">
        <f t="shared" si="1057"/>
        <v>POSITIF</v>
      </c>
      <c r="AS475" s="5">
        <f t="shared" si="1058"/>
        <v>4</v>
      </c>
      <c r="AT475" s="5">
        <f t="shared" si="1059"/>
        <v>55</v>
      </c>
      <c r="AU475" s="5">
        <f t="shared" si="1060"/>
        <v>41</v>
      </c>
      <c r="AV475" s="5">
        <f t="shared" si="1061"/>
        <v>1.021632958732497</v>
      </c>
      <c r="AW475" s="23">
        <f t="shared" si="1062"/>
        <v>4.2568039947187379E-2</v>
      </c>
      <c r="AX475" s="5">
        <f t="shared" si="1063"/>
        <v>1.783085887677343E-2</v>
      </c>
      <c r="AY475" s="5">
        <f t="shared" si="1064"/>
        <v>0.2783741735000031</v>
      </c>
      <c r="AZ475" s="23">
        <f t="shared" si="1065"/>
        <v>1.1598923895833462E-2</v>
      </c>
      <c r="BA475" s="5">
        <f t="shared" si="1066"/>
        <v>357713.44646576361</v>
      </c>
      <c r="BB475" s="5" t="s">
        <v>191</v>
      </c>
      <c r="BC475" s="5">
        <f t="shared" si="1067"/>
        <v>1.6701293587361145E-2</v>
      </c>
      <c r="BD475" s="5">
        <f t="shared" si="1068"/>
        <v>148.57791011119306</v>
      </c>
      <c r="BE475" s="5">
        <f t="shared" si="1069"/>
        <v>23.437028875903671</v>
      </c>
      <c r="BF475" s="5">
        <f t="shared" si="1070"/>
        <v>-2.2748101101619737E-3</v>
      </c>
      <c r="BG475" s="5">
        <f t="shared" si="1071"/>
        <v>23.434754065793509</v>
      </c>
      <c r="BH475" s="19">
        <f t="shared" si="1072"/>
        <v>0.17396220568700105</v>
      </c>
      <c r="BI475">
        <f t="shared" si="1073"/>
        <v>3.4653758567447466</v>
      </c>
      <c r="BJ475">
        <f t="shared" si="1074"/>
        <v>10.886375856744747</v>
      </c>
      <c r="BK475">
        <f t="shared" si="1075"/>
        <v>272.22993660111104</v>
      </c>
      <c r="BL475" s="5">
        <f t="shared" si="1076"/>
        <v>4.7513087161848091</v>
      </c>
      <c r="BM475">
        <f t="shared" si="1077"/>
        <v>251.06570125006021</v>
      </c>
      <c r="BN475" s="5">
        <f t="shared" si="1078"/>
        <v>16.73771341667068</v>
      </c>
      <c r="BO475" s="5">
        <f t="shared" si="1079"/>
        <v>16</v>
      </c>
      <c r="BP475" s="5">
        <f t="shared" si="1080"/>
        <v>44</v>
      </c>
      <c r="BQ475" s="5">
        <f t="shared" si="1081"/>
        <v>15</v>
      </c>
      <c r="BR475">
        <f t="shared" si="1082"/>
        <v>-16.967015044271619</v>
      </c>
      <c r="BS475" s="5" t="str">
        <f t="shared" si="1083"/>
        <v>NEGATIF</v>
      </c>
      <c r="BT475" s="5">
        <f t="shared" si="1019"/>
        <v>-0.29613027675795123</v>
      </c>
      <c r="BU475" s="5">
        <f t="shared" si="1020"/>
        <v>16</v>
      </c>
      <c r="BV475" s="5">
        <f t="shared" si="1021"/>
        <v>-1979</v>
      </c>
      <c r="BW475" s="5">
        <f t="shared" si="1022"/>
        <v>58</v>
      </c>
      <c r="BX475" s="5" t="str">
        <f t="shared" si="1023"/>
        <v>NEGATIF</v>
      </c>
      <c r="BY475">
        <f t="shared" si="1084"/>
        <v>-72.891519781690093</v>
      </c>
      <c r="BZ475" s="5">
        <f t="shared" si="1085"/>
        <v>107.10848021830991</v>
      </c>
      <c r="CA475">
        <f t="shared" si="1086"/>
        <v>7.7954451374278741E-2</v>
      </c>
      <c r="CB475" s="5" t="str">
        <f t="shared" si="1087"/>
        <v>POSITIF</v>
      </c>
      <c r="CC475" s="5">
        <f t="shared" si="1088"/>
        <v>0</v>
      </c>
      <c r="CD475" s="5">
        <f t="shared" si="1089"/>
        <v>4</v>
      </c>
      <c r="CE475" s="5">
        <f t="shared" si="1090"/>
        <v>40</v>
      </c>
      <c r="CF475" s="5"/>
      <c r="CG475">
        <f t="shared" si="1091"/>
        <v>4.3819231256419942</v>
      </c>
      <c r="CH475">
        <f t="shared" si="1092"/>
        <v>0.4090136178432246</v>
      </c>
      <c r="CI475">
        <f t="shared" si="1093"/>
        <v>0.40905332076950457</v>
      </c>
    </row>
    <row r="476" spans="1:87">
      <c r="A476">
        <f t="shared" ref="A476:F476" si="1201">A182</f>
        <v>7.0027777777777782</v>
      </c>
      <c r="B476">
        <f t="shared" si="1201"/>
        <v>111.315</v>
      </c>
      <c r="C476">
        <f t="shared" si="1201"/>
        <v>7</v>
      </c>
      <c r="D476">
        <f t="shared" si="1201"/>
        <v>2017</v>
      </c>
      <c r="E476">
        <f t="shared" si="1201"/>
        <v>5</v>
      </c>
      <c r="F476">
        <f t="shared" si="1201"/>
        <v>25</v>
      </c>
      <c r="G476">
        <f t="shared" si="1025"/>
        <v>0.12222152900771403</v>
      </c>
      <c r="H476" s="5">
        <f t="shared" ref="H476:J476" si="1202">H182</f>
        <v>18</v>
      </c>
      <c r="I476" s="5">
        <f t="shared" si="1202"/>
        <v>30</v>
      </c>
      <c r="J476" s="5">
        <f t="shared" si="1202"/>
        <v>18.5</v>
      </c>
      <c r="K476" s="5"/>
      <c r="L476" s="5">
        <f t="shared" ref="L476:M476" si="1203">L182</f>
        <v>20</v>
      </c>
      <c r="M476" s="5">
        <f t="shared" si="1203"/>
        <v>-13</v>
      </c>
      <c r="N476" s="5">
        <f t="shared" si="1028"/>
        <v>2457898.979166667</v>
      </c>
      <c r="O476" s="5">
        <f t="shared" si="1029"/>
        <v>8.1271790906283143E-4</v>
      </c>
      <c r="P476" s="5">
        <f t="shared" si="1030"/>
        <v>2457898.9799793847</v>
      </c>
      <c r="Q476" s="5">
        <f t="shared" si="1031"/>
        <v>0.17396249087979987</v>
      </c>
      <c r="R476" s="5">
        <f t="shared" si="1032"/>
        <v>249.45202757085531</v>
      </c>
      <c r="S476" s="5">
        <f t="shared" si="1033"/>
        <v>349.65441701348755</v>
      </c>
      <c r="T476" s="5">
        <f t="shared" si="1034"/>
        <v>4.3537592068870978</v>
      </c>
      <c r="U476" s="5">
        <f t="shared" si="1035"/>
        <v>6.1026208210266359</v>
      </c>
      <c r="V476" s="5">
        <f t="shared" si="1036"/>
        <v>148.57283996476212</v>
      </c>
      <c r="W476" s="5">
        <f t="shared" si="1037"/>
        <v>2.5930852364237151</v>
      </c>
      <c r="X476" s="5">
        <f t="shared" si="1038"/>
        <v>63.249448828281857</v>
      </c>
      <c r="Y476" s="5">
        <f t="shared" si="1039"/>
        <v>1.103911132125188</v>
      </c>
      <c r="Z476" s="5">
        <f t="shared" si="1040"/>
        <v>140.01040730645946</v>
      </c>
      <c r="AA476" s="5">
        <f t="shared" si="1041"/>
        <v>2.4436425945560432</v>
      </c>
      <c r="AB476" s="5">
        <f t="shared" si="1042"/>
        <v>-3906.3889966352854</v>
      </c>
      <c r="AC476" s="5">
        <f t="shared" si="1043"/>
        <v>89.195371842170672</v>
      </c>
      <c r="AD476" s="5">
        <f t="shared" si="1044"/>
        <v>2369.6012008390517</v>
      </c>
      <c r="AE476" s="5">
        <f t="shared" si="1045"/>
        <v>-653.38944035559518</v>
      </c>
      <c r="AF476" s="5">
        <f t="shared" si="1046"/>
        <v>268.48781888858878</v>
      </c>
      <c r="AG476" s="5">
        <f t="shared" si="1047"/>
        <v>1308.6918678157301</v>
      </c>
      <c r="AH476" s="5">
        <f t="shared" si="1048"/>
        <v>-523.80217760533947</v>
      </c>
      <c r="AI476" s="5">
        <f t="shared" si="1049"/>
        <v>-0.14550060489037209</v>
      </c>
      <c r="AJ476" s="5">
        <f t="shared" si="1050"/>
        <v>249.30652696596493</v>
      </c>
      <c r="AK476" s="5">
        <f t="shared" si="1051"/>
        <v>4.3512197422681176</v>
      </c>
      <c r="AL476" s="5">
        <f t="shared" si="1052"/>
        <v>249</v>
      </c>
      <c r="AM476" s="5">
        <f t="shared" si="1053"/>
        <v>18</v>
      </c>
      <c r="AN476" s="5">
        <f t="shared" si="1054"/>
        <v>23</v>
      </c>
      <c r="AO476" s="5"/>
      <c r="AP476" s="5">
        <f t="shared" si="1055"/>
        <v>4.9240037266819225</v>
      </c>
      <c r="AQ476" s="5">
        <f t="shared" si="1056"/>
        <v>8.5940077411070515E-2</v>
      </c>
      <c r="AR476" s="5" t="str">
        <f t="shared" si="1057"/>
        <v>POSITIF</v>
      </c>
      <c r="AS476" s="5">
        <f t="shared" si="1058"/>
        <v>4</v>
      </c>
      <c r="AT476" s="5">
        <f t="shared" si="1059"/>
        <v>55</v>
      </c>
      <c r="AU476" s="5">
        <f t="shared" si="1060"/>
        <v>26</v>
      </c>
      <c r="AV476" s="5">
        <f t="shared" si="1061"/>
        <v>1.0216705099546319</v>
      </c>
      <c r="AW476" s="23">
        <f t="shared" si="1062"/>
        <v>4.2569604581442995E-2</v>
      </c>
      <c r="AX476" s="5">
        <f t="shared" si="1063"/>
        <v>1.783151426923783E-2</v>
      </c>
      <c r="AY476" s="5">
        <f t="shared" si="1064"/>
        <v>0.27838440443926743</v>
      </c>
      <c r="AZ476" s="23">
        <f t="shared" si="1065"/>
        <v>1.1599350184969477E-2</v>
      </c>
      <c r="BA476" s="5">
        <f t="shared" si="1066"/>
        <v>357700.30019862636</v>
      </c>
      <c r="BB476" s="5" t="s">
        <v>191</v>
      </c>
      <c r="BC476" s="5">
        <f t="shared" si="1067"/>
        <v>1.6701293575383049E-2</v>
      </c>
      <c r="BD476" s="5">
        <f t="shared" si="1068"/>
        <v>148.5773585094598</v>
      </c>
      <c r="BE476" s="5">
        <f t="shared" si="1069"/>
        <v>23.437028872194976</v>
      </c>
      <c r="BF476" s="5">
        <f t="shared" si="1070"/>
        <v>-2.2748429036761127E-3</v>
      </c>
      <c r="BG476" s="5">
        <f t="shared" si="1071"/>
        <v>23.434754029291298</v>
      </c>
      <c r="BH476" s="19">
        <f t="shared" si="1072"/>
        <v>0.17396249087979987</v>
      </c>
      <c r="BI476">
        <f t="shared" si="1073"/>
        <v>3.7160603439435365</v>
      </c>
      <c r="BJ476">
        <f t="shared" si="1074"/>
        <v>11.137060343943537</v>
      </c>
      <c r="BK476">
        <f t="shared" si="1075"/>
        <v>275.97936616164111</v>
      </c>
      <c r="BL476" s="5">
        <f t="shared" si="1076"/>
        <v>4.8167486070876624</v>
      </c>
      <c r="BM476">
        <f t="shared" si="1077"/>
        <v>251.07653899751199</v>
      </c>
      <c r="BN476" s="5">
        <f t="shared" si="1078"/>
        <v>16.738435933167466</v>
      </c>
      <c r="BO476" s="5">
        <f t="shared" si="1079"/>
        <v>16</v>
      </c>
      <c r="BP476" s="5">
        <f t="shared" si="1080"/>
        <v>44</v>
      </c>
      <c r="BQ476" s="5">
        <f t="shared" si="1081"/>
        <v>18</v>
      </c>
      <c r="BR476">
        <f t="shared" si="1082"/>
        <v>-16.972884058616554</v>
      </c>
      <c r="BS476" s="5" t="str">
        <f t="shared" si="1083"/>
        <v>NEGATIF</v>
      </c>
      <c r="BT476" s="5">
        <f t="shared" si="1019"/>
        <v>-0.29623271038211713</v>
      </c>
      <c r="BU476" s="5">
        <f t="shared" si="1020"/>
        <v>16</v>
      </c>
      <c r="BV476" s="5">
        <f t="shared" si="1021"/>
        <v>-1979</v>
      </c>
      <c r="BW476" s="5">
        <f t="shared" si="1022"/>
        <v>37</v>
      </c>
      <c r="BX476" s="5" t="str">
        <f t="shared" si="1023"/>
        <v>NEGATIF</v>
      </c>
      <c r="BY476">
        <f t="shared" si="1084"/>
        <v>-72.392475086703783</v>
      </c>
      <c r="BZ476" s="5">
        <f t="shared" si="1085"/>
        <v>107.60752491329622</v>
      </c>
      <c r="CA476">
        <f t="shared" si="1086"/>
        <v>3.629231148050704</v>
      </c>
      <c r="CB476" s="5" t="str">
        <f t="shared" si="1087"/>
        <v>POSITIF</v>
      </c>
      <c r="CC476" s="5">
        <f t="shared" si="1088"/>
        <v>3</v>
      </c>
      <c r="CD476" s="5">
        <f t="shared" si="1089"/>
        <v>37</v>
      </c>
      <c r="CE476" s="5">
        <f t="shared" si="1090"/>
        <v>45</v>
      </c>
      <c r="CF476" s="5"/>
      <c r="CG476">
        <f t="shared" si="1091"/>
        <v>4.3821122800185268</v>
      </c>
      <c r="CH476">
        <f t="shared" si="1092"/>
        <v>0.40901361720614082</v>
      </c>
      <c r="CI476">
        <f t="shared" si="1093"/>
        <v>0.40905332070477562</v>
      </c>
    </row>
    <row r="477" spans="1:87">
      <c r="A477">
        <f t="shared" ref="A477:F477" si="1204">A183</f>
        <v>7.0027777777777782</v>
      </c>
      <c r="B477">
        <f t="shared" si="1204"/>
        <v>111.315</v>
      </c>
      <c r="C477">
        <f t="shared" si="1204"/>
        <v>7</v>
      </c>
      <c r="D477">
        <f t="shared" si="1204"/>
        <v>2017</v>
      </c>
      <c r="E477">
        <f t="shared" si="1204"/>
        <v>5</v>
      </c>
      <c r="F477">
        <f t="shared" si="1204"/>
        <v>25</v>
      </c>
      <c r="G477">
        <f t="shared" si="1025"/>
        <v>0.12222152900771403</v>
      </c>
      <c r="H477">
        <f t="shared" ref="H477:J477" si="1205">H183</f>
        <v>18</v>
      </c>
      <c r="I477">
        <f t="shared" si="1205"/>
        <v>45</v>
      </c>
      <c r="J477">
        <f t="shared" si="1205"/>
        <v>18.75</v>
      </c>
      <c r="L477">
        <f t="shared" ref="L477:M477" si="1206">L183</f>
        <v>20</v>
      </c>
      <c r="M477">
        <f t="shared" si="1206"/>
        <v>-13</v>
      </c>
      <c r="N477">
        <f t="shared" si="1028"/>
        <v>2457898.9895833335</v>
      </c>
      <c r="O477">
        <f t="shared" si="1029"/>
        <v>8.1271790906283143E-4</v>
      </c>
      <c r="P477">
        <f t="shared" si="1030"/>
        <v>2457898.9903960512</v>
      </c>
      <c r="Q477">
        <f t="shared" si="1031"/>
        <v>0.17396277607258595</v>
      </c>
      <c r="R477">
        <f t="shared" si="1032"/>
        <v>249.45202757085531</v>
      </c>
      <c r="S477">
        <f t="shared" si="1033"/>
        <v>349.79051068275294</v>
      </c>
      <c r="T477">
        <f t="shared" si="1034"/>
        <v>4.3537592068870978</v>
      </c>
      <c r="U477">
        <f t="shared" si="1035"/>
        <v>6.1049961036464371</v>
      </c>
      <c r="V477">
        <f t="shared" si="1036"/>
        <v>148.57228836141644</v>
      </c>
      <c r="W477">
        <f t="shared" si="1037"/>
        <v>2.5930756091291678</v>
      </c>
      <c r="X477">
        <f t="shared" si="1038"/>
        <v>63.259715987894197</v>
      </c>
      <c r="Y477">
        <f t="shared" si="1039"/>
        <v>1.1040903278652512</v>
      </c>
      <c r="Z477">
        <f t="shared" si="1040"/>
        <v>140.02067397582596</v>
      </c>
      <c r="AA477">
        <f t="shared" si="1041"/>
        <v>2.4438217817397021</v>
      </c>
      <c r="AB477">
        <f t="shared" si="1042"/>
        <v>-3853.4754493829018</v>
      </c>
      <c r="AC477">
        <f t="shared" si="1043"/>
        <v>88.291551361426698</v>
      </c>
      <c r="AD477">
        <f t="shared" si="1044"/>
        <v>2369.9943215410476</v>
      </c>
      <c r="AE477">
        <f t="shared" si="1045"/>
        <v>-651.92850880888841</v>
      </c>
      <c r="AF477">
        <f t="shared" si="1046"/>
        <v>267.58630963595647</v>
      </c>
      <c r="AG477">
        <f t="shared" si="1047"/>
        <v>1297.7380907481804</v>
      </c>
      <c r="AH477">
        <f t="shared" si="1048"/>
        <v>-481.79368490517913</v>
      </c>
      <c r="AI477">
        <f t="shared" si="1049"/>
        <v>-0.13383157914032753</v>
      </c>
      <c r="AJ477">
        <f t="shared" si="1050"/>
        <v>249.31819599171499</v>
      </c>
      <c r="AK477">
        <f t="shared" si="1051"/>
        <v>4.3514234051879557</v>
      </c>
      <c r="AL477">
        <f t="shared" si="1052"/>
        <v>249</v>
      </c>
      <c r="AM477">
        <f t="shared" si="1053"/>
        <v>19</v>
      </c>
      <c r="AN477">
        <f t="shared" si="1054"/>
        <v>5</v>
      </c>
      <c r="AP477">
        <f t="shared" si="1055"/>
        <v>4.9149377337441909</v>
      </c>
      <c r="AQ477">
        <f t="shared" si="1056"/>
        <v>8.5781845984344532E-2</v>
      </c>
      <c r="AR477" t="str">
        <f t="shared" si="1057"/>
        <v>POSITIF</v>
      </c>
      <c r="AS477">
        <f t="shared" si="1058"/>
        <v>4</v>
      </c>
      <c r="AT477">
        <f t="shared" si="1059"/>
        <v>54</v>
      </c>
      <c r="AU477">
        <f t="shared" si="1060"/>
        <v>53</v>
      </c>
      <c r="AV477">
        <f t="shared" si="1061"/>
        <v>1.0217076447758489</v>
      </c>
      <c r="AW477" s="4">
        <f t="shared" si="1062"/>
        <v>4.2571151865660371E-2</v>
      </c>
      <c r="AX477">
        <f t="shared" si="1063"/>
        <v>1.7832162394135206E-2</v>
      </c>
      <c r="AY477">
        <f t="shared" si="1064"/>
        <v>0.2783945219287865</v>
      </c>
      <c r="AZ477" s="4">
        <f t="shared" si="1065"/>
        <v>1.1599771747032771E-2</v>
      </c>
      <c r="BA477">
        <f t="shared" si="1066"/>
        <v>357687.30065921659</v>
      </c>
      <c r="BB477" t="s">
        <v>191</v>
      </c>
      <c r="BC477">
        <f t="shared" si="1067"/>
        <v>1.6701293563404954E-2</v>
      </c>
      <c r="BD477">
        <f t="shared" si="1068"/>
        <v>148.57680690775115</v>
      </c>
      <c r="BE477">
        <f t="shared" si="1069"/>
        <v>23.43702886848628</v>
      </c>
      <c r="BF477">
        <f t="shared" si="1070"/>
        <v>-2.2748756848900535E-3</v>
      </c>
      <c r="BG477">
        <f t="shared" si="1071"/>
        <v>23.43475399280139</v>
      </c>
      <c r="BH477" s="19">
        <f t="shared" si="1072"/>
        <v>0.17396277607258595</v>
      </c>
      <c r="BI477">
        <f t="shared" si="1073"/>
        <v>3.9667448199664554</v>
      </c>
      <c r="BJ477">
        <f t="shared" si="1074"/>
        <v>11.387744819966455</v>
      </c>
      <c r="BK477">
        <f t="shared" si="1075"/>
        <v>279.7290303085789</v>
      </c>
      <c r="BL477">
        <f t="shared" si="1076"/>
        <v>4.8821925922957119</v>
      </c>
      <c r="BM477">
        <f t="shared" si="1077"/>
        <v>251.08714199091793</v>
      </c>
      <c r="BN477">
        <f t="shared" si="1078"/>
        <v>16.739142799394529</v>
      </c>
      <c r="BO477">
        <f t="shared" si="1079"/>
        <v>16</v>
      </c>
      <c r="BP477">
        <f t="shared" si="1080"/>
        <v>44</v>
      </c>
      <c r="BQ477">
        <f t="shared" si="1081"/>
        <v>20</v>
      </c>
      <c r="BR477">
        <f t="shared" si="1082"/>
        <v>-16.983559537459197</v>
      </c>
      <c r="BS477" t="str">
        <f t="shared" si="1083"/>
        <v>NEGATIF</v>
      </c>
      <c r="BT477">
        <f t="shared" si="1019"/>
        <v>-0.29641903263714819</v>
      </c>
      <c r="BU477">
        <f t="shared" si="1020"/>
        <v>16</v>
      </c>
      <c r="BV477">
        <f t="shared" si="1021"/>
        <v>-1980</v>
      </c>
      <c r="BW477">
        <f t="shared" si="1022"/>
        <v>59</v>
      </c>
      <c r="BX477" t="str">
        <f t="shared" si="1023"/>
        <v>NEGATIF</v>
      </c>
      <c r="BY477">
        <f t="shared" si="1084"/>
        <v>-71.8164430685719</v>
      </c>
      <c r="BZ477">
        <f t="shared" si="1085"/>
        <v>108.1835569314281</v>
      </c>
      <c r="CA477">
        <f t="shared" si="1086"/>
        <v>7.1692959098112912</v>
      </c>
      <c r="CB477" t="str">
        <f t="shared" si="1087"/>
        <v>POSITIF</v>
      </c>
      <c r="CC477">
        <f t="shared" si="1088"/>
        <v>7</v>
      </c>
      <c r="CD477">
        <f t="shared" si="1089"/>
        <v>10</v>
      </c>
      <c r="CE477">
        <f t="shared" si="1090"/>
        <v>9</v>
      </c>
      <c r="CG477">
        <f t="shared" si="1091"/>
        <v>4.3822973371640277</v>
      </c>
      <c r="CH477">
        <f t="shared" si="1092"/>
        <v>0.40901361656927177</v>
      </c>
      <c r="CI477">
        <f t="shared" si="1093"/>
        <v>0.40905332064004668</v>
      </c>
    </row>
    <row r="478" spans="1:87">
      <c r="A478">
        <f t="shared" ref="A478:F478" si="1207">A184</f>
        <v>7.0027777777777782</v>
      </c>
      <c r="B478">
        <f t="shared" si="1207"/>
        <v>111.315</v>
      </c>
      <c r="C478">
        <f t="shared" si="1207"/>
        <v>7</v>
      </c>
      <c r="D478">
        <f t="shared" si="1207"/>
        <v>2017</v>
      </c>
      <c r="E478">
        <f t="shared" si="1207"/>
        <v>5</v>
      </c>
      <c r="F478">
        <f t="shared" si="1207"/>
        <v>25</v>
      </c>
      <c r="G478">
        <f t="shared" si="1025"/>
        <v>0.12222152900771403</v>
      </c>
      <c r="H478">
        <f t="shared" ref="H478:J478" si="1208">H184</f>
        <v>19</v>
      </c>
      <c r="I478">
        <f t="shared" si="1208"/>
        <v>0</v>
      </c>
      <c r="J478">
        <f t="shared" si="1208"/>
        <v>19</v>
      </c>
      <c r="L478">
        <f t="shared" ref="L478:M478" si="1209">L184</f>
        <v>20</v>
      </c>
      <c r="M478">
        <f t="shared" si="1209"/>
        <v>-13</v>
      </c>
      <c r="N478">
        <f t="shared" si="1028"/>
        <v>2457899</v>
      </c>
      <c r="O478">
        <f t="shared" si="1029"/>
        <v>8.1271790906283143E-4</v>
      </c>
      <c r="P478">
        <f t="shared" si="1030"/>
        <v>2457899.0008127177</v>
      </c>
      <c r="Q478">
        <f t="shared" si="1031"/>
        <v>0.17396306126537203</v>
      </c>
      <c r="R478">
        <f t="shared" si="1032"/>
        <v>249.45202757085531</v>
      </c>
      <c r="S478">
        <f t="shared" si="1033"/>
        <v>349.92660435201833</v>
      </c>
      <c r="T478">
        <f t="shared" si="1034"/>
        <v>4.3537592068870978</v>
      </c>
      <c r="U478">
        <f t="shared" si="1035"/>
        <v>6.1073713862662382</v>
      </c>
      <c r="V478">
        <f t="shared" si="1036"/>
        <v>148.57173675807081</v>
      </c>
      <c r="W478">
        <f t="shared" si="1037"/>
        <v>2.5930659818346218</v>
      </c>
      <c r="X478">
        <f t="shared" si="1038"/>
        <v>63.269983147506537</v>
      </c>
      <c r="Y478">
        <f t="shared" si="1039"/>
        <v>1.1042695236053142</v>
      </c>
      <c r="Z478">
        <f t="shared" si="1040"/>
        <v>140.03094064519155</v>
      </c>
      <c r="AA478">
        <f t="shared" si="1041"/>
        <v>2.4440009689233451</v>
      </c>
      <c r="AB478">
        <f t="shared" si="1042"/>
        <v>-3800.5392615526616</v>
      </c>
      <c r="AC478">
        <f t="shared" si="1043"/>
        <v>87.37842374682927</v>
      </c>
      <c r="AD478">
        <f t="shared" si="1044"/>
        <v>2369.3881496610147</v>
      </c>
      <c r="AE478">
        <f t="shared" si="1045"/>
        <v>-650.39886166747181</v>
      </c>
      <c r="AF478">
        <f t="shared" si="1046"/>
        <v>266.68180249573106</v>
      </c>
      <c r="AG478">
        <f t="shared" si="1047"/>
        <v>1286.77361202924</v>
      </c>
      <c r="AH478">
        <f t="shared" si="1048"/>
        <v>-440.71613528731837</v>
      </c>
      <c r="AI478">
        <f t="shared" si="1049"/>
        <v>-0.12242114869092177</v>
      </c>
      <c r="AJ478">
        <f t="shared" si="1050"/>
        <v>249.32960642216437</v>
      </c>
      <c r="AK478">
        <f t="shared" si="1051"/>
        <v>4.3516225547683671</v>
      </c>
      <c r="AL478">
        <f t="shared" si="1052"/>
        <v>249</v>
      </c>
      <c r="AM478">
        <f t="shared" si="1053"/>
        <v>19</v>
      </c>
      <c r="AN478">
        <f t="shared" si="1054"/>
        <v>46</v>
      </c>
      <c r="AP478">
        <f t="shared" si="1055"/>
        <v>4.9120900875608742</v>
      </c>
      <c r="AQ478">
        <f t="shared" si="1056"/>
        <v>8.5732145182513819E-2</v>
      </c>
      <c r="AR478" t="str">
        <f t="shared" si="1057"/>
        <v>POSITIF</v>
      </c>
      <c r="AS478">
        <f t="shared" si="1058"/>
        <v>4</v>
      </c>
      <c r="AT478">
        <f t="shared" si="1059"/>
        <v>54</v>
      </c>
      <c r="AU478">
        <f t="shared" si="1060"/>
        <v>43</v>
      </c>
      <c r="AV478">
        <f t="shared" si="1061"/>
        <v>1.0217443628948755</v>
      </c>
      <c r="AW478" s="4">
        <f t="shared" si="1062"/>
        <v>4.257268178728648E-2</v>
      </c>
      <c r="AX478">
        <f t="shared" si="1063"/>
        <v>1.7832803246207358E-2</v>
      </c>
      <c r="AY478">
        <f t="shared" si="1064"/>
        <v>0.27840452588648124</v>
      </c>
      <c r="AZ478" s="4">
        <f t="shared" si="1065"/>
        <v>1.1600188578603385E-2</v>
      </c>
      <c r="BA478">
        <f t="shared" si="1066"/>
        <v>357674.44792109408</v>
      </c>
      <c r="BB478" t="s">
        <v>191</v>
      </c>
      <c r="BC478">
        <f t="shared" si="1067"/>
        <v>1.6701293551426855E-2</v>
      </c>
      <c r="BD478">
        <f t="shared" si="1068"/>
        <v>148.5762553060425</v>
      </c>
      <c r="BE478">
        <f t="shared" si="1069"/>
        <v>23.437028864777584</v>
      </c>
      <c r="BF478">
        <f t="shared" si="1070"/>
        <v>-2.2749084537994051E-3</v>
      </c>
      <c r="BG478">
        <f t="shared" si="1071"/>
        <v>23.434753956323785</v>
      </c>
      <c r="BH478" s="19">
        <f t="shared" si="1072"/>
        <v>0.17396306126537203</v>
      </c>
      <c r="BI478">
        <f t="shared" si="1073"/>
        <v>4.2174292959272863</v>
      </c>
      <c r="BJ478">
        <f t="shared" si="1074"/>
        <v>11.638429295927287</v>
      </c>
      <c r="BK478">
        <f t="shared" si="1075"/>
        <v>283.47892932056226</v>
      </c>
      <c r="BL478">
        <f t="shared" si="1076"/>
        <v>4.9476406766721031</v>
      </c>
      <c r="BM478">
        <f t="shared" si="1077"/>
        <v>251.097510118347</v>
      </c>
      <c r="BN478">
        <f t="shared" si="1078"/>
        <v>16.739834007889801</v>
      </c>
      <c r="BO478">
        <f t="shared" si="1079"/>
        <v>16</v>
      </c>
      <c r="BP478">
        <f t="shared" si="1080"/>
        <v>44</v>
      </c>
      <c r="BQ478">
        <f t="shared" si="1081"/>
        <v>23</v>
      </c>
      <c r="BR478">
        <f t="shared" si="1082"/>
        <v>-16.98804550531187</v>
      </c>
      <c r="BS478" t="str">
        <f t="shared" si="1083"/>
        <v>NEGATIF</v>
      </c>
      <c r="BT478">
        <f t="shared" si="1019"/>
        <v>-0.29649732754631597</v>
      </c>
      <c r="BU478">
        <f t="shared" si="1020"/>
        <v>16</v>
      </c>
      <c r="BV478">
        <f t="shared" si="1021"/>
        <v>-1980</v>
      </c>
      <c r="BW478">
        <f t="shared" si="1022"/>
        <v>43</v>
      </c>
      <c r="BX478" t="str">
        <f t="shared" si="1023"/>
        <v>NEGATIF</v>
      </c>
      <c r="BY478">
        <f t="shared" si="1084"/>
        <v>-71.168847871381232</v>
      </c>
      <c r="BZ478">
        <f t="shared" si="1085"/>
        <v>108.83115212861877</v>
      </c>
      <c r="CA478">
        <f t="shared" si="1086"/>
        <v>10.698060094598205</v>
      </c>
      <c r="CB478" t="str">
        <f t="shared" si="1087"/>
        <v>POSITIF</v>
      </c>
      <c r="CC478">
        <f t="shared" si="1088"/>
        <v>10</v>
      </c>
      <c r="CD478">
        <f t="shared" si="1089"/>
        <v>41</v>
      </c>
      <c r="CE478">
        <f t="shared" si="1090"/>
        <v>53</v>
      </c>
      <c r="CG478">
        <f t="shared" si="1091"/>
        <v>4.3824782951249315</v>
      </c>
      <c r="CH478">
        <f t="shared" si="1092"/>
        <v>0.40901361593261748</v>
      </c>
      <c r="CI478">
        <f t="shared" si="1093"/>
        <v>0.40905332057531774</v>
      </c>
    </row>
    <row r="479" spans="1:87">
      <c r="A479">
        <f t="shared" ref="A479:F479" si="1210">A185</f>
        <v>7.0027777777777782</v>
      </c>
      <c r="B479">
        <f t="shared" si="1210"/>
        <v>111.315</v>
      </c>
      <c r="C479">
        <f t="shared" si="1210"/>
        <v>7</v>
      </c>
      <c r="D479">
        <f t="shared" si="1210"/>
        <v>2017</v>
      </c>
      <c r="E479">
        <f t="shared" si="1210"/>
        <v>5</v>
      </c>
      <c r="F479">
        <f t="shared" si="1210"/>
        <v>25</v>
      </c>
      <c r="G479">
        <f t="shared" si="1025"/>
        <v>0.12222152900771403</v>
      </c>
      <c r="H479">
        <f t="shared" ref="H479:J479" si="1211">H185</f>
        <v>19</v>
      </c>
      <c r="I479">
        <f t="shared" si="1211"/>
        <v>15</v>
      </c>
      <c r="J479">
        <f t="shared" si="1211"/>
        <v>19.25</v>
      </c>
      <c r="L479">
        <f t="shared" ref="L479:M479" si="1212">L185</f>
        <v>20</v>
      </c>
      <c r="M479">
        <f t="shared" si="1212"/>
        <v>-13</v>
      </c>
      <c r="N479">
        <f t="shared" si="1028"/>
        <v>2457899.010416667</v>
      </c>
      <c r="O479">
        <f t="shared" si="1029"/>
        <v>8.1271790906283143E-4</v>
      </c>
      <c r="P479">
        <f t="shared" si="1030"/>
        <v>2457899.0112293847</v>
      </c>
      <c r="Q479">
        <f t="shared" si="1031"/>
        <v>0.17396334645817085</v>
      </c>
      <c r="R479">
        <f t="shared" si="1032"/>
        <v>249.45202757085531</v>
      </c>
      <c r="S479">
        <f t="shared" si="1033"/>
        <v>350.06269802735187</v>
      </c>
      <c r="T479">
        <f t="shared" si="1034"/>
        <v>4.3537592068870978</v>
      </c>
      <c r="U479">
        <f t="shared" si="1035"/>
        <v>6.1097466689919493</v>
      </c>
      <c r="V479">
        <f t="shared" si="1036"/>
        <v>148.57118515470052</v>
      </c>
      <c r="W479">
        <f t="shared" si="1037"/>
        <v>2.593056354539645</v>
      </c>
      <c r="X479">
        <f t="shared" si="1038"/>
        <v>63.280250307577262</v>
      </c>
      <c r="Y479">
        <f t="shared" si="1039"/>
        <v>1.1044487193533776</v>
      </c>
      <c r="Z479">
        <f t="shared" si="1040"/>
        <v>140.04120731501553</v>
      </c>
      <c r="AA479">
        <f t="shared" si="1041"/>
        <v>2.4441801561149887</v>
      </c>
      <c r="AB479">
        <f t="shared" si="1042"/>
        <v>-3747.5807294468495</v>
      </c>
      <c r="AC479">
        <f t="shared" si="1043"/>
        <v>86.456085213101801</v>
      </c>
      <c r="AD479">
        <f t="shared" si="1044"/>
        <v>2367.7829406933965</v>
      </c>
      <c r="AE479">
        <f t="shared" si="1045"/>
        <v>-648.80066008861047</v>
      </c>
      <c r="AF479">
        <f t="shared" si="1046"/>
        <v>265.77432122857101</v>
      </c>
      <c r="AG479">
        <f t="shared" si="1047"/>
        <v>1275.7985139564232</v>
      </c>
      <c r="AH479">
        <f t="shared" si="1048"/>
        <v>-400.56952844396778</v>
      </c>
      <c r="AI479">
        <f t="shared" si="1049"/>
        <v>-0.11126931345665772</v>
      </c>
      <c r="AJ479">
        <f t="shared" si="1050"/>
        <v>249.34075825739865</v>
      </c>
      <c r="AK479">
        <f t="shared" si="1051"/>
        <v>4.351817191010845</v>
      </c>
      <c r="AL479">
        <f t="shared" si="1052"/>
        <v>249</v>
      </c>
      <c r="AM479">
        <f t="shared" si="1053"/>
        <v>20</v>
      </c>
      <c r="AN479">
        <f t="shared" si="1054"/>
        <v>26</v>
      </c>
      <c r="AP479">
        <f t="shared" si="1055"/>
        <v>4.9243130022867678</v>
      </c>
      <c r="AQ479">
        <f t="shared" si="1056"/>
        <v>8.5945475288671164E-2</v>
      </c>
      <c r="AR479" t="str">
        <f t="shared" si="1057"/>
        <v>POSITIF</v>
      </c>
      <c r="AS479">
        <f t="shared" si="1058"/>
        <v>4</v>
      </c>
      <c r="AT479">
        <f t="shared" si="1059"/>
        <v>55</v>
      </c>
      <c r="AU479">
        <f t="shared" si="1060"/>
        <v>27</v>
      </c>
      <c r="AV479">
        <f t="shared" si="1061"/>
        <v>1.0217806640138203</v>
      </c>
      <c r="AW479" s="4">
        <f t="shared" si="1062"/>
        <v>4.2574194333909181E-2</v>
      </c>
      <c r="AX479">
        <f t="shared" si="1063"/>
        <v>1.7833436820255105E-2</v>
      </c>
      <c r="AY479">
        <f t="shared" si="1064"/>
        <v>0.27841441623119401</v>
      </c>
      <c r="AZ479" s="4">
        <f t="shared" si="1065"/>
        <v>1.160060067629975E-2</v>
      </c>
      <c r="BA479">
        <f t="shared" si="1066"/>
        <v>357661.74205696827</v>
      </c>
      <c r="BB479" t="s">
        <v>191</v>
      </c>
      <c r="BC479">
        <f t="shared" si="1067"/>
        <v>1.6701293539448759E-2</v>
      </c>
      <c r="BD479">
        <f t="shared" si="1068"/>
        <v>148.57570370430918</v>
      </c>
      <c r="BE479">
        <f t="shared" si="1069"/>
        <v>23.437028861068889</v>
      </c>
      <c r="BF479">
        <f t="shared" si="1070"/>
        <v>-2.2749412103997705E-3</v>
      </c>
      <c r="BG479">
        <f t="shared" si="1071"/>
        <v>23.43475391985849</v>
      </c>
      <c r="BH479" s="19">
        <f t="shared" si="1072"/>
        <v>0.17396334645817085</v>
      </c>
      <c r="BI479">
        <f t="shared" si="1073"/>
        <v>4.4681137831260758</v>
      </c>
      <c r="BJ479">
        <f t="shared" si="1074"/>
        <v>11.889113783126076</v>
      </c>
      <c r="BK479">
        <f t="shared" si="1075"/>
        <v>287.22906337412519</v>
      </c>
      <c r="BL479">
        <f t="shared" si="1076"/>
        <v>5.0130928632979384</v>
      </c>
      <c r="BM479">
        <f t="shared" si="1077"/>
        <v>251.10764337276598</v>
      </c>
      <c r="BN479">
        <f t="shared" si="1078"/>
        <v>16.740509558184399</v>
      </c>
      <c r="BO479">
        <f t="shared" si="1079"/>
        <v>16</v>
      </c>
      <c r="BP479">
        <f t="shared" si="1080"/>
        <v>44</v>
      </c>
      <c r="BQ479">
        <f t="shared" si="1081"/>
        <v>25</v>
      </c>
      <c r="BR479">
        <f t="shared" si="1082"/>
        <v>-16.977585385949823</v>
      </c>
      <c r="BS479" t="str">
        <f t="shared" si="1083"/>
        <v>NEGATIF</v>
      </c>
      <c r="BT479">
        <f t="shared" si="1019"/>
        <v>-0.29631476402329665</v>
      </c>
      <c r="BU479">
        <f t="shared" si="1020"/>
        <v>16</v>
      </c>
      <c r="BV479">
        <f t="shared" si="1021"/>
        <v>-1979</v>
      </c>
      <c r="BW479">
        <f t="shared" si="1022"/>
        <v>20</v>
      </c>
      <c r="BX479" t="str">
        <f t="shared" si="1023"/>
        <v>NEGATIF</v>
      </c>
      <c r="BY479">
        <f t="shared" si="1084"/>
        <v>-70.451622050547584</v>
      </c>
      <c r="BZ479">
        <f t="shared" si="1085"/>
        <v>109.54837794945242</v>
      </c>
      <c r="CA479">
        <f t="shared" si="1086"/>
        <v>14.215603802115927</v>
      </c>
      <c r="CB479" t="str">
        <f t="shared" si="1087"/>
        <v>POSITIF</v>
      </c>
      <c r="CC479">
        <f t="shared" si="1088"/>
        <v>14</v>
      </c>
      <c r="CD479">
        <f t="shared" si="1089"/>
        <v>12</v>
      </c>
      <c r="CE479">
        <f t="shared" si="1090"/>
        <v>56</v>
      </c>
      <c r="CG479">
        <f t="shared" si="1091"/>
        <v>4.3826551537784848</v>
      </c>
      <c r="CH479">
        <f t="shared" si="1092"/>
        <v>0.40901361529617802</v>
      </c>
      <c r="CI479">
        <f t="shared" si="1093"/>
        <v>0.40905332051058879</v>
      </c>
    </row>
    <row r="480" spans="1:87">
      <c r="A480">
        <f t="shared" ref="A480:F480" si="1213">A186</f>
        <v>7.0027777777777782</v>
      </c>
      <c r="B480">
        <f t="shared" si="1213"/>
        <v>111.315</v>
      </c>
      <c r="C480">
        <f t="shared" si="1213"/>
        <v>7</v>
      </c>
      <c r="D480">
        <f t="shared" si="1213"/>
        <v>2017</v>
      </c>
      <c r="E480">
        <f t="shared" si="1213"/>
        <v>5</v>
      </c>
      <c r="F480">
        <f t="shared" si="1213"/>
        <v>25</v>
      </c>
      <c r="G480">
        <f t="shared" si="1025"/>
        <v>0.12222152900771403</v>
      </c>
      <c r="H480">
        <f t="shared" ref="H480:J480" si="1214">H186</f>
        <v>19</v>
      </c>
      <c r="I480">
        <f t="shared" si="1214"/>
        <v>30</v>
      </c>
      <c r="J480">
        <f t="shared" si="1214"/>
        <v>19.5</v>
      </c>
      <c r="L480">
        <f t="shared" ref="L480:M480" si="1215">L186</f>
        <v>20</v>
      </c>
      <c r="M480">
        <f t="shared" si="1215"/>
        <v>-13</v>
      </c>
      <c r="N480">
        <f t="shared" si="1028"/>
        <v>2457899.0208333335</v>
      </c>
      <c r="O480">
        <f t="shared" si="1029"/>
        <v>8.1271790906283143E-4</v>
      </c>
      <c r="P480">
        <f t="shared" si="1030"/>
        <v>2457899.0216460512</v>
      </c>
      <c r="Q480">
        <f t="shared" si="1031"/>
        <v>0.17396363165095693</v>
      </c>
      <c r="R480">
        <f t="shared" si="1032"/>
        <v>249.45202757085531</v>
      </c>
      <c r="S480">
        <f t="shared" si="1033"/>
        <v>350.19879169661726</v>
      </c>
      <c r="T480">
        <f t="shared" si="1034"/>
        <v>4.3537592068870978</v>
      </c>
      <c r="U480">
        <f t="shared" si="1035"/>
        <v>6.1121219516117504</v>
      </c>
      <c r="V480">
        <f t="shared" si="1036"/>
        <v>148.57063355135483</v>
      </c>
      <c r="W480">
        <f t="shared" si="1037"/>
        <v>2.5930467272450977</v>
      </c>
      <c r="X480">
        <f t="shared" si="1038"/>
        <v>63.290517467189602</v>
      </c>
      <c r="Y480">
        <f t="shared" si="1039"/>
        <v>1.1046279150934408</v>
      </c>
      <c r="Z480">
        <f t="shared" si="1040"/>
        <v>140.05147398438203</v>
      </c>
      <c r="AA480">
        <f t="shared" si="1041"/>
        <v>2.4443593432986477</v>
      </c>
      <c r="AB480">
        <f t="shared" si="1042"/>
        <v>-3694.6001565783081</v>
      </c>
      <c r="AC480">
        <f t="shared" si="1043"/>
        <v>85.524633069663182</v>
      </c>
      <c r="AD480">
        <f t="shared" si="1044"/>
        <v>2365.1793716073671</v>
      </c>
      <c r="AE480">
        <f t="shared" si="1045"/>
        <v>-647.13407267102366</v>
      </c>
      <c r="AF480">
        <f t="shared" si="1046"/>
        <v>264.86388979422452</v>
      </c>
      <c r="AG480">
        <f t="shared" si="1047"/>
        <v>1264.8128803752256</v>
      </c>
      <c r="AH480">
        <f t="shared" si="1048"/>
        <v>-361.35345440285118</v>
      </c>
      <c r="AI480">
        <f t="shared" si="1049"/>
        <v>-0.10037595955634755</v>
      </c>
      <c r="AJ480">
        <f t="shared" si="1050"/>
        <v>249.35165161129896</v>
      </c>
      <c r="AK480">
        <f t="shared" si="1051"/>
        <v>4.3520073159029904</v>
      </c>
      <c r="AL480">
        <f t="shared" si="1052"/>
        <v>249</v>
      </c>
      <c r="AM480">
        <f t="shared" si="1053"/>
        <v>21</v>
      </c>
      <c r="AN480">
        <f t="shared" si="1054"/>
        <v>5</v>
      </c>
      <c r="AP480">
        <f t="shared" si="1055"/>
        <v>4.910503431704174</v>
      </c>
      <c r="AQ480">
        <f t="shared" si="1056"/>
        <v>8.5704452813718343E-2</v>
      </c>
      <c r="AR480" t="str">
        <f t="shared" si="1057"/>
        <v>POSITIF</v>
      </c>
      <c r="AS480">
        <f t="shared" si="1058"/>
        <v>4</v>
      </c>
      <c r="AT480">
        <f t="shared" si="1059"/>
        <v>54</v>
      </c>
      <c r="AU480">
        <f t="shared" si="1060"/>
        <v>37</v>
      </c>
      <c r="AV480">
        <f t="shared" si="1061"/>
        <v>1.0218165478334016</v>
      </c>
      <c r="AW480" s="4">
        <f t="shared" si="1062"/>
        <v>4.25756894930584E-2</v>
      </c>
      <c r="AX480">
        <f t="shared" si="1063"/>
        <v>1.7834063111054989E-2</v>
      </c>
      <c r="AY480">
        <f t="shared" si="1064"/>
        <v>0.27842419288138798</v>
      </c>
      <c r="AZ480" s="4">
        <f t="shared" si="1065"/>
        <v>1.16010080367245E-2</v>
      </c>
      <c r="BA480">
        <f t="shared" si="1066"/>
        <v>357649.18314036983</v>
      </c>
      <c r="BB480" t="s">
        <v>191</v>
      </c>
      <c r="BC480">
        <f t="shared" si="1067"/>
        <v>1.670129352747066E-2</v>
      </c>
      <c r="BD480">
        <f t="shared" si="1068"/>
        <v>148.57515210260053</v>
      </c>
      <c r="BE480">
        <f t="shared" si="1069"/>
        <v>23.437028857360193</v>
      </c>
      <c r="BF480">
        <f t="shared" si="1070"/>
        <v>-2.2749739546823731E-3</v>
      </c>
      <c r="BG480">
        <f t="shared" si="1071"/>
        <v>23.434753883405509</v>
      </c>
      <c r="BH480" s="19">
        <f t="shared" si="1072"/>
        <v>0.17396363165095693</v>
      </c>
      <c r="BI480">
        <f t="shared" si="1073"/>
        <v>4.7187982591179507</v>
      </c>
      <c r="BJ480">
        <f t="shared" si="1074"/>
        <v>12.139798259117951</v>
      </c>
      <c r="BK480">
        <f t="shared" si="1075"/>
        <v>290.97943203605871</v>
      </c>
      <c r="BL480">
        <f t="shared" si="1076"/>
        <v>5.0785491446122917</v>
      </c>
      <c r="BM480">
        <f t="shared" si="1077"/>
        <v>251.11754185071061</v>
      </c>
      <c r="BN480">
        <f t="shared" si="1078"/>
        <v>16.74116945671404</v>
      </c>
      <c r="BO480">
        <f t="shared" si="1079"/>
        <v>16</v>
      </c>
      <c r="BP480">
        <f t="shared" si="1080"/>
        <v>44</v>
      </c>
      <c r="BQ480">
        <f t="shared" si="1081"/>
        <v>28</v>
      </c>
      <c r="BR480">
        <f t="shared" si="1082"/>
        <v>-16.992837483194375</v>
      </c>
      <c r="BS480" t="str">
        <f t="shared" si="1083"/>
        <v>NEGATIF</v>
      </c>
      <c r="BT480">
        <f t="shared" si="1019"/>
        <v>-0.29658096333804845</v>
      </c>
      <c r="BU480">
        <f t="shared" si="1020"/>
        <v>16</v>
      </c>
      <c r="BV480">
        <f t="shared" si="1021"/>
        <v>-1980</v>
      </c>
      <c r="BW480">
        <f t="shared" si="1022"/>
        <v>25</v>
      </c>
      <c r="BX480" t="str">
        <f t="shared" si="1023"/>
        <v>NEGATIF</v>
      </c>
      <c r="BY480">
        <f t="shared" si="1084"/>
        <v>-69.615013943430114</v>
      </c>
      <c r="BZ480">
        <f t="shared" si="1085"/>
        <v>110.38498605656989</v>
      </c>
      <c r="CA480">
        <f t="shared" si="1086"/>
        <v>17.711043109043775</v>
      </c>
      <c r="CB480" t="str">
        <f t="shared" si="1087"/>
        <v>POSITIF</v>
      </c>
      <c r="CC480">
        <f t="shared" si="1088"/>
        <v>17</v>
      </c>
      <c r="CD480">
        <f t="shared" si="1089"/>
        <v>42</v>
      </c>
      <c r="CE480">
        <f t="shared" si="1090"/>
        <v>39</v>
      </c>
      <c r="CG480">
        <f t="shared" si="1091"/>
        <v>4.382827914809555</v>
      </c>
      <c r="CH480">
        <f t="shared" si="1092"/>
        <v>0.40901361465995345</v>
      </c>
      <c r="CI480">
        <f t="shared" si="1093"/>
        <v>0.40905332044585985</v>
      </c>
    </row>
    <row r="481" spans="1:87">
      <c r="A481">
        <f t="shared" ref="A481:F481" si="1216">A187</f>
        <v>7.0027777777777782</v>
      </c>
      <c r="B481">
        <f t="shared" si="1216"/>
        <v>111.315</v>
      </c>
      <c r="C481">
        <f t="shared" si="1216"/>
        <v>7</v>
      </c>
      <c r="D481">
        <f t="shared" si="1216"/>
        <v>2017</v>
      </c>
      <c r="E481">
        <f t="shared" si="1216"/>
        <v>5</v>
      </c>
      <c r="F481">
        <f t="shared" si="1216"/>
        <v>25</v>
      </c>
      <c r="G481">
        <f t="shared" si="1025"/>
        <v>0.12222152900771403</v>
      </c>
      <c r="H481">
        <f t="shared" ref="H481:J481" si="1217">H187</f>
        <v>19</v>
      </c>
      <c r="I481">
        <f t="shared" si="1217"/>
        <v>45</v>
      </c>
      <c r="J481">
        <f t="shared" si="1217"/>
        <v>19.75</v>
      </c>
      <c r="L481">
        <f t="shared" ref="L481:M481" si="1218">L187</f>
        <v>20</v>
      </c>
      <c r="M481">
        <f t="shared" si="1218"/>
        <v>-13</v>
      </c>
      <c r="N481">
        <f t="shared" si="1028"/>
        <v>2457899.03125</v>
      </c>
      <c r="O481">
        <f t="shared" si="1029"/>
        <v>8.1271790906283143E-4</v>
      </c>
      <c r="P481">
        <f t="shared" si="1030"/>
        <v>2457899.0320627177</v>
      </c>
      <c r="Q481">
        <f t="shared" si="1031"/>
        <v>0.17396391684374302</v>
      </c>
      <c r="R481">
        <f t="shared" si="1032"/>
        <v>249.45202757085531</v>
      </c>
      <c r="S481">
        <f t="shared" si="1033"/>
        <v>350.33488536588266</v>
      </c>
      <c r="T481">
        <f t="shared" si="1034"/>
        <v>4.3537592068870978</v>
      </c>
      <c r="U481">
        <f t="shared" si="1035"/>
        <v>6.1144972342315516</v>
      </c>
      <c r="V481">
        <f t="shared" si="1036"/>
        <v>148.5700819480092</v>
      </c>
      <c r="W481">
        <f t="shared" si="1037"/>
        <v>2.5930370999505516</v>
      </c>
      <c r="X481">
        <f t="shared" si="1038"/>
        <v>63.300784626801942</v>
      </c>
      <c r="Y481">
        <f t="shared" si="1039"/>
        <v>1.1048071108335038</v>
      </c>
      <c r="Z481">
        <f t="shared" si="1040"/>
        <v>140.06174065374762</v>
      </c>
      <c r="AA481">
        <f t="shared" si="1041"/>
        <v>2.4445385304822911</v>
      </c>
      <c r="AB481">
        <f t="shared" si="1042"/>
        <v>-3641.5978395007305</v>
      </c>
      <c r="AC481">
        <f t="shared" si="1043"/>
        <v>84.584165463301176</v>
      </c>
      <c r="AD481">
        <f t="shared" si="1044"/>
        <v>2361.5785401314101</v>
      </c>
      <c r="AE481">
        <f t="shared" si="1045"/>
        <v>-645.39927500944987</v>
      </c>
      <c r="AF481">
        <f t="shared" si="1046"/>
        <v>263.95053210810869</v>
      </c>
      <c r="AG481">
        <f t="shared" si="1047"/>
        <v>1253.816793741835</v>
      </c>
      <c r="AH481">
        <f t="shared" si="1048"/>
        <v>-323.06708306552514</v>
      </c>
      <c r="AI481">
        <f t="shared" si="1049"/>
        <v>-8.9740856407090314E-2</v>
      </c>
      <c r="AJ481">
        <f t="shared" si="1050"/>
        <v>249.3622867144482</v>
      </c>
      <c r="AK481">
        <f t="shared" si="1051"/>
        <v>4.352192933469234</v>
      </c>
      <c r="AL481">
        <f t="shared" si="1052"/>
        <v>249</v>
      </c>
      <c r="AM481">
        <f t="shared" si="1053"/>
        <v>21</v>
      </c>
      <c r="AN481">
        <f t="shared" si="1054"/>
        <v>44</v>
      </c>
      <c r="AP481">
        <f t="shared" si="1055"/>
        <v>4.9239827659394289</v>
      </c>
      <c r="AQ481">
        <f t="shared" si="1056"/>
        <v>8.5939711577100328E-2</v>
      </c>
      <c r="AR481" t="str">
        <f t="shared" si="1057"/>
        <v>POSITIF</v>
      </c>
      <c r="AS481">
        <f t="shared" si="1058"/>
        <v>4</v>
      </c>
      <c r="AT481">
        <f t="shared" si="1059"/>
        <v>55</v>
      </c>
      <c r="AU481">
        <f t="shared" si="1060"/>
        <v>26</v>
      </c>
      <c r="AV481">
        <f t="shared" si="1061"/>
        <v>1.0218520140626657</v>
      </c>
      <c r="AW481" s="4">
        <f t="shared" si="1062"/>
        <v>4.257716725261107E-2</v>
      </c>
      <c r="AX481">
        <f t="shared" si="1063"/>
        <v>1.7834682113528913E-2</v>
      </c>
      <c r="AY481">
        <f t="shared" si="1064"/>
        <v>0.27843385575779567</v>
      </c>
      <c r="AZ481" s="4">
        <f t="shared" si="1065"/>
        <v>1.160141065657482E-2</v>
      </c>
      <c r="BA481">
        <f t="shared" si="1066"/>
        <v>357636.77124224976</v>
      </c>
      <c r="BB481" t="s">
        <v>191</v>
      </c>
      <c r="BC481">
        <f t="shared" si="1067"/>
        <v>1.6701293515492564E-2</v>
      </c>
      <c r="BD481">
        <f t="shared" si="1068"/>
        <v>148.57460050089188</v>
      </c>
      <c r="BE481">
        <f t="shared" si="1069"/>
        <v>23.437028853651498</v>
      </c>
      <c r="BF481">
        <f t="shared" si="1070"/>
        <v>-2.2750066866428242E-3</v>
      </c>
      <c r="BG481">
        <f t="shared" si="1071"/>
        <v>23.434753846964856</v>
      </c>
      <c r="BH481" s="19">
        <f t="shared" si="1072"/>
        <v>0.17396391684374302</v>
      </c>
      <c r="BI481">
        <f t="shared" si="1073"/>
        <v>4.9694827351098256</v>
      </c>
      <c r="BJ481">
        <f t="shared" si="1074"/>
        <v>12.390482735109826</v>
      </c>
      <c r="BK481">
        <f t="shared" si="1075"/>
        <v>294.73003527171647</v>
      </c>
      <c r="BL481">
        <f t="shared" si="1076"/>
        <v>5.1440095200104725</v>
      </c>
      <c r="BM481">
        <f t="shared" si="1077"/>
        <v>251.12720575493091</v>
      </c>
      <c r="BN481">
        <f t="shared" si="1078"/>
        <v>16.741813716995395</v>
      </c>
      <c r="BO481">
        <f t="shared" si="1079"/>
        <v>16</v>
      </c>
      <c r="BP481">
        <f t="shared" si="1080"/>
        <v>44</v>
      </c>
      <c r="BQ481">
        <f t="shared" si="1081"/>
        <v>30</v>
      </c>
      <c r="BR481">
        <f t="shared" si="1082"/>
        <v>-16.981057175158661</v>
      </c>
      <c r="BS481" t="str">
        <f t="shared" si="1083"/>
        <v>NEGATIF</v>
      </c>
      <c r="BT481">
        <f t="shared" si="1019"/>
        <v>-0.29637535817592608</v>
      </c>
      <c r="BU481">
        <f t="shared" si="1020"/>
        <v>16</v>
      </c>
      <c r="BV481">
        <f t="shared" si="1021"/>
        <v>-1979</v>
      </c>
      <c r="BW481">
        <f t="shared" si="1022"/>
        <v>8</v>
      </c>
      <c r="BX481" t="str">
        <f t="shared" si="1023"/>
        <v>NEGATIF</v>
      </c>
      <c r="BY481">
        <f t="shared" si="1084"/>
        <v>-68.701780363734628</v>
      </c>
      <c r="BZ481">
        <f t="shared" si="1085"/>
        <v>111.29821963626537</v>
      </c>
      <c r="CA481">
        <f t="shared" si="1086"/>
        <v>21.193126843092788</v>
      </c>
      <c r="CB481" t="str">
        <f t="shared" si="1087"/>
        <v>POSITIF</v>
      </c>
      <c r="CC481">
        <f t="shared" si="1088"/>
        <v>21</v>
      </c>
      <c r="CD481">
        <f t="shared" si="1089"/>
        <v>11</v>
      </c>
      <c r="CE481">
        <f t="shared" si="1090"/>
        <v>35</v>
      </c>
      <c r="CG481">
        <f t="shared" si="1091"/>
        <v>4.3829965817567969</v>
      </c>
      <c r="CH481">
        <f t="shared" si="1092"/>
        <v>0.40901361402394409</v>
      </c>
      <c r="CI481">
        <f t="shared" si="1093"/>
        <v>0.40905332038113085</v>
      </c>
    </row>
    <row r="482" spans="1:87">
      <c r="A482">
        <f t="shared" ref="A482:F482" si="1219">A188</f>
        <v>7.0027777777777782</v>
      </c>
      <c r="B482">
        <f t="shared" si="1219"/>
        <v>111.315</v>
      </c>
      <c r="C482">
        <f t="shared" si="1219"/>
        <v>7</v>
      </c>
      <c r="D482">
        <f t="shared" si="1219"/>
        <v>2017</v>
      </c>
      <c r="E482">
        <f t="shared" si="1219"/>
        <v>5</v>
      </c>
      <c r="F482">
        <f t="shared" si="1219"/>
        <v>25</v>
      </c>
      <c r="G482">
        <f t="shared" si="1025"/>
        <v>0.12222152900771403</v>
      </c>
      <c r="H482">
        <f t="shared" ref="H482:J482" si="1220">H188</f>
        <v>20</v>
      </c>
      <c r="I482">
        <f t="shared" si="1220"/>
        <v>0</v>
      </c>
      <c r="J482">
        <f t="shared" si="1220"/>
        <v>20</v>
      </c>
      <c r="L482">
        <f t="shared" ref="L482:M482" si="1221">L188</f>
        <v>20</v>
      </c>
      <c r="M482">
        <f t="shared" si="1221"/>
        <v>-13</v>
      </c>
      <c r="N482">
        <f t="shared" si="1028"/>
        <v>2457899.041666667</v>
      </c>
      <c r="O482">
        <f t="shared" si="1029"/>
        <v>8.1271790906283143E-4</v>
      </c>
      <c r="P482">
        <f t="shared" si="1030"/>
        <v>2457899.0424793847</v>
      </c>
      <c r="Q482">
        <f t="shared" si="1031"/>
        <v>0.17396420203654184</v>
      </c>
      <c r="R482">
        <f t="shared" si="1032"/>
        <v>249.45202757085531</v>
      </c>
      <c r="S482">
        <f t="shared" si="1033"/>
        <v>350.4709790412162</v>
      </c>
      <c r="T482">
        <f t="shared" si="1034"/>
        <v>4.3537592068870978</v>
      </c>
      <c r="U482">
        <f t="shared" si="1035"/>
        <v>6.1168725169572618</v>
      </c>
      <c r="V482">
        <f t="shared" si="1036"/>
        <v>148.56953034463891</v>
      </c>
      <c r="W482">
        <f t="shared" si="1037"/>
        <v>2.5930274726555749</v>
      </c>
      <c r="X482">
        <f t="shared" si="1038"/>
        <v>63.311051786872667</v>
      </c>
      <c r="Y482">
        <f t="shared" si="1039"/>
        <v>1.1049863065815673</v>
      </c>
      <c r="Z482">
        <f t="shared" si="1040"/>
        <v>140.0720073235716</v>
      </c>
      <c r="AA482">
        <f t="shared" si="1041"/>
        <v>2.4447177176739348</v>
      </c>
      <c r="AB482">
        <f t="shared" si="1042"/>
        <v>-3747.9874636122131</v>
      </c>
      <c r="AC482">
        <f t="shared" si="1043"/>
        <v>83.634781489546398</v>
      </c>
      <c r="AD482">
        <f t="shared" si="1044"/>
        <v>2356.9819643051123</v>
      </c>
      <c r="AE482">
        <f t="shared" si="1045"/>
        <v>-643.59644987560966</v>
      </c>
      <c r="AF482">
        <f t="shared" si="1046"/>
        <v>263.03427216149908</v>
      </c>
      <c r="AG482">
        <f t="shared" si="1047"/>
        <v>1242.8103365887562</v>
      </c>
      <c r="AH482">
        <f t="shared" si="1048"/>
        <v>-445.12255894290911</v>
      </c>
      <c r="AI482">
        <f t="shared" si="1049"/>
        <v>-0.1236451552619192</v>
      </c>
      <c r="AJ482">
        <f t="shared" si="1050"/>
        <v>249.32838241559338</v>
      </c>
      <c r="AK482">
        <f t="shared" si="1051"/>
        <v>4.3516011918236375</v>
      </c>
      <c r="AL482">
        <f t="shared" si="1052"/>
        <v>249</v>
      </c>
      <c r="AM482">
        <f t="shared" si="1053"/>
        <v>19</v>
      </c>
      <c r="AN482">
        <f t="shared" si="1054"/>
        <v>42</v>
      </c>
      <c r="AP482">
        <f t="shared" si="1055"/>
        <v>4.9227492986894497</v>
      </c>
      <c r="AQ482">
        <f t="shared" si="1056"/>
        <v>8.5918183512372681E-2</v>
      </c>
      <c r="AR482" t="str">
        <f t="shared" si="1057"/>
        <v>POSITIF</v>
      </c>
      <c r="AS482">
        <f t="shared" si="1058"/>
        <v>4</v>
      </c>
      <c r="AT482">
        <f t="shared" si="1059"/>
        <v>55</v>
      </c>
      <c r="AU482">
        <f t="shared" si="1060"/>
        <v>21</v>
      </c>
      <c r="AV482">
        <f t="shared" si="1061"/>
        <v>1.0218870624140475</v>
      </c>
      <c r="AW482" s="4">
        <f t="shared" si="1062"/>
        <v>4.2578627600585311E-2</v>
      </c>
      <c r="AX482">
        <f t="shared" si="1063"/>
        <v>1.7835293822657923E-2</v>
      </c>
      <c r="AY482">
        <f t="shared" si="1064"/>
        <v>0.2784434047820728</v>
      </c>
      <c r="AZ482" s="4">
        <f t="shared" si="1065"/>
        <v>1.1601808532586367E-2</v>
      </c>
      <c r="BA482">
        <f t="shared" si="1066"/>
        <v>357624.50643270946</v>
      </c>
      <c r="BB482" t="s">
        <v>191</v>
      </c>
      <c r="BC482">
        <f t="shared" si="1067"/>
        <v>1.6701293503514465E-2</v>
      </c>
      <c r="BD482">
        <f t="shared" si="1068"/>
        <v>148.57404889915861</v>
      </c>
      <c r="BE482">
        <f t="shared" si="1069"/>
        <v>23.437028849942802</v>
      </c>
      <c r="BF482">
        <f t="shared" si="1070"/>
        <v>-2.275039406276731E-3</v>
      </c>
      <c r="BG482">
        <f t="shared" si="1071"/>
        <v>23.434753810536524</v>
      </c>
      <c r="BH482" s="19">
        <f t="shared" si="1072"/>
        <v>0.17396420203654184</v>
      </c>
      <c r="BI482">
        <f t="shared" si="1073"/>
        <v>5.220167222308616</v>
      </c>
      <c r="BJ482">
        <f t="shared" si="1074"/>
        <v>12.641167222308617</v>
      </c>
      <c r="BK482">
        <f t="shared" si="1075"/>
        <v>298.52111042238238</v>
      </c>
      <c r="BL482">
        <f t="shared" si="1076"/>
        <v>5.2101762635801325</v>
      </c>
      <c r="BM482">
        <f t="shared" si="1077"/>
        <v>251.09639791224691</v>
      </c>
      <c r="BN482">
        <f t="shared" si="1078"/>
        <v>16.739759860816459</v>
      </c>
      <c r="BO482">
        <f t="shared" si="1079"/>
        <v>16</v>
      </c>
      <c r="BP482">
        <f t="shared" si="1080"/>
        <v>44</v>
      </c>
      <c r="BQ482">
        <f t="shared" si="1081"/>
        <v>23</v>
      </c>
      <c r="BR482">
        <f t="shared" si="1082"/>
        <v>-16.97732261251015</v>
      </c>
      <c r="BS482" t="str">
        <f t="shared" si="1083"/>
        <v>NEGATIF</v>
      </c>
      <c r="BT482">
        <f t="shared" si="1019"/>
        <v>-0.29631017776158758</v>
      </c>
      <c r="BU482">
        <f t="shared" si="1020"/>
        <v>16</v>
      </c>
      <c r="BV482">
        <f t="shared" si="1021"/>
        <v>-1979</v>
      </c>
      <c r="BW482">
        <f t="shared" si="1022"/>
        <v>21</v>
      </c>
      <c r="BX482" t="str">
        <f t="shared" si="1023"/>
        <v>NEGATIF</v>
      </c>
      <c r="BY482">
        <f t="shared" si="1084"/>
        <v>-67.65106754077361</v>
      </c>
      <c r="BZ482">
        <f t="shared" si="1085"/>
        <v>112.34893245922639</v>
      </c>
      <c r="CA482">
        <f t="shared" si="1086"/>
        <v>24.687463666591533</v>
      </c>
      <c r="CB482" t="str">
        <f t="shared" si="1087"/>
        <v>POSITIF</v>
      </c>
      <c r="CC482">
        <f t="shared" si="1088"/>
        <v>24</v>
      </c>
      <c r="CD482">
        <f t="shared" si="1089"/>
        <v>41</v>
      </c>
      <c r="CE482">
        <f t="shared" si="1090"/>
        <v>14</v>
      </c>
      <c r="CG482">
        <f t="shared" si="1091"/>
        <v>4.3824588834665246</v>
      </c>
      <c r="CH482">
        <f t="shared" si="1092"/>
        <v>0.40901361338814973</v>
      </c>
      <c r="CI482">
        <f t="shared" si="1093"/>
        <v>0.4090533203164019</v>
      </c>
    </row>
    <row r="483" spans="1:87">
      <c r="A483">
        <f t="shared" ref="A483:F483" si="1222">A189</f>
        <v>7.0027777777777782</v>
      </c>
      <c r="B483">
        <f t="shared" si="1222"/>
        <v>111.315</v>
      </c>
      <c r="C483">
        <f t="shared" si="1222"/>
        <v>7</v>
      </c>
      <c r="D483">
        <f t="shared" si="1222"/>
        <v>2017</v>
      </c>
      <c r="E483">
        <f t="shared" si="1222"/>
        <v>5</v>
      </c>
      <c r="F483">
        <f t="shared" si="1222"/>
        <v>25</v>
      </c>
      <c r="G483">
        <f t="shared" si="1025"/>
        <v>0.12222152900771403</v>
      </c>
      <c r="H483">
        <f t="shared" ref="H483:J483" si="1223">H189</f>
        <v>20</v>
      </c>
      <c r="I483">
        <f t="shared" si="1223"/>
        <v>15</v>
      </c>
      <c r="J483">
        <f t="shared" si="1223"/>
        <v>20.25</v>
      </c>
      <c r="L483">
        <f t="shared" ref="L483:M483" si="1224">L189</f>
        <v>20</v>
      </c>
      <c r="M483">
        <f t="shared" si="1224"/>
        <v>-13</v>
      </c>
      <c r="N483">
        <f t="shared" si="1028"/>
        <v>2457899.0520833335</v>
      </c>
      <c r="O483">
        <f t="shared" si="1029"/>
        <v>8.1271790906283143E-4</v>
      </c>
      <c r="P483">
        <f t="shared" si="1030"/>
        <v>2457899.0528960512</v>
      </c>
      <c r="Q483">
        <f t="shared" si="1031"/>
        <v>0.17396448722932792</v>
      </c>
      <c r="R483">
        <f t="shared" si="1032"/>
        <v>249.45202757085531</v>
      </c>
      <c r="S483">
        <f t="shared" si="1033"/>
        <v>350.60707271048159</v>
      </c>
      <c r="T483">
        <f t="shared" si="1034"/>
        <v>4.3537592068870978</v>
      </c>
      <c r="U483">
        <f t="shared" si="1035"/>
        <v>6.1192477995770638</v>
      </c>
      <c r="V483">
        <f t="shared" si="1036"/>
        <v>148.56897874129322</v>
      </c>
      <c r="W483">
        <f t="shared" si="1037"/>
        <v>2.5930178453610275</v>
      </c>
      <c r="X483">
        <f t="shared" si="1038"/>
        <v>63.321318946485007</v>
      </c>
      <c r="Y483">
        <f t="shared" si="1039"/>
        <v>1.1051655023216305</v>
      </c>
      <c r="Z483">
        <f t="shared" si="1040"/>
        <v>140.08227399293719</v>
      </c>
      <c r="AA483">
        <f t="shared" si="1041"/>
        <v>2.4448969048575777</v>
      </c>
      <c r="AB483">
        <f t="shared" si="1042"/>
        <v>-3535.5291666226522</v>
      </c>
      <c r="AC483">
        <f t="shared" si="1043"/>
        <v>82.676581311190958</v>
      </c>
      <c r="AD483">
        <f t="shared" si="1044"/>
        <v>2351.3915826549855</v>
      </c>
      <c r="AE483">
        <f t="shared" si="1045"/>
        <v>-641.72578745469912</v>
      </c>
      <c r="AF483">
        <f t="shared" si="1046"/>
        <v>262.11513414405766</v>
      </c>
      <c r="AG483">
        <f t="shared" si="1047"/>
        <v>1231.7935929988034</v>
      </c>
      <c r="AH483">
        <f t="shared" si="1048"/>
        <v>-249.27806296831341</v>
      </c>
      <c r="AI483">
        <f t="shared" si="1049"/>
        <v>-6.9243906380087053E-2</v>
      </c>
      <c r="AJ483">
        <f t="shared" si="1050"/>
        <v>249.38278366447523</v>
      </c>
      <c r="AK483">
        <f t="shared" si="1051"/>
        <v>4.3525506727338223</v>
      </c>
      <c r="AL483">
        <f t="shared" si="1052"/>
        <v>249</v>
      </c>
      <c r="AM483">
        <f t="shared" si="1053"/>
        <v>22</v>
      </c>
      <c r="AN483">
        <f t="shared" si="1054"/>
        <v>58</v>
      </c>
      <c r="AP483">
        <f t="shared" si="1055"/>
        <v>4.9237194516189478</v>
      </c>
      <c r="AQ483">
        <f t="shared" si="1056"/>
        <v>8.5935115875240289E-2</v>
      </c>
      <c r="AR483" t="str">
        <f t="shared" si="1057"/>
        <v>POSITIF</v>
      </c>
      <c r="AS483">
        <f t="shared" si="1058"/>
        <v>4</v>
      </c>
      <c r="AT483">
        <f t="shared" si="1059"/>
        <v>55</v>
      </c>
      <c r="AU483">
        <f t="shared" si="1060"/>
        <v>25</v>
      </c>
      <c r="AV483">
        <f t="shared" si="1061"/>
        <v>1.0219216925987715</v>
      </c>
      <c r="AW483" s="4">
        <f t="shared" si="1062"/>
        <v>4.2580070524948811E-2</v>
      </c>
      <c r="AX483">
        <f t="shared" si="1063"/>
        <v>1.7835898233401933E-2</v>
      </c>
      <c r="AY483">
        <f t="shared" si="1064"/>
        <v>0.27845283987554476</v>
      </c>
      <c r="AZ483" s="4">
        <f t="shared" si="1065"/>
        <v>1.1602201661481031E-2</v>
      </c>
      <c r="BA483">
        <f t="shared" si="1066"/>
        <v>357612.3887826117</v>
      </c>
      <c r="BB483" t="s">
        <v>191</v>
      </c>
      <c r="BC483">
        <f t="shared" si="1067"/>
        <v>1.670129349153637E-2</v>
      </c>
      <c r="BD483">
        <f t="shared" si="1068"/>
        <v>148.57349729744996</v>
      </c>
      <c r="BE483">
        <f t="shared" si="1069"/>
        <v>23.437028846234107</v>
      </c>
      <c r="BF483">
        <f t="shared" si="1070"/>
        <v>-2.2750721135753227E-3</v>
      </c>
      <c r="BG483">
        <f t="shared" si="1071"/>
        <v>23.43475377412053</v>
      </c>
      <c r="BH483" s="19">
        <f t="shared" si="1072"/>
        <v>0.17396448722932792</v>
      </c>
      <c r="BI483">
        <f t="shared" si="1073"/>
        <v>5.4708516983004909</v>
      </c>
      <c r="BJ483">
        <f t="shared" si="1074"/>
        <v>12.891851698300492</v>
      </c>
      <c r="BK483">
        <f t="shared" si="1075"/>
        <v>302.23194429917055</v>
      </c>
      <c r="BL483">
        <f t="shared" si="1076"/>
        <v>5.2749425327246318</v>
      </c>
      <c r="BM483">
        <f t="shared" si="1077"/>
        <v>251.14583117533681</v>
      </c>
      <c r="BN483">
        <f t="shared" si="1078"/>
        <v>16.74305541168912</v>
      </c>
      <c r="BO483">
        <f t="shared" si="1079"/>
        <v>16</v>
      </c>
      <c r="BP483">
        <f t="shared" si="1080"/>
        <v>44</v>
      </c>
      <c r="BQ483">
        <f t="shared" si="1081"/>
        <v>34</v>
      </c>
      <c r="BR483">
        <f t="shared" si="1082"/>
        <v>-16.984309214171297</v>
      </c>
      <c r="BS483" t="str">
        <f t="shared" si="1083"/>
        <v>NEGATIF</v>
      </c>
      <c r="BT483">
        <f t="shared" si="1019"/>
        <v>-0.29643211696409988</v>
      </c>
      <c r="BU483">
        <f t="shared" si="1020"/>
        <v>16</v>
      </c>
      <c r="BV483">
        <f t="shared" si="1021"/>
        <v>-1980</v>
      </c>
      <c r="BW483">
        <f t="shared" si="1022"/>
        <v>56</v>
      </c>
      <c r="BX483" t="str">
        <f t="shared" si="1023"/>
        <v>NEGATIF</v>
      </c>
      <c r="BY483">
        <f t="shared" si="1084"/>
        <v>-66.478857187376306</v>
      </c>
      <c r="BZ483">
        <f t="shared" si="1085"/>
        <v>113.52114281262369</v>
      </c>
      <c r="CA483">
        <f t="shared" si="1086"/>
        <v>28.077633181609233</v>
      </c>
      <c r="CB483" t="str">
        <f t="shared" si="1087"/>
        <v>POSITIF</v>
      </c>
      <c r="CC483">
        <f t="shared" si="1088"/>
        <v>28</v>
      </c>
      <c r="CD483">
        <f t="shared" si="1089"/>
        <v>4</v>
      </c>
      <c r="CE483">
        <f t="shared" si="1090"/>
        <v>39</v>
      </c>
      <c r="CG483">
        <f t="shared" si="1091"/>
        <v>4.383321656667448</v>
      </c>
      <c r="CH483">
        <f t="shared" si="1092"/>
        <v>0.40901361275257075</v>
      </c>
      <c r="CI483">
        <f t="shared" si="1093"/>
        <v>0.40905332025167296</v>
      </c>
    </row>
    <row r="484" spans="1:87">
      <c r="A484">
        <f t="shared" ref="A484:F484" si="1225">A190</f>
        <v>7.0027777777777782</v>
      </c>
      <c r="B484">
        <f t="shared" si="1225"/>
        <v>111.315</v>
      </c>
      <c r="C484">
        <f t="shared" si="1225"/>
        <v>7</v>
      </c>
      <c r="D484">
        <f t="shared" si="1225"/>
        <v>2017</v>
      </c>
      <c r="E484">
        <f t="shared" si="1225"/>
        <v>5</v>
      </c>
      <c r="F484">
        <f t="shared" si="1225"/>
        <v>25</v>
      </c>
      <c r="G484">
        <f t="shared" si="1025"/>
        <v>0.12222152900771403</v>
      </c>
      <c r="H484">
        <f t="shared" ref="H484:J484" si="1226">H190</f>
        <v>20</v>
      </c>
      <c r="I484">
        <f t="shared" si="1226"/>
        <v>30</v>
      </c>
      <c r="J484">
        <f t="shared" si="1226"/>
        <v>20.5</v>
      </c>
      <c r="L484">
        <f t="shared" ref="L484:M484" si="1227">L190</f>
        <v>20</v>
      </c>
      <c r="M484">
        <f t="shared" si="1227"/>
        <v>-13</v>
      </c>
      <c r="N484">
        <f t="shared" si="1028"/>
        <v>2457899.0625</v>
      </c>
      <c r="O484">
        <f t="shared" si="1029"/>
        <v>8.1271790906283143E-4</v>
      </c>
      <c r="P484">
        <f t="shared" si="1030"/>
        <v>2457899.0633127177</v>
      </c>
      <c r="Q484">
        <f t="shared" si="1031"/>
        <v>0.173964772422114</v>
      </c>
      <c r="R484">
        <f t="shared" si="1032"/>
        <v>249.45202757085531</v>
      </c>
      <c r="S484">
        <f t="shared" si="1033"/>
        <v>350.74316637973243</v>
      </c>
      <c r="T484">
        <f t="shared" si="1034"/>
        <v>4.3537592068870978</v>
      </c>
      <c r="U484">
        <f t="shared" si="1035"/>
        <v>6.1216230821966109</v>
      </c>
      <c r="V484">
        <f t="shared" si="1036"/>
        <v>148.56842713794759</v>
      </c>
      <c r="W484">
        <f t="shared" si="1037"/>
        <v>2.5930082180664811</v>
      </c>
      <c r="X484">
        <f t="shared" si="1038"/>
        <v>63.331586106097348</v>
      </c>
      <c r="Y484">
        <f t="shared" si="1039"/>
        <v>1.1053446980616937</v>
      </c>
      <c r="Z484">
        <f t="shared" si="1040"/>
        <v>140.09254066230369</v>
      </c>
      <c r="AA484">
        <f t="shared" si="1041"/>
        <v>2.4450760920412371</v>
      </c>
      <c r="AB484">
        <f t="shared" si="1042"/>
        <v>-3482.4634116282696</v>
      </c>
      <c r="AC484">
        <f t="shared" si="1043"/>
        <v>81.709665893416314</v>
      </c>
      <c r="AD484">
        <f t="shared" si="1044"/>
        <v>2344.8097521458317</v>
      </c>
      <c r="AE484">
        <f t="shared" si="1045"/>
        <v>-639.78748484207324</v>
      </c>
      <c r="AF484">
        <f t="shared" si="1046"/>
        <v>261.19314219815124</v>
      </c>
      <c r="AG484">
        <f t="shared" si="1047"/>
        <v>1220.7666456604675</v>
      </c>
      <c r="AH484">
        <f t="shared" si="1048"/>
        <v>-213.77169057247602</v>
      </c>
      <c r="AI484">
        <f t="shared" si="1049"/>
        <v>-5.9381025159021113E-2</v>
      </c>
      <c r="AJ484">
        <f t="shared" si="1050"/>
        <v>249.39264654569629</v>
      </c>
      <c r="AK484">
        <f t="shared" si="1051"/>
        <v>4.3527228124848634</v>
      </c>
      <c r="AL484">
        <f t="shared" si="1052"/>
        <v>249</v>
      </c>
      <c r="AM484">
        <f t="shared" si="1053"/>
        <v>23</v>
      </c>
      <c r="AN484">
        <f t="shared" si="1054"/>
        <v>33</v>
      </c>
      <c r="AP484">
        <f t="shared" si="1055"/>
        <v>4.9177208260539489</v>
      </c>
      <c r="AQ484">
        <f t="shared" si="1056"/>
        <v>8.5830420108536754E-2</v>
      </c>
      <c r="AR484" t="str">
        <f t="shared" si="1057"/>
        <v>POSITIF</v>
      </c>
      <c r="AS484">
        <f t="shared" si="1058"/>
        <v>4</v>
      </c>
      <c r="AT484">
        <f t="shared" si="1059"/>
        <v>55</v>
      </c>
      <c r="AU484">
        <f t="shared" si="1060"/>
        <v>3</v>
      </c>
      <c r="AV484">
        <f t="shared" si="1061"/>
        <v>1.0219559043362276</v>
      </c>
      <c r="AW484" s="4">
        <f t="shared" si="1062"/>
        <v>4.2581496014009484E-2</v>
      </c>
      <c r="AX484">
        <f t="shared" si="1063"/>
        <v>1.7836495340863366E-2</v>
      </c>
      <c r="AY484">
        <f t="shared" si="1064"/>
        <v>0.27846216096176213</v>
      </c>
      <c r="AZ484" s="4">
        <f t="shared" si="1065"/>
        <v>1.1602590040073421E-2</v>
      </c>
      <c r="BA484">
        <f t="shared" si="1066"/>
        <v>357600.41836029972</v>
      </c>
      <c r="BB484" t="s">
        <v>191</v>
      </c>
      <c r="BC484">
        <f t="shared" si="1067"/>
        <v>1.6701293479558271E-2</v>
      </c>
      <c r="BD484">
        <f t="shared" si="1068"/>
        <v>148.57294569574131</v>
      </c>
      <c r="BE484">
        <f t="shared" si="1069"/>
        <v>23.437028842525411</v>
      </c>
      <c r="BF484">
        <f t="shared" si="1070"/>
        <v>-2.2751048085342153E-3</v>
      </c>
      <c r="BG484">
        <f t="shared" si="1071"/>
        <v>23.434753737716878</v>
      </c>
      <c r="BH484" s="19">
        <f t="shared" si="1072"/>
        <v>0.173964772422114</v>
      </c>
      <c r="BI484">
        <f t="shared" si="1073"/>
        <v>5.7215361743234094</v>
      </c>
      <c r="BJ484">
        <f t="shared" si="1074"/>
        <v>13.142536174323411</v>
      </c>
      <c r="BK484">
        <f t="shared" si="1075"/>
        <v>305.98324899610878</v>
      </c>
      <c r="BL484">
        <f t="shared" si="1076"/>
        <v>5.3404151509317321</v>
      </c>
      <c r="BM484">
        <f t="shared" si="1077"/>
        <v>251.15479361874236</v>
      </c>
      <c r="BN484">
        <f t="shared" si="1078"/>
        <v>16.743652907916157</v>
      </c>
      <c r="BO484">
        <f t="shared" si="1079"/>
        <v>16</v>
      </c>
      <c r="BP484">
        <f t="shared" si="1080"/>
        <v>44</v>
      </c>
      <c r="BQ484">
        <f t="shared" si="1081"/>
        <v>37</v>
      </c>
      <c r="BR484">
        <f t="shared" si="1082"/>
        <v>-16.991681747996772</v>
      </c>
      <c r="BS484" t="str">
        <f t="shared" si="1083"/>
        <v>NEGATIF</v>
      </c>
      <c r="BT484">
        <f t="shared" si="1019"/>
        <v>-0.2965607919535691</v>
      </c>
      <c r="BU484">
        <f t="shared" si="1020"/>
        <v>16</v>
      </c>
      <c r="BV484">
        <f t="shared" si="1021"/>
        <v>-1980</v>
      </c>
      <c r="BW484">
        <f t="shared" si="1022"/>
        <v>29</v>
      </c>
      <c r="BX484" t="str">
        <f t="shared" si="1023"/>
        <v>NEGATIF</v>
      </c>
      <c r="BY484">
        <f t="shared" si="1084"/>
        <v>-65.140094752051496</v>
      </c>
      <c r="BZ484">
        <f t="shared" si="1085"/>
        <v>114.8599052479485</v>
      </c>
      <c r="CA484">
        <f t="shared" si="1086"/>
        <v>31.471919194503329</v>
      </c>
      <c r="CB484" t="str">
        <f t="shared" si="1087"/>
        <v>POSITIF</v>
      </c>
      <c r="CC484">
        <f t="shared" si="1088"/>
        <v>31</v>
      </c>
      <c r="CD484">
        <f t="shared" si="1089"/>
        <v>28</v>
      </c>
      <c r="CE484">
        <f t="shared" si="1090"/>
        <v>18</v>
      </c>
      <c r="CG484">
        <f t="shared" si="1091"/>
        <v>4.383478080813898</v>
      </c>
      <c r="CH484">
        <f t="shared" si="1092"/>
        <v>0.40901361211720716</v>
      </c>
      <c r="CI484">
        <f t="shared" si="1093"/>
        <v>0.40905332018694401</v>
      </c>
    </row>
    <row r="485" spans="1:87">
      <c r="A485">
        <f t="shared" ref="A485:F485" si="1228">A191</f>
        <v>7.0027777777777782</v>
      </c>
      <c r="B485">
        <f t="shared" si="1228"/>
        <v>111.315</v>
      </c>
      <c r="C485">
        <f t="shared" si="1228"/>
        <v>7</v>
      </c>
      <c r="D485">
        <f t="shared" si="1228"/>
        <v>2017</v>
      </c>
      <c r="E485">
        <f t="shared" si="1228"/>
        <v>5</v>
      </c>
      <c r="F485">
        <f t="shared" si="1228"/>
        <v>25</v>
      </c>
      <c r="G485">
        <f t="shared" si="1025"/>
        <v>0.12222152900771403</v>
      </c>
      <c r="H485">
        <f t="shared" ref="H485:J485" si="1229">H191</f>
        <v>20</v>
      </c>
      <c r="I485">
        <f t="shared" si="1229"/>
        <v>45</v>
      </c>
      <c r="J485">
        <f t="shared" si="1229"/>
        <v>20.75</v>
      </c>
      <c r="L485">
        <f t="shared" ref="L485:M485" si="1230">L191</f>
        <v>20</v>
      </c>
      <c r="M485">
        <f t="shared" si="1230"/>
        <v>-13</v>
      </c>
      <c r="N485">
        <f t="shared" si="1028"/>
        <v>2457899.072916667</v>
      </c>
      <c r="O485">
        <f t="shared" si="1029"/>
        <v>8.1271790906283143E-4</v>
      </c>
      <c r="P485">
        <f t="shared" si="1030"/>
        <v>2457899.0737293847</v>
      </c>
      <c r="Q485">
        <f t="shared" si="1031"/>
        <v>0.17396505761491282</v>
      </c>
      <c r="R485">
        <f t="shared" si="1032"/>
        <v>249.45202757085531</v>
      </c>
      <c r="S485">
        <f t="shared" si="1033"/>
        <v>350.87926005508052</v>
      </c>
      <c r="T485">
        <f t="shared" si="1034"/>
        <v>4.3537592068870978</v>
      </c>
      <c r="U485">
        <f t="shared" si="1035"/>
        <v>6.1239983649225751</v>
      </c>
      <c r="V485">
        <f t="shared" si="1036"/>
        <v>148.5678755345773</v>
      </c>
      <c r="W485">
        <f t="shared" si="1037"/>
        <v>2.5929985907715043</v>
      </c>
      <c r="X485">
        <f t="shared" si="1038"/>
        <v>63.341853266168073</v>
      </c>
      <c r="Y485">
        <f t="shared" si="1039"/>
        <v>1.1055238938097571</v>
      </c>
      <c r="Z485">
        <f t="shared" si="1040"/>
        <v>140.10280733212767</v>
      </c>
      <c r="AA485">
        <f t="shared" si="1041"/>
        <v>2.4452552792328803</v>
      </c>
      <c r="AB485">
        <f t="shared" si="1042"/>
        <v>-3429.3771069140976</v>
      </c>
      <c r="AC485">
        <f t="shared" si="1043"/>
        <v>80.734137118552695</v>
      </c>
      <c r="AD485">
        <f t="shared" si="1044"/>
        <v>2337.2392476033579</v>
      </c>
      <c r="AE485">
        <f t="shared" si="1045"/>
        <v>-637.78174625104396</v>
      </c>
      <c r="AF485">
        <f t="shared" si="1046"/>
        <v>260.26832053975835</v>
      </c>
      <c r="AG485">
        <f t="shared" si="1047"/>
        <v>1209.7295773326009</v>
      </c>
      <c r="AH485">
        <f t="shared" si="1048"/>
        <v>-179.18757057087169</v>
      </c>
      <c r="AI485">
        <f t="shared" si="1049"/>
        <v>-4.9774325158575466E-2</v>
      </c>
      <c r="AJ485">
        <f t="shared" si="1050"/>
        <v>249.40225324569673</v>
      </c>
      <c r="AK485">
        <f t="shared" si="1051"/>
        <v>4.3528904810301219</v>
      </c>
      <c r="AL485">
        <f t="shared" si="1052"/>
        <v>249</v>
      </c>
      <c r="AM485">
        <f t="shared" si="1053"/>
        <v>24</v>
      </c>
      <c r="AN485">
        <f t="shared" si="1054"/>
        <v>8</v>
      </c>
      <c r="AP485">
        <f t="shared" si="1055"/>
        <v>4.9164246437143557</v>
      </c>
      <c r="AQ485">
        <f t="shared" si="1056"/>
        <v>8.5807797459004645E-2</v>
      </c>
      <c r="AR485" t="str">
        <f t="shared" si="1057"/>
        <v>POSITIF</v>
      </c>
      <c r="AS485">
        <f t="shared" si="1058"/>
        <v>4</v>
      </c>
      <c r="AT485">
        <f t="shared" si="1059"/>
        <v>54</v>
      </c>
      <c r="AU485">
        <f t="shared" si="1060"/>
        <v>59</v>
      </c>
      <c r="AV485">
        <f t="shared" si="1061"/>
        <v>1.0219896973492202</v>
      </c>
      <c r="AW485" s="4">
        <f t="shared" si="1062"/>
        <v>4.2582904056217508E-2</v>
      </c>
      <c r="AX485">
        <f t="shared" si="1063"/>
        <v>1.7837085140204257E-2</v>
      </c>
      <c r="AY485">
        <f t="shared" si="1064"/>
        <v>0.2784713679652055</v>
      </c>
      <c r="AZ485" s="4">
        <f t="shared" si="1065"/>
        <v>1.1602973665216896E-2</v>
      </c>
      <c r="BA485">
        <f t="shared" si="1066"/>
        <v>357588.59523326176</v>
      </c>
      <c r="BB485" t="s">
        <v>191</v>
      </c>
      <c r="BC485">
        <f t="shared" si="1067"/>
        <v>1.6701293467580175E-2</v>
      </c>
      <c r="BD485">
        <f t="shared" si="1068"/>
        <v>148.57239409400799</v>
      </c>
      <c r="BE485">
        <f t="shared" si="1069"/>
        <v>23.437028838816715</v>
      </c>
      <c r="BF485">
        <f t="shared" si="1070"/>
        <v>-2.2751374911490186E-3</v>
      </c>
      <c r="BG485">
        <f t="shared" si="1071"/>
        <v>23.434753701325565</v>
      </c>
      <c r="BH485" s="19">
        <f t="shared" si="1072"/>
        <v>0.17396505761491282</v>
      </c>
      <c r="BI485">
        <f t="shared" si="1073"/>
        <v>5.9722206615221998</v>
      </c>
      <c r="BJ485">
        <f t="shared" si="1074"/>
        <v>13.3932206615222</v>
      </c>
      <c r="BK485">
        <f t="shared" si="1075"/>
        <v>309.73478657919617</v>
      </c>
      <c r="BL485">
        <f t="shared" si="1076"/>
        <v>5.4058918337689175</v>
      </c>
      <c r="BM485">
        <f t="shared" si="1077"/>
        <v>251.16352334363685</v>
      </c>
      <c r="BN485">
        <f t="shared" si="1078"/>
        <v>16.74423488957579</v>
      </c>
      <c r="BO485">
        <f t="shared" si="1079"/>
        <v>16</v>
      </c>
      <c r="BP485">
        <f t="shared" si="1080"/>
        <v>44</v>
      </c>
      <c r="BQ485">
        <f t="shared" si="1081"/>
        <v>39</v>
      </c>
      <c r="BR485">
        <f t="shared" si="1082"/>
        <v>-16.994364561215427</v>
      </c>
      <c r="BS485" t="str">
        <f t="shared" si="1083"/>
        <v>NEGATIF</v>
      </c>
      <c r="BT485">
        <f t="shared" si="1019"/>
        <v>-0.29660761587745066</v>
      </c>
      <c r="BU485">
        <f t="shared" si="1020"/>
        <v>16</v>
      </c>
      <c r="BV485">
        <f t="shared" si="1021"/>
        <v>-1980</v>
      </c>
      <c r="BW485">
        <f t="shared" si="1022"/>
        <v>20</v>
      </c>
      <c r="BX485" t="str">
        <f t="shared" si="1023"/>
        <v>NEGATIF</v>
      </c>
      <c r="BY485">
        <f t="shared" si="1084"/>
        <v>-63.62771400857698</v>
      </c>
      <c r="BZ485">
        <f t="shared" si="1085"/>
        <v>116.37228599142301</v>
      </c>
      <c r="CA485">
        <f t="shared" si="1086"/>
        <v>34.828896301086829</v>
      </c>
      <c r="CB485" t="str">
        <f t="shared" si="1087"/>
        <v>POSITIF</v>
      </c>
      <c r="CC485">
        <f t="shared" si="1088"/>
        <v>34</v>
      </c>
      <c r="CD485">
        <f t="shared" si="1089"/>
        <v>49</v>
      </c>
      <c r="CE485">
        <f t="shared" si="1090"/>
        <v>44</v>
      </c>
      <c r="CG485">
        <f t="shared" si="1091"/>
        <v>4.3836304432561004</v>
      </c>
      <c r="CH485">
        <f t="shared" si="1092"/>
        <v>0.40901361148205895</v>
      </c>
      <c r="CI485">
        <f t="shared" si="1093"/>
        <v>0.40905332012221507</v>
      </c>
    </row>
    <row r="486" spans="1:87">
      <c r="A486">
        <f t="shared" ref="A486:F486" si="1231">A192</f>
        <v>7.0027777777777782</v>
      </c>
      <c r="B486">
        <f t="shared" si="1231"/>
        <v>111.315</v>
      </c>
      <c r="C486">
        <f t="shared" si="1231"/>
        <v>7</v>
      </c>
      <c r="D486">
        <f t="shared" si="1231"/>
        <v>2017</v>
      </c>
      <c r="E486">
        <f t="shared" si="1231"/>
        <v>5</v>
      </c>
      <c r="F486">
        <f t="shared" si="1231"/>
        <v>25</v>
      </c>
      <c r="G486">
        <f t="shared" si="1025"/>
        <v>0.12222152900771403</v>
      </c>
      <c r="H486">
        <f t="shared" ref="H486:J486" si="1232">H192</f>
        <v>21</v>
      </c>
      <c r="I486">
        <f t="shared" si="1232"/>
        <v>0</v>
      </c>
      <c r="J486">
        <f t="shared" si="1232"/>
        <v>21</v>
      </c>
      <c r="L486">
        <f t="shared" ref="L486:M486" si="1233">L192</f>
        <v>20</v>
      </c>
      <c r="M486">
        <f t="shared" si="1233"/>
        <v>-13</v>
      </c>
      <c r="N486">
        <f t="shared" si="1028"/>
        <v>2457899.0833333335</v>
      </c>
      <c r="O486">
        <f t="shared" si="1029"/>
        <v>8.1271790906283143E-4</v>
      </c>
      <c r="P486">
        <f t="shared" si="1030"/>
        <v>2457899.0841460512</v>
      </c>
      <c r="Q486">
        <f t="shared" si="1031"/>
        <v>0.1739653428076989</v>
      </c>
      <c r="R486">
        <f t="shared" si="1032"/>
        <v>249.45202757085531</v>
      </c>
      <c r="S486">
        <f t="shared" si="1033"/>
        <v>351.01535372434591</v>
      </c>
      <c r="T486">
        <f t="shared" si="1034"/>
        <v>4.3537592068870978</v>
      </c>
      <c r="U486">
        <f t="shared" si="1035"/>
        <v>6.1263736475423762</v>
      </c>
      <c r="V486">
        <f t="shared" si="1036"/>
        <v>148.56732393123161</v>
      </c>
      <c r="W486">
        <f t="shared" si="1037"/>
        <v>2.5929889634769574</v>
      </c>
      <c r="X486">
        <f t="shared" si="1038"/>
        <v>63.352120425780413</v>
      </c>
      <c r="Y486">
        <f t="shared" si="1039"/>
        <v>1.1057030895498201</v>
      </c>
      <c r="Z486">
        <f t="shared" si="1040"/>
        <v>140.11307400149326</v>
      </c>
      <c r="AA486">
        <f t="shared" si="1041"/>
        <v>2.4454344664165237</v>
      </c>
      <c r="AB486">
        <f t="shared" si="1042"/>
        <v>-3376.2705567422495</v>
      </c>
      <c r="AC486">
        <f t="shared" si="1043"/>
        <v>79.750097907745371</v>
      </c>
      <c r="AD486">
        <f t="shared" si="1044"/>
        <v>2328.6832617571758</v>
      </c>
      <c r="AE486">
        <f t="shared" si="1045"/>
        <v>-635.70878327256128</v>
      </c>
      <c r="AF486">
        <f t="shared" si="1046"/>
        <v>259.34069358305061</v>
      </c>
      <c r="AG486">
        <f t="shared" si="1047"/>
        <v>1198.6824723327645</v>
      </c>
      <c r="AH486">
        <f t="shared" si="1048"/>
        <v>-145.52281443407446</v>
      </c>
      <c r="AI486">
        <f t="shared" si="1049"/>
        <v>-4.0423004009465129E-2</v>
      </c>
      <c r="AJ486">
        <f t="shared" si="1050"/>
        <v>249.41160456684585</v>
      </c>
      <c r="AK486">
        <f t="shared" si="1051"/>
        <v>4.3530536923735861</v>
      </c>
      <c r="AL486">
        <f t="shared" si="1052"/>
        <v>249</v>
      </c>
      <c r="AM486">
        <f t="shared" si="1053"/>
        <v>24</v>
      </c>
      <c r="AN486">
        <f t="shared" si="1054"/>
        <v>41</v>
      </c>
      <c r="AP486">
        <f t="shared" si="1055"/>
        <v>4.9161632611259201</v>
      </c>
      <c r="AQ486">
        <f t="shared" si="1056"/>
        <v>8.5803235472229053E-2</v>
      </c>
      <c r="AR486" t="str">
        <f t="shared" si="1057"/>
        <v>POSITIF</v>
      </c>
      <c r="AS486">
        <f t="shared" si="1058"/>
        <v>4</v>
      </c>
      <c r="AT486">
        <f t="shared" si="1059"/>
        <v>54</v>
      </c>
      <c r="AU486">
        <f t="shared" si="1060"/>
        <v>58</v>
      </c>
      <c r="AV486">
        <f t="shared" si="1061"/>
        <v>1.0220230713594995</v>
      </c>
      <c r="AW486" s="4">
        <f t="shared" si="1062"/>
        <v>4.2584294639979148E-2</v>
      </c>
      <c r="AX486">
        <f t="shared" si="1063"/>
        <v>1.7837667626568226E-2</v>
      </c>
      <c r="AY486">
        <f t="shared" si="1064"/>
        <v>0.27848046081006816</v>
      </c>
      <c r="AZ486" s="4">
        <f t="shared" si="1065"/>
        <v>1.160335253375284E-2</v>
      </c>
      <c r="BA486">
        <f t="shared" si="1066"/>
        <v>357576.91946969478</v>
      </c>
      <c r="BB486" t="s">
        <v>191</v>
      </c>
      <c r="BC486">
        <f t="shared" si="1067"/>
        <v>1.6701293455602076E-2</v>
      </c>
      <c r="BD486">
        <f t="shared" si="1068"/>
        <v>148.57184249229934</v>
      </c>
      <c r="BE486">
        <f t="shared" si="1069"/>
        <v>23.43702883510802</v>
      </c>
      <c r="BF486">
        <f t="shared" si="1070"/>
        <v>-2.2751701614109709E-3</v>
      </c>
      <c r="BG486">
        <f t="shared" si="1071"/>
        <v>23.434753664946609</v>
      </c>
      <c r="BH486" s="19">
        <f t="shared" si="1072"/>
        <v>0.1739653428076989</v>
      </c>
      <c r="BI486">
        <f t="shared" si="1073"/>
        <v>6.2229051375140747</v>
      </c>
      <c r="BJ486">
        <f t="shared" si="1074"/>
        <v>13.643905137514075</v>
      </c>
      <c r="BK486">
        <f t="shared" si="1075"/>
        <v>313.48655598946493</v>
      </c>
      <c r="BL486">
        <f t="shared" si="1076"/>
        <v>5.4713725627537135</v>
      </c>
      <c r="BM486">
        <f t="shared" si="1077"/>
        <v>251.17202107324619</v>
      </c>
      <c r="BN486">
        <f t="shared" si="1078"/>
        <v>16.744801404883081</v>
      </c>
      <c r="BO486">
        <f t="shared" si="1079"/>
        <v>16</v>
      </c>
      <c r="BP486">
        <f t="shared" si="1080"/>
        <v>44</v>
      </c>
      <c r="BQ486">
        <f t="shared" si="1081"/>
        <v>41</v>
      </c>
      <c r="BR486">
        <f t="shared" si="1082"/>
        <v>-16.995985900570972</v>
      </c>
      <c r="BS486" t="str">
        <f t="shared" si="1083"/>
        <v>NEGATIF</v>
      </c>
      <c r="BT486">
        <f t="shared" si="1019"/>
        <v>-0.29663591358749708</v>
      </c>
      <c r="BU486">
        <f t="shared" si="1020"/>
        <v>16</v>
      </c>
      <c r="BV486">
        <f t="shared" si="1021"/>
        <v>-1980</v>
      </c>
      <c r="BW486">
        <f t="shared" si="1022"/>
        <v>14</v>
      </c>
      <c r="BX486" t="str">
        <f t="shared" si="1023"/>
        <v>NEGATIF</v>
      </c>
      <c r="BY486">
        <f t="shared" si="1084"/>
        <v>-61.907645889490468</v>
      </c>
      <c r="BZ486">
        <f t="shared" si="1085"/>
        <v>118.09235411050953</v>
      </c>
      <c r="CA486">
        <f t="shared" si="1086"/>
        <v>38.139740033025696</v>
      </c>
      <c r="CB486" t="str">
        <f t="shared" si="1087"/>
        <v>POSITIF</v>
      </c>
      <c r="CC486">
        <f t="shared" si="1088"/>
        <v>38</v>
      </c>
      <c r="CD486">
        <f t="shared" si="1089"/>
        <v>8</v>
      </c>
      <c r="CE486">
        <f t="shared" si="1090"/>
        <v>23</v>
      </c>
      <c r="CG486">
        <f t="shared" si="1091"/>
        <v>4.383778756616727</v>
      </c>
      <c r="CH486">
        <f t="shared" si="1092"/>
        <v>0.4090136108471264</v>
      </c>
      <c r="CI486">
        <f t="shared" si="1093"/>
        <v>0.40905332005748613</v>
      </c>
    </row>
    <row r="487" spans="1:87">
      <c r="A487">
        <f t="shared" ref="A487:F487" si="1234">A193</f>
        <v>7.0027777777777782</v>
      </c>
      <c r="B487">
        <f t="shared" si="1234"/>
        <v>111.315</v>
      </c>
      <c r="C487">
        <f t="shared" si="1234"/>
        <v>7</v>
      </c>
      <c r="D487">
        <f t="shared" si="1234"/>
        <v>2017</v>
      </c>
      <c r="E487">
        <f t="shared" si="1234"/>
        <v>5</v>
      </c>
      <c r="F487">
        <f t="shared" si="1234"/>
        <v>25</v>
      </c>
      <c r="G487">
        <f t="shared" si="1025"/>
        <v>0.12222152900771403</v>
      </c>
      <c r="H487">
        <f t="shared" ref="H487:J487" si="1235">H193</f>
        <v>21</v>
      </c>
      <c r="I487">
        <f t="shared" si="1235"/>
        <v>15</v>
      </c>
      <c r="J487">
        <f t="shared" si="1235"/>
        <v>21.25</v>
      </c>
      <c r="L487">
        <f t="shared" ref="L487:M487" si="1236">L193</f>
        <v>20</v>
      </c>
      <c r="M487">
        <f t="shared" si="1236"/>
        <v>-13</v>
      </c>
      <c r="N487">
        <f t="shared" si="1028"/>
        <v>2457899.09375</v>
      </c>
      <c r="O487">
        <f t="shared" si="1029"/>
        <v>8.1271790906283143E-4</v>
      </c>
      <c r="P487">
        <f t="shared" si="1030"/>
        <v>2457899.0945627177</v>
      </c>
      <c r="Q487">
        <f t="shared" si="1031"/>
        <v>0.17396562800048496</v>
      </c>
      <c r="R487">
        <f t="shared" si="1032"/>
        <v>249.45202757085531</v>
      </c>
      <c r="S487">
        <f t="shared" si="1033"/>
        <v>351.1514473935822</v>
      </c>
      <c r="T487">
        <f t="shared" si="1034"/>
        <v>4.3537592068870978</v>
      </c>
      <c r="U487">
        <f t="shared" si="1035"/>
        <v>6.1287489301616702</v>
      </c>
      <c r="V487">
        <f t="shared" si="1036"/>
        <v>148.56677232788599</v>
      </c>
      <c r="W487">
        <f t="shared" si="1037"/>
        <v>2.5929793361824109</v>
      </c>
      <c r="X487">
        <f t="shared" si="1038"/>
        <v>63.362387585390934</v>
      </c>
      <c r="Y487">
        <f t="shared" si="1039"/>
        <v>1.1058822852898516</v>
      </c>
      <c r="Z487">
        <f t="shared" si="1040"/>
        <v>140.12334067085794</v>
      </c>
      <c r="AA487">
        <f t="shared" si="1041"/>
        <v>2.4456136536001511</v>
      </c>
      <c r="AB487">
        <f t="shared" si="1042"/>
        <v>-3323.1440583771305</v>
      </c>
      <c r="AC487">
        <f t="shared" si="1043"/>
        <v>78.757651948964778</v>
      </c>
      <c r="AD487">
        <f t="shared" si="1044"/>
        <v>2319.1454018685085</v>
      </c>
      <c r="AE487">
        <f t="shared" si="1045"/>
        <v>-633.56881431647616</v>
      </c>
      <c r="AF487">
        <f t="shared" si="1046"/>
        <v>258.410285691593</v>
      </c>
      <c r="AG487">
        <f t="shared" si="1047"/>
        <v>1187.6254135753936</v>
      </c>
      <c r="AH487">
        <f t="shared" si="1048"/>
        <v>-112.77411960914674</v>
      </c>
      <c r="AI487">
        <f t="shared" si="1049"/>
        <v>-3.1326144335874093E-2</v>
      </c>
      <c r="AJ487">
        <f t="shared" si="1050"/>
        <v>249.42070142651943</v>
      </c>
      <c r="AK487">
        <f t="shared" si="1051"/>
        <v>4.3532124625264812</v>
      </c>
      <c r="AL487">
        <f t="shared" si="1052"/>
        <v>249</v>
      </c>
      <c r="AM487">
        <f t="shared" si="1053"/>
        <v>25</v>
      </c>
      <c r="AN487">
        <f t="shared" si="1054"/>
        <v>14</v>
      </c>
      <c r="AP487">
        <f t="shared" si="1055"/>
        <v>4.9140429874316389</v>
      </c>
      <c r="AQ487">
        <f t="shared" si="1056"/>
        <v>8.5766229715220424E-2</v>
      </c>
      <c r="AR487" t="str">
        <f t="shared" si="1057"/>
        <v>POSITIF</v>
      </c>
      <c r="AS487">
        <f t="shared" si="1058"/>
        <v>4</v>
      </c>
      <c r="AT487">
        <f t="shared" si="1059"/>
        <v>54</v>
      </c>
      <c r="AU487">
        <f t="shared" si="1060"/>
        <v>50</v>
      </c>
      <c r="AV487">
        <f t="shared" si="1061"/>
        <v>1.0220560260968339</v>
      </c>
      <c r="AW487" s="4">
        <f t="shared" si="1062"/>
        <v>4.2585667754034745E-2</v>
      </c>
      <c r="AX487">
        <f t="shared" si="1063"/>
        <v>1.7838242795238841E-2</v>
      </c>
      <c r="AY487">
        <f t="shared" si="1064"/>
        <v>0.27848943942272808</v>
      </c>
      <c r="AZ487" s="4">
        <f t="shared" si="1065"/>
        <v>1.1603726642613671E-2</v>
      </c>
      <c r="BA487">
        <f t="shared" si="1066"/>
        <v>357565.391135332</v>
      </c>
      <c r="BB487" t="s">
        <v>191</v>
      </c>
      <c r="BC487">
        <f t="shared" si="1067"/>
        <v>1.670129344362398E-2</v>
      </c>
      <c r="BD487">
        <f t="shared" si="1068"/>
        <v>148.57129089059075</v>
      </c>
      <c r="BE487">
        <f t="shared" si="1069"/>
        <v>23.437028831399324</v>
      </c>
      <c r="BF487">
        <f t="shared" si="1070"/>
        <v>-2.2752028193156804E-3</v>
      </c>
      <c r="BG487">
        <f t="shared" si="1071"/>
        <v>23.434753628580008</v>
      </c>
      <c r="BH487" s="19">
        <f t="shared" si="1072"/>
        <v>0.17396562800048496</v>
      </c>
      <c r="BI487">
        <f t="shared" si="1073"/>
        <v>6.4735896135369932</v>
      </c>
      <c r="BJ487">
        <f t="shared" si="1074"/>
        <v>13.894589613536994</v>
      </c>
      <c r="BK487">
        <f t="shared" si="1075"/>
        <v>317.23855656756513</v>
      </c>
      <c r="BL487">
        <f t="shared" si="1076"/>
        <v>5.5368573263782928</v>
      </c>
      <c r="BM487">
        <f t="shared" si="1077"/>
        <v>251.1802876354898</v>
      </c>
      <c r="BN487">
        <f t="shared" si="1078"/>
        <v>16.745352509032653</v>
      </c>
      <c r="BO487">
        <f t="shared" si="1079"/>
        <v>16</v>
      </c>
      <c r="BP487">
        <f t="shared" si="1080"/>
        <v>44</v>
      </c>
      <c r="BQ487">
        <f t="shared" si="1081"/>
        <v>43</v>
      </c>
      <c r="BR487">
        <f t="shared" si="1082"/>
        <v>-16.999408525222769</v>
      </c>
      <c r="BS487" t="str">
        <f t="shared" si="1083"/>
        <v>NEGATIF</v>
      </c>
      <c r="BT487">
        <f t="shared" si="1019"/>
        <v>-0.29669564965673084</v>
      </c>
      <c r="BU487">
        <f t="shared" si="1020"/>
        <v>16</v>
      </c>
      <c r="BV487">
        <f t="shared" si="1021"/>
        <v>-1980</v>
      </c>
      <c r="BW487">
        <f t="shared" si="1022"/>
        <v>2</v>
      </c>
      <c r="BX487" t="str">
        <f t="shared" si="1023"/>
        <v>NEGATIF</v>
      </c>
      <c r="BY487">
        <f t="shared" si="1084"/>
        <v>-59.939368914732803</v>
      </c>
      <c r="BZ487">
        <f t="shared" si="1085"/>
        <v>120.0606310852672</v>
      </c>
      <c r="CA487">
        <f t="shared" si="1086"/>
        <v>41.393524657576819</v>
      </c>
      <c r="CB487" t="str">
        <f t="shared" si="1087"/>
        <v>POSITIF</v>
      </c>
      <c r="CC487">
        <f t="shared" si="1088"/>
        <v>41</v>
      </c>
      <c r="CD487">
        <f t="shared" si="1089"/>
        <v>23</v>
      </c>
      <c r="CE487">
        <f t="shared" si="1090"/>
        <v>36</v>
      </c>
      <c r="CG487">
        <f t="shared" si="1091"/>
        <v>4.3839230353456999</v>
      </c>
      <c r="CH487">
        <f t="shared" si="1092"/>
        <v>0.40901361021240945</v>
      </c>
      <c r="CI487">
        <f t="shared" si="1093"/>
        <v>0.40905331999275718</v>
      </c>
    </row>
    <row r="488" spans="1:87">
      <c r="A488">
        <f t="shared" ref="A488:F488" si="1237">A194</f>
        <v>7.0027777777777782</v>
      </c>
      <c r="B488">
        <f t="shared" si="1237"/>
        <v>111.315</v>
      </c>
      <c r="C488">
        <f t="shared" si="1237"/>
        <v>7</v>
      </c>
      <c r="D488">
        <f t="shared" si="1237"/>
        <v>2017</v>
      </c>
      <c r="E488">
        <f t="shared" si="1237"/>
        <v>5</v>
      </c>
      <c r="F488">
        <f t="shared" si="1237"/>
        <v>25</v>
      </c>
      <c r="G488">
        <f t="shared" si="1025"/>
        <v>0.12222152900771403</v>
      </c>
      <c r="H488">
        <f t="shared" ref="H488:J488" si="1238">H194</f>
        <v>21</v>
      </c>
      <c r="I488">
        <f t="shared" si="1238"/>
        <v>30</v>
      </c>
      <c r="J488">
        <f t="shared" si="1238"/>
        <v>21.5</v>
      </c>
      <c r="L488">
        <f t="shared" ref="L488:M488" si="1239">L194</f>
        <v>20</v>
      </c>
      <c r="M488">
        <f t="shared" si="1239"/>
        <v>-13</v>
      </c>
      <c r="N488">
        <f t="shared" si="1028"/>
        <v>2457899.104166667</v>
      </c>
      <c r="O488">
        <f t="shared" si="1029"/>
        <v>8.1271790906283143E-4</v>
      </c>
      <c r="P488">
        <f t="shared" si="1030"/>
        <v>2457899.1049793847</v>
      </c>
      <c r="Q488">
        <f t="shared" si="1031"/>
        <v>0.17396591319328381</v>
      </c>
      <c r="R488">
        <f t="shared" si="1032"/>
        <v>249.45202757085531</v>
      </c>
      <c r="S488">
        <f t="shared" si="1033"/>
        <v>351.28754106894485</v>
      </c>
      <c r="T488">
        <f t="shared" si="1034"/>
        <v>4.3537592068870978</v>
      </c>
      <c r="U488">
        <f t="shared" si="1035"/>
        <v>6.1311242128878884</v>
      </c>
      <c r="V488">
        <f t="shared" si="1036"/>
        <v>148.56622072451569</v>
      </c>
      <c r="W488">
        <f t="shared" si="1037"/>
        <v>2.5929697088874342</v>
      </c>
      <c r="X488">
        <f t="shared" si="1038"/>
        <v>63.372654745462569</v>
      </c>
      <c r="Y488">
        <f t="shared" si="1039"/>
        <v>1.1060614810379308</v>
      </c>
      <c r="Z488">
        <f t="shared" si="1040"/>
        <v>140.13360734068374</v>
      </c>
      <c r="AA488">
        <f t="shared" si="1041"/>
        <v>2.4457928407918264</v>
      </c>
      <c r="AB488">
        <f t="shared" si="1042"/>
        <v>-3269.9979091524101</v>
      </c>
      <c r="AC488">
        <f t="shared" si="1043"/>
        <v>77.75690381424883</v>
      </c>
      <c r="AD488">
        <f t="shared" si="1044"/>
        <v>2308.6296890179037</v>
      </c>
      <c r="AE488">
        <f t="shared" si="1045"/>
        <v>-631.36206484237471</v>
      </c>
      <c r="AF488">
        <f t="shared" si="1046"/>
        <v>257.4771213003462</v>
      </c>
      <c r="AG488">
        <f t="shared" si="1047"/>
        <v>1176.5584840394981</v>
      </c>
      <c r="AH488">
        <f t="shared" si="1048"/>
        <v>-80.937775822788126</v>
      </c>
      <c r="AI488">
        <f t="shared" si="1049"/>
        <v>-2.2482715506330034E-2</v>
      </c>
      <c r="AJ488">
        <f t="shared" si="1050"/>
        <v>249.42954485534898</v>
      </c>
      <c r="AK488">
        <f t="shared" si="1051"/>
        <v>4.3533668094767233</v>
      </c>
      <c r="AL488">
        <f t="shared" si="1052"/>
        <v>249</v>
      </c>
      <c r="AM488">
        <f t="shared" si="1053"/>
        <v>25</v>
      </c>
      <c r="AN488">
        <f t="shared" si="1054"/>
        <v>46</v>
      </c>
      <c r="AP488">
        <f t="shared" si="1055"/>
        <v>4.9171526989110061</v>
      </c>
      <c r="AQ488">
        <f t="shared" si="1056"/>
        <v>8.5820504419322458E-2</v>
      </c>
      <c r="AR488" t="str">
        <f t="shared" si="1057"/>
        <v>POSITIF</v>
      </c>
      <c r="AS488">
        <f t="shared" si="1058"/>
        <v>4</v>
      </c>
      <c r="AT488">
        <f t="shared" si="1059"/>
        <v>55</v>
      </c>
      <c r="AU488">
        <f t="shared" si="1060"/>
        <v>1</v>
      </c>
      <c r="AV488">
        <f t="shared" si="1061"/>
        <v>1.0220885612944262</v>
      </c>
      <c r="AW488" s="4">
        <f t="shared" si="1062"/>
        <v>4.2587023387267754E-2</v>
      </c>
      <c r="AX488">
        <f t="shared" si="1063"/>
        <v>1.7838810641559611E-2</v>
      </c>
      <c r="AY488">
        <f t="shared" si="1064"/>
        <v>0.27849830373049894</v>
      </c>
      <c r="AZ488" s="4">
        <f t="shared" si="1065"/>
        <v>1.1604095988770789E-2</v>
      </c>
      <c r="BA488">
        <f t="shared" si="1066"/>
        <v>357554.01029504696</v>
      </c>
      <c r="BB488" t="s">
        <v>191</v>
      </c>
      <c r="BC488">
        <f t="shared" si="1067"/>
        <v>1.6701293431645881E-2</v>
      </c>
      <c r="BD488">
        <f t="shared" si="1068"/>
        <v>148.57073928885742</v>
      </c>
      <c r="BE488">
        <f t="shared" si="1069"/>
        <v>23.437028827690629</v>
      </c>
      <c r="BF488">
        <f t="shared" si="1070"/>
        <v>-2.275235464858783E-3</v>
      </c>
      <c r="BG488">
        <f t="shared" si="1071"/>
        <v>23.434753592225771</v>
      </c>
      <c r="BH488" s="19">
        <f t="shared" si="1072"/>
        <v>0.17396591319328381</v>
      </c>
      <c r="BI488">
        <f t="shared" si="1073"/>
        <v>6.7242741007357836</v>
      </c>
      <c r="BJ488">
        <f t="shared" si="1074"/>
        <v>14.145274100735783</v>
      </c>
      <c r="BK488">
        <f t="shared" si="1075"/>
        <v>320.99078754964427</v>
      </c>
      <c r="BL488">
        <f t="shared" si="1076"/>
        <v>5.6023461113109141</v>
      </c>
      <c r="BM488">
        <f t="shared" si="1077"/>
        <v>251.18832396139246</v>
      </c>
      <c r="BN488">
        <f t="shared" si="1078"/>
        <v>16.74588826409283</v>
      </c>
      <c r="BO488">
        <f t="shared" si="1079"/>
        <v>16</v>
      </c>
      <c r="BP488">
        <f t="shared" si="1080"/>
        <v>44</v>
      </c>
      <c r="BQ488">
        <f t="shared" si="1081"/>
        <v>45</v>
      </c>
      <c r="BR488">
        <f t="shared" si="1082"/>
        <v>-16.997619890922824</v>
      </c>
      <c r="BS488" t="str">
        <f t="shared" si="1083"/>
        <v>NEGATIF</v>
      </c>
      <c r="BT488">
        <f t="shared" si="1019"/>
        <v>-0.29666443209908272</v>
      </c>
      <c r="BU488">
        <f t="shared" si="1020"/>
        <v>16</v>
      </c>
      <c r="BV488">
        <f t="shared" si="1021"/>
        <v>-1980</v>
      </c>
      <c r="BW488">
        <f t="shared" si="1022"/>
        <v>8</v>
      </c>
      <c r="BX488" t="str">
        <f t="shared" si="1023"/>
        <v>NEGATIF</v>
      </c>
      <c r="BY488">
        <f t="shared" si="1084"/>
        <v>-57.685602102633624</v>
      </c>
      <c r="BZ488">
        <f t="shared" si="1085"/>
        <v>122.31439789736638</v>
      </c>
      <c r="CA488">
        <f t="shared" si="1086"/>
        <v>44.581033459248253</v>
      </c>
      <c r="CB488" t="str">
        <f t="shared" si="1087"/>
        <v>POSITIF</v>
      </c>
      <c r="CC488">
        <f t="shared" si="1088"/>
        <v>44</v>
      </c>
      <c r="CD488">
        <f t="shared" si="1089"/>
        <v>34</v>
      </c>
      <c r="CE488">
        <f t="shared" si="1090"/>
        <v>51</v>
      </c>
      <c r="CG488">
        <f t="shared" si="1091"/>
        <v>4.3840632956924646</v>
      </c>
      <c r="CH488">
        <f t="shared" si="1092"/>
        <v>0.40901360957790833</v>
      </c>
      <c r="CI488">
        <f t="shared" si="1093"/>
        <v>0.40905331992802824</v>
      </c>
    </row>
    <row r="489" spans="1:87">
      <c r="A489">
        <f t="shared" ref="A489:F489" si="1240">A195</f>
        <v>7.0027777777777782</v>
      </c>
      <c r="B489">
        <f t="shared" si="1240"/>
        <v>111.315</v>
      </c>
      <c r="C489">
        <f t="shared" si="1240"/>
        <v>7</v>
      </c>
      <c r="D489">
        <f t="shared" si="1240"/>
        <v>2017</v>
      </c>
      <c r="E489">
        <f t="shared" si="1240"/>
        <v>5</v>
      </c>
      <c r="F489">
        <f t="shared" si="1240"/>
        <v>25</v>
      </c>
      <c r="G489">
        <f t="shared" si="1025"/>
        <v>0.12222152900771403</v>
      </c>
      <c r="H489">
        <f t="shared" ref="H489:J489" si="1241">H195</f>
        <v>21</v>
      </c>
      <c r="I489">
        <f t="shared" si="1241"/>
        <v>45</v>
      </c>
      <c r="J489">
        <f t="shared" si="1241"/>
        <v>21.75</v>
      </c>
      <c r="L489">
        <f t="shared" ref="L489:M489" si="1242">L195</f>
        <v>20</v>
      </c>
      <c r="M489">
        <f t="shared" si="1242"/>
        <v>-13</v>
      </c>
      <c r="N489">
        <f t="shared" si="1028"/>
        <v>2457899.1145833335</v>
      </c>
      <c r="O489">
        <f t="shared" si="1029"/>
        <v>8.1271790906283143E-4</v>
      </c>
      <c r="P489">
        <f t="shared" si="1030"/>
        <v>2457899.1153960512</v>
      </c>
      <c r="Q489">
        <f t="shared" si="1031"/>
        <v>0.17396619838606986</v>
      </c>
      <c r="R489">
        <f t="shared" si="1032"/>
        <v>249.45202757085531</v>
      </c>
      <c r="S489">
        <f t="shared" si="1033"/>
        <v>351.42363473819569</v>
      </c>
      <c r="T489">
        <f t="shared" si="1034"/>
        <v>4.3537592068870978</v>
      </c>
      <c r="U489">
        <f t="shared" si="1035"/>
        <v>6.1334994955074356</v>
      </c>
      <c r="V489">
        <f t="shared" si="1036"/>
        <v>148.56566912117006</v>
      </c>
      <c r="W489">
        <f t="shared" si="1037"/>
        <v>2.5929600815928882</v>
      </c>
      <c r="X489">
        <f t="shared" si="1038"/>
        <v>63.382921905073999</v>
      </c>
      <c r="Y489">
        <f t="shared" si="1039"/>
        <v>1.106240676777978</v>
      </c>
      <c r="Z489">
        <f t="shared" si="1040"/>
        <v>140.14387401004842</v>
      </c>
      <c r="AA489">
        <f t="shared" si="1041"/>
        <v>2.4459720279754538</v>
      </c>
      <c r="AB489">
        <f t="shared" si="1042"/>
        <v>-3216.8324136959122</v>
      </c>
      <c r="AC489">
        <f t="shared" si="1043"/>
        <v>76.747959085901286</v>
      </c>
      <c r="AD489">
        <f t="shared" si="1044"/>
        <v>2297.1405580302644</v>
      </c>
      <c r="AE489">
        <f t="shared" si="1045"/>
        <v>-629.08876764776335</v>
      </c>
      <c r="AF489">
        <f t="shared" si="1046"/>
        <v>256.54122504238256</v>
      </c>
      <c r="AG489">
        <f t="shared" si="1047"/>
        <v>1165.4817682733637</v>
      </c>
      <c r="AH489">
        <f t="shared" si="1048"/>
        <v>-50.009670911763578</v>
      </c>
      <c r="AI489">
        <f t="shared" si="1049"/>
        <v>-1.389157525326766E-2</v>
      </c>
      <c r="AJ489">
        <f t="shared" si="1050"/>
        <v>249.43813599560204</v>
      </c>
      <c r="AK489">
        <f t="shared" si="1051"/>
        <v>4.3535167531606396</v>
      </c>
      <c r="AL489">
        <f t="shared" si="1052"/>
        <v>249</v>
      </c>
      <c r="AM489">
        <f t="shared" si="1053"/>
        <v>26</v>
      </c>
      <c r="AN489">
        <f t="shared" si="1054"/>
        <v>17</v>
      </c>
      <c r="AP489">
        <f t="shared" si="1055"/>
        <v>4.9175706315248418</v>
      </c>
      <c r="AQ489">
        <f t="shared" si="1056"/>
        <v>8.5827798719485343E-2</v>
      </c>
      <c r="AR489" t="str">
        <f t="shared" si="1057"/>
        <v>POSITIF</v>
      </c>
      <c r="AS489">
        <f t="shared" si="1058"/>
        <v>4</v>
      </c>
      <c r="AT489">
        <f t="shared" si="1059"/>
        <v>55</v>
      </c>
      <c r="AU489">
        <f t="shared" si="1060"/>
        <v>3</v>
      </c>
      <c r="AV489">
        <f t="shared" si="1061"/>
        <v>1.0221206766845785</v>
      </c>
      <c r="AW489" s="4">
        <f t="shared" si="1062"/>
        <v>4.2588361528524105E-2</v>
      </c>
      <c r="AX489">
        <f t="shared" si="1063"/>
        <v>1.7839371160858333E-2</v>
      </c>
      <c r="AY489">
        <f t="shared" si="1064"/>
        <v>0.27850705366044892</v>
      </c>
      <c r="AZ489" s="4">
        <f t="shared" si="1065"/>
        <v>1.1604460569185371E-2</v>
      </c>
      <c r="BA489">
        <f t="shared" si="1066"/>
        <v>357542.77701437142</v>
      </c>
      <c r="BB489" t="s">
        <v>191</v>
      </c>
      <c r="BC489">
        <f t="shared" si="1067"/>
        <v>1.6701293419667786E-2</v>
      </c>
      <c r="BD489">
        <f t="shared" si="1068"/>
        <v>148.57018768714883</v>
      </c>
      <c r="BE489">
        <f t="shared" si="1069"/>
        <v>23.437028823981933</v>
      </c>
      <c r="BF489">
        <f t="shared" si="1070"/>
        <v>-2.2752680980315035E-3</v>
      </c>
      <c r="BG489">
        <f t="shared" si="1071"/>
        <v>23.434753555883901</v>
      </c>
      <c r="BH489" s="19">
        <f t="shared" si="1072"/>
        <v>0.17396619838606986</v>
      </c>
      <c r="BI489">
        <f t="shared" si="1073"/>
        <v>6.9749585767897466</v>
      </c>
      <c r="BJ489">
        <f t="shared" si="1074"/>
        <v>14.395958576789747</v>
      </c>
      <c r="BK489">
        <f t="shared" si="1075"/>
        <v>324.74324756823273</v>
      </c>
      <c r="BL489">
        <f t="shared" si="1076"/>
        <v>5.6678388936847304</v>
      </c>
      <c r="BM489">
        <f t="shared" si="1077"/>
        <v>251.19613108361347</v>
      </c>
      <c r="BN489">
        <f t="shared" si="1078"/>
        <v>16.746408738907565</v>
      </c>
      <c r="BO489">
        <f t="shared" si="1079"/>
        <v>16</v>
      </c>
      <c r="BP489">
        <f t="shared" si="1080"/>
        <v>44</v>
      </c>
      <c r="BQ489">
        <f t="shared" si="1081"/>
        <v>47</v>
      </c>
      <c r="BR489">
        <f t="shared" si="1082"/>
        <v>-16.998456878296615</v>
      </c>
      <c r="BS489" t="str">
        <f t="shared" si="1083"/>
        <v>NEGATIF</v>
      </c>
      <c r="BT489">
        <f t="shared" si="1019"/>
        <v>-0.296679040284553</v>
      </c>
      <c r="BU489">
        <f t="shared" si="1020"/>
        <v>16</v>
      </c>
      <c r="BV489">
        <f t="shared" si="1021"/>
        <v>-1980</v>
      </c>
      <c r="BW489">
        <f t="shared" si="1022"/>
        <v>5</v>
      </c>
      <c r="BX489" t="str">
        <f t="shared" si="1023"/>
        <v>NEGATIF</v>
      </c>
      <c r="BY489">
        <f t="shared" si="1084"/>
        <v>-55.080899456627414</v>
      </c>
      <c r="BZ489">
        <f t="shared" si="1085"/>
        <v>124.91910054337259</v>
      </c>
      <c r="CA489">
        <f t="shared" si="1086"/>
        <v>47.68306874005323</v>
      </c>
      <c r="CB489" t="str">
        <f t="shared" si="1087"/>
        <v>POSITIF</v>
      </c>
      <c r="CC489">
        <f t="shared" si="1088"/>
        <v>47</v>
      </c>
      <c r="CD489">
        <f t="shared" si="1089"/>
        <v>40</v>
      </c>
      <c r="CE489">
        <f t="shared" si="1090"/>
        <v>59</v>
      </c>
      <c r="CG489">
        <f t="shared" si="1091"/>
        <v>4.3841995556803264</v>
      </c>
      <c r="CH489">
        <f t="shared" si="1092"/>
        <v>0.40901360894362304</v>
      </c>
      <c r="CI489">
        <f t="shared" si="1093"/>
        <v>0.40905331986329929</v>
      </c>
    </row>
    <row r="490" spans="1:87">
      <c r="A490">
        <f t="shared" ref="A490:F490" si="1243">A196</f>
        <v>7.0027777777777782</v>
      </c>
      <c r="B490">
        <f t="shared" si="1243"/>
        <v>111.315</v>
      </c>
      <c r="C490">
        <f t="shared" si="1243"/>
        <v>7</v>
      </c>
      <c r="D490">
        <f t="shared" si="1243"/>
        <v>2017</v>
      </c>
      <c r="E490">
        <f t="shared" si="1243"/>
        <v>5</v>
      </c>
      <c r="F490">
        <f t="shared" si="1243"/>
        <v>25</v>
      </c>
      <c r="G490">
        <f t="shared" si="1025"/>
        <v>0.12222152900771403</v>
      </c>
      <c r="H490">
        <f t="shared" ref="H490:J490" si="1244">H196</f>
        <v>22</v>
      </c>
      <c r="I490">
        <f t="shared" si="1244"/>
        <v>0</v>
      </c>
      <c r="J490">
        <f t="shared" si="1244"/>
        <v>22</v>
      </c>
      <c r="L490">
        <f t="shared" ref="L490:M490" si="1245">L196</f>
        <v>20</v>
      </c>
      <c r="M490">
        <f t="shared" si="1245"/>
        <v>-13</v>
      </c>
      <c r="N490">
        <f t="shared" si="1028"/>
        <v>2457899.125</v>
      </c>
      <c r="O490">
        <f t="shared" si="1029"/>
        <v>8.1271790906283143E-4</v>
      </c>
      <c r="P490">
        <f t="shared" si="1030"/>
        <v>2457899.1258127177</v>
      </c>
      <c r="Q490">
        <f t="shared" si="1031"/>
        <v>0.17396648357885594</v>
      </c>
      <c r="R490">
        <f t="shared" si="1032"/>
        <v>249.45202757085531</v>
      </c>
      <c r="S490">
        <f t="shared" si="1033"/>
        <v>351.55972840744653</v>
      </c>
      <c r="T490">
        <f t="shared" si="1034"/>
        <v>4.3537592068870978</v>
      </c>
      <c r="U490">
        <f t="shared" si="1035"/>
        <v>6.1358747781269827</v>
      </c>
      <c r="V490">
        <f t="shared" si="1036"/>
        <v>148.56511751782438</v>
      </c>
      <c r="W490">
        <f t="shared" si="1037"/>
        <v>2.5929504542983408</v>
      </c>
      <c r="X490">
        <f t="shared" si="1038"/>
        <v>63.393189064686339</v>
      </c>
      <c r="Y490">
        <f t="shared" si="1039"/>
        <v>1.1064198725180412</v>
      </c>
      <c r="Z490">
        <f t="shared" si="1040"/>
        <v>140.15414067941401</v>
      </c>
      <c r="AA490">
        <f t="shared" si="1041"/>
        <v>2.4461512151590967</v>
      </c>
      <c r="AB490">
        <f t="shared" si="1042"/>
        <v>-3163.6478695792052</v>
      </c>
      <c r="AC490">
        <f t="shared" si="1043"/>
        <v>75.730924075697359</v>
      </c>
      <c r="AD490">
        <f t="shared" si="1044"/>
        <v>2284.682852771808</v>
      </c>
      <c r="AE490">
        <f t="shared" si="1045"/>
        <v>-626.74916224846561</v>
      </c>
      <c r="AF490">
        <f t="shared" si="1046"/>
        <v>255.60262149632831</v>
      </c>
      <c r="AG490">
        <f t="shared" si="1047"/>
        <v>1154.3953494067955</v>
      </c>
      <c r="AH490">
        <f t="shared" si="1048"/>
        <v>-19.985284077041797</v>
      </c>
      <c r="AI490">
        <f t="shared" si="1049"/>
        <v>-5.5514677991782765E-3</v>
      </c>
      <c r="AJ490">
        <f t="shared" si="1050"/>
        <v>249.44647610305614</v>
      </c>
      <c r="AK490">
        <f t="shared" si="1051"/>
        <v>4.3536623154956837</v>
      </c>
      <c r="AL490">
        <f t="shared" si="1052"/>
        <v>249</v>
      </c>
      <c r="AM490">
        <f t="shared" si="1053"/>
        <v>26</v>
      </c>
      <c r="AN490">
        <f t="shared" si="1054"/>
        <v>47</v>
      </c>
      <c r="AP490">
        <f t="shared" si="1055"/>
        <v>4.9209500488827196</v>
      </c>
      <c r="AQ490">
        <f t="shared" si="1056"/>
        <v>8.5886780679179361E-2</v>
      </c>
      <c r="AR490" t="str">
        <f t="shared" si="1057"/>
        <v>POSITIF</v>
      </c>
      <c r="AS490">
        <f t="shared" si="1058"/>
        <v>4</v>
      </c>
      <c r="AT490">
        <f t="shared" si="1059"/>
        <v>55</v>
      </c>
      <c r="AU490">
        <f t="shared" si="1060"/>
        <v>15</v>
      </c>
      <c r="AV490">
        <f t="shared" si="1061"/>
        <v>1.0221523720074803</v>
      </c>
      <c r="AW490" s="4">
        <f t="shared" si="1062"/>
        <v>4.2589682166978345E-2</v>
      </c>
      <c r="AX490">
        <f t="shared" si="1063"/>
        <v>1.7839924348600454E-2</v>
      </c>
      <c r="AY490">
        <f t="shared" si="1064"/>
        <v>0.27851568914179492</v>
      </c>
      <c r="AZ490" s="4">
        <f t="shared" si="1065"/>
        <v>1.1604820380908121E-2</v>
      </c>
      <c r="BA490">
        <f t="shared" si="1066"/>
        <v>357531.69135642226</v>
      </c>
      <c r="BB490" t="s">
        <v>191</v>
      </c>
      <c r="BC490">
        <f t="shared" si="1067"/>
        <v>1.670129340768969E-2</v>
      </c>
      <c r="BD490">
        <f t="shared" si="1068"/>
        <v>148.56963608544018</v>
      </c>
      <c r="BE490">
        <f t="shared" si="1069"/>
        <v>23.437028820273238</v>
      </c>
      <c r="BF490">
        <f t="shared" si="1070"/>
        <v>-2.2753007188294721E-3</v>
      </c>
      <c r="BG490">
        <f t="shared" si="1071"/>
        <v>23.434753519554409</v>
      </c>
      <c r="BH490" s="19">
        <f t="shared" si="1072"/>
        <v>0.17396648357885594</v>
      </c>
      <c r="BI490">
        <f t="shared" si="1073"/>
        <v>7.2256430528126661</v>
      </c>
      <c r="BJ490">
        <f t="shared" si="1074"/>
        <v>14.646643052812667</v>
      </c>
      <c r="BK490">
        <f t="shared" si="1075"/>
        <v>328.49593565403842</v>
      </c>
      <c r="BL490">
        <f t="shared" si="1076"/>
        <v>5.733335656582403</v>
      </c>
      <c r="BM490">
        <f t="shared" si="1077"/>
        <v>251.20371013815156</v>
      </c>
      <c r="BN490">
        <f t="shared" si="1078"/>
        <v>16.746914009210105</v>
      </c>
      <c r="BO490">
        <f t="shared" si="1079"/>
        <v>16</v>
      </c>
      <c r="BP490">
        <f t="shared" si="1080"/>
        <v>44</v>
      </c>
      <c r="BQ490">
        <f t="shared" si="1081"/>
        <v>48</v>
      </c>
      <c r="BR490">
        <f t="shared" si="1082"/>
        <v>-16.996327100960094</v>
      </c>
      <c r="BS490" t="str">
        <f t="shared" si="1083"/>
        <v>NEGATIF</v>
      </c>
      <c r="BT490">
        <f t="shared" si="1019"/>
        <v>-0.29664186865769632</v>
      </c>
      <c r="BU490">
        <f t="shared" si="1020"/>
        <v>16</v>
      </c>
      <c r="BV490">
        <f t="shared" si="1021"/>
        <v>-1980</v>
      </c>
      <c r="BW490">
        <f t="shared" si="1022"/>
        <v>13</v>
      </c>
      <c r="BX490" t="str">
        <f t="shared" si="1023"/>
        <v>NEGATIF</v>
      </c>
      <c r="BY490">
        <f t="shared" si="1084"/>
        <v>-52.064071638019726</v>
      </c>
      <c r="BZ490">
        <f t="shared" si="1085"/>
        <v>127.93592836198027</v>
      </c>
      <c r="CA490">
        <f t="shared" si="1086"/>
        <v>50.682273376896688</v>
      </c>
      <c r="CB490" t="str">
        <f t="shared" si="1087"/>
        <v>POSITIF</v>
      </c>
      <c r="CC490">
        <f t="shared" si="1088"/>
        <v>50</v>
      </c>
      <c r="CD490">
        <f t="shared" si="1089"/>
        <v>40</v>
      </c>
      <c r="CE490">
        <f t="shared" si="1090"/>
        <v>56</v>
      </c>
      <c r="CG490">
        <f t="shared" si="1091"/>
        <v>4.3843318351362042</v>
      </c>
      <c r="CH490">
        <f t="shared" si="1092"/>
        <v>0.4090136083095538</v>
      </c>
      <c r="CI490">
        <f t="shared" si="1093"/>
        <v>0.40905331979857035</v>
      </c>
    </row>
    <row r="491" spans="1:87">
      <c r="A491">
        <f t="shared" ref="A491:F491" si="1246">A197</f>
        <v>7.0027777777777782</v>
      </c>
      <c r="B491">
        <f t="shared" si="1246"/>
        <v>111.315</v>
      </c>
      <c r="C491">
        <f t="shared" si="1246"/>
        <v>7</v>
      </c>
      <c r="D491">
        <f t="shared" si="1246"/>
        <v>2017</v>
      </c>
      <c r="E491">
        <f t="shared" si="1246"/>
        <v>5</v>
      </c>
      <c r="F491">
        <f t="shared" si="1246"/>
        <v>25</v>
      </c>
      <c r="G491">
        <f t="shared" si="1025"/>
        <v>0.12222152900771403</v>
      </c>
      <c r="H491">
        <f t="shared" ref="H491:J491" si="1247">H197</f>
        <v>22</v>
      </c>
      <c r="I491">
        <f t="shared" si="1247"/>
        <v>15</v>
      </c>
      <c r="J491">
        <f t="shared" si="1247"/>
        <v>22.25</v>
      </c>
      <c r="L491">
        <f t="shared" ref="L491:M491" si="1248">L197</f>
        <v>20</v>
      </c>
      <c r="M491">
        <f t="shared" si="1248"/>
        <v>-13</v>
      </c>
      <c r="N491">
        <f t="shared" si="1028"/>
        <v>2457899.135416667</v>
      </c>
      <c r="O491">
        <f t="shared" si="1029"/>
        <v>8.1271790906283143E-4</v>
      </c>
      <c r="P491">
        <f t="shared" si="1030"/>
        <v>2457899.1362293847</v>
      </c>
      <c r="Q491">
        <f t="shared" si="1031"/>
        <v>0.17396676877165476</v>
      </c>
      <c r="R491">
        <f t="shared" si="1032"/>
        <v>249.45202757085531</v>
      </c>
      <c r="S491">
        <f t="shared" si="1033"/>
        <v>351.69582208279462</v>
      </c>
      <c r="T491">
        <f t="shared" si="1034"/>
        <v>4.3537592068870978</v>
      </c>
      <c r="U491">
        <f t="shared" si="1035"/>
        <v>6.1382500608529478</v>
      </c>
      <c r="V491">
        <f t="shared" si="1036"/>
        <v>148.56456591445408</v>
      </c>
      <c r="W491">
        <f t="shared" si="1037"/>
        <v>2.592940827003364</v>
      </c>
      <c r="X491">
        <f t="shared" si="1038"/>
        <v>63.403456224757065</v>
      </c>
      <c r="Y491">
        <f t="shared" si="1039"/>
        <v>1.1065990682661047</v>
      </c>
      <c r="Z491">
        <f t="shared" si="1040"/>
        <v>140.1644073492389</v>
      </c>
      <c r="AA491">
        <f t="shared" si="1041"/>
        <v>2.4463304023507564</v>
      </c>
      <c r="AB491">
        <f t="shared" si="1042"/>
        <v>-3110.4445744835748</v>
      </c>
      <c r="AC491">
        <f t="shared" si="1043"/>
        <v>74.705905947149674</v>
      </c>
      <c r="AD491">
        <f t="shared" si="1044"/>
        <v>2271.2618253327187</v>
      </c>
      <c r="AE491">
        <f t="shared" si="1045"/>
        <v>-624.34349513835571</v>
      </c>
      <c r="AF491">
        <f t="shared" si="1046"/>
        <v>254.66133531110017</v>
      </c>
      <c r="AG491">
        <f t="shared" si="1047"/>
        <v>1143.2993106419542</v>
      </c>
      <c r="AH491">
        <f t="shared" si="1048"/>
        <v>9.1403076109925223</v>
      </c>
      <c r="AI491">
        <f t="shared" si="1049"/>
        <v>2.5389743363868119E-3</v>
      </c>
      <c r="AJ491">
        <f t="shared" si="1050"/>
        <v>249.45456654519168</v>
      </c>
      <c r="AK491">
        <f t="shared" si="1051"/>
        <v>4.3538035203488912</v>
      </c>
      <c r="AL491">
        <f t="shared" si="1052"/>
        <v>249</v>
      </c>
      <c r="AM491">
        <f t="shared" si="1053"/>
        <v>27</v>
      </c>
      <c r="AN491">
        <f t="shared" si="1054"/>
        <v>16</v>
      </c>
      <c r="AP491">
        <f t="shared" si="1055"/>
        <v>4.9249102713238946</v>
      </c>
      <c r="AQ491">
        <f t="shared" si="1056"/>
        <v>8.5955899599889238E-2</v>
      </c>
      <c r="AR491" t="str">
        <f t="shared" si="1057"/>
        <v>POSITIF</v>
      </c>
      <c r="AS491">
        <f t="shared" si="1058"/>
        <v>4</v>
      </c>
      <c r="AT491">
        <f t="shared" si="1059"/>
        <v>55</v>
      </c>
      <c r="AU491">
        <f t="shared" si="1060"/>
        <v>29</v>
      </c>
      <c r="AV491">
        <f t="shared" si="1061"/>
        <v>1.0221836470067367</v>
      </c>
      <c r="AW491" s="4">
        <f t="shared" si="1062"/>
        <v>4.259098529194736E-2</v>
      </c>
      <c r="AX491">
        <f t="shared" si="1063"/>
        <v>1.7840470200311036E-2</v>
      </c>
      <c r="AY491">
        <f t="shared" si="1064"/>
        <v>0.27852421010468464</v>
      </c>
      <c r="AZ491" s="4">
        <f t="shared" si="1065"/>
        <v>1.1605175421028527E-2</v>
      </c>
      <c r="BA491">
        <f t="shared" si="1066"/>
        <v>357520.75338346633</v>
      </c>
      <c r="BB491" t="s">
        <v>191</v>
      </c>
      <c r="BC491">
        <f t="shared" si="1067"/>
        <v>1.6701293395711591E-2</v>
      </c>
      <c r="BD491">
        <f t="shared" si="1068"/>
        <v>148.56908448370686</v>
      </c>
      <c r="BE491">
        <f t="shared" si="1069"/>
        <v>23.437028816564542</v>
      </c>
      <c r="BF491">
        <f t="shared" si="1070"/>
        <v>-2.2753333272483049E-3</v>
      </c>
      <c r="BG491">
        <f t="shared" si="1071"/>
        <v>23.434753483237294</v>
      </c>
      <c r="BH491" s="19">
        <f t="shared" si="1072"/>
        <v>0.17396676877165476</v>
      </c>
      <c r="BI491">
        <f t="shared" si="1073"/>
        <v>7.4763275400114555</v>
      </c>
      <c r="BJ491">
        <f t="shared" si="1074"/>
        <v>14.897327540011457</v>
      </c>
      <c r="BK491">
        <f t="shared" si="1075"/>
        <v>332.24885073746844</v>
      </c>
      <c r="BL491">
        <f t="shared" si="1076"/>
        <v>5.7988363813360149</v>
      </c>
      <c r="BM491">
        <f t="shared" si="1077"/>
        <v>251.21106236270339</v>
      </c>
      <c r="BN491">
        <f t="shared" si="1078"/>
        <v>16.747404157513561</v>
      </c>
      <c r="BO491">
        <f t="shared" si="1079"/>
        <v>16</v>
      </c>
      <c r="BP491">
        <f t="shared" si="1080"/>
        <v>44</v>
      </c>
      <c r="BQ491">
        <f t="shared" si="1081"/>
        <v>50</v>
      </c>
      <c r="BR491">
        <f t="shared" si="1082"/>
        <v>-16.993585914277357</v>
      </c>
      <c r="BS491" t="str">
        <f t="shared" si="1083"/>
        <v>NEGATIF</v>
      </c>
      <c r="BT491">
        <f t="shared" si="1019"/>
        <v>-0.29659402592467077</v>
      </c>
      <c r="BU491">
        <f t="shared" si="1020"/>
        <v>16</v>
      </c>
      <c r="BV491">
        <f t="shared" si="1021"/>
        <v>-1980</v>
      </c>
      <c r="BW491">
        <f t="shared" si="1022"/>
        <v>23</v>
      </c>
      <c r="BX491" t="str">
        <f t="shared" si="1023"/>
        <v>NEGATIF</v>
      </c>
      <c r="BY491">
        <f t="shared" si="1084"/>
        <v>-48.550689476122507</v>
      </c>
      <c r="BZ491">
        <f t="shared" si="1085"/>
        <v>131.4493105238775</v>
      </c>
      <c r="CA491">
        <f t="shared" si="1086"/>
        <v>53.55160471634489</v>
      </c>
      <c r="CB491" t="str">
        <f t="shared" si="1087"/>
        <v>POSITIF</v>
      </c>
      <c r="CC491">
        <f t="shared" si="1088"/>
        <v>53</v>
      </c>
      <c r="CD491">
        <f t="shared" si="1089"/>
        <v>33</v>
      </c>
      <c r="CE491">
        <f t="shared" si="1090"/>
        <v>5</v>
      </c>
      <c r="CG491">
        <f t="shared" si="1091"/>
        <v>4.38446015566198</v>
      </c>
      <c r="CH491">
        <f t="shared" si="1092"/>
        <v>0.40901360767570055</v>
      </c>
      <c r="CI491">
        <f t="shared" si="1093"/>
        <v>0.4090533197338414</v>
      </c>
    </row>
    <row r="492" spans="1:87">
      <c r="A492">
        <f t="shared" ref="A492:F492" si="1249">A198</f>
        <v>7.0027777777777782</v>
      </c>
      <c r="B492">
        <f t="shared" si="1249"/>
        <v>111.315</v>
      </c>
      <c r="C492">
        <f t="shared" si="1249"/>
        <v>7</v>
      </c>
      <c r="D492">
        <f t="shared" si="1249"/>
        <v>2017</v>
      </c>
      <c r="E492">
        <f t="shared" si="1249"/>
        <v>5</v>
      </c>
      <c r="F492">
        <f t="shared" si="1249"/>
        <v>25</v>
      </c>
      <c r="G492">
        <f t="shared" si="1025"/>
        <v>0.12222152900771403</v>
      </c>
      <c r="H492">
        <f t="shared" ref="H492:J492" si="1250">H198</f>
        <v>22</v>
      </c>
      <c r="I492">
        <f t="shared" si="1250"/>
        <v>30</v>
      </c>
      <c r="J492">
        <f t="shared" si="1250"/>
        <v>22.5</v>
      </c>
      <c r="L492">
        <f t="shared" ref="L492:M492" si="1251">L198</f>
        <v>20</v>
      </c>
      <c r="M492">
        <f t="shared" si="1251"/>
        <v>-13</v>
      </c>
      <c r="N492">
        <f t="shared" si="1028"/>
        <v>2457899.1458333335</v>
      </c>
      <c r="O492">
        <f t="shared" si="1029"/>
        <v>8.1271790906283143E-4</v>
      </c>
      <c r="P492">
        <f t="shared" si="1030"/>
        <v>2457899.1466460512</v>
      </c>
      <c r="Q492">
        <f t="shared" si="1031"/>
        <v>0.17396705396444084</v>
      </c>
      <c r="R492">
        <f t="shared" si="1032"/>
        <v>249.45202757085531</v>
      </c>
      <c r="S492">
        <f t="shared" si="1033"/>
        <v>351.83191575206001</v>
      </c>
      <c r="T492">
        <f t="shared" si="1034"/>
        <v>4.3537592068870978</v>
      </c>
      <c r="U492">
        <f t="shared" si="1035"/>
        <v>6.1406253434727489</v>
      </c>
      <c r="V492">
        <f t="shared" si="1036"/>
        <v>148.56401431110845</v>
      </c>
      <c r="W492">
        <f t="shared" si="1037"/>
        <v>2.592931199708818</v>
      </c>
      <c r="X492">
        <f t="shared" si="1038"/>
        <v>63.413723384369405</v>
      </c>
      <c r="Y492">
        <f t="shared" si="1039"/>
        <v>1.1067782640061679</v>
      </c>
      <c r="Z492">
        <f t="shared" si="1040"/>
        <v>140.17467401860449</v>
      </c>
      <c r="AA492">
        <f t="shared" si="1041"/>
        <v>2.4465095895343998</v>
      </c>
      <c r="AB492">
        <f t="shared" si="1042"/>
        <v>-3057.2228333417029</v>
      </c>
      <c r="AC492">
        <f t="shared" si="1043"/>
        <v>73.673012842675377</v>
      </c>
      <c r="AD492">
        <f t="shared" si="1044"/>
        <v>2256.8831357996496</v>
      </c>
      <c r="AE492">
        <f t="shared" si="1045"/>
        <v>-621.87202009858538</v>
      </c>
      <c r="AF492">
        <f t="shared" si="1046"/>
        <v>253.7173913320816</v>
      </c>
      <c r="AG492">
        <f t="shared" si="1047"/>
        <v>1132.1937367426881</v>
      </c>
      <c r="AH492">
        <f t="shared" si="1048"/>
        <v>37.37242327680633</v>
      </c>
      <c r="AI492">
        <f t="shared" si="1049"/>
        <v>1.0381228688001759E-2</v>
      </c>
      <c r="AJ492">
        <f t="shared" si="1050"/>
        <v>249.46240879954331</v>
      </c>
      <c r="AK492">
        <f t="shared" si="1051"/>
        <v>4.3539403935081058</v>
      </c>
      <c r="AL492">
        <f t="shared" si="1052"/>
        <v>249</v>
      </c>
      <c r="AM492">
        <f t="shared" si="1053"/>
        <v>27</v>
      </c>
      <c r="AN492">
        <f t="shared" si="1054"/>
        <v>44</v>
      </c>
      <c r="AP492">
        <f t="shared" si="1055"/>
        <v>4.9227839216966354</v>
      </c>
      <c r="AQ492">
        <f t="shared" si="1056"/>
        <v>8.5918787797845009E-2</v>
      </c>
      <c r="AR492" t="str">
        <f t="shared" si="1057"/>
        <v>POSITIF</v>
      </c>
      <c r="AS492">
        <f t="shared" si="1058"/>
        <v>4</v>
      </c>
      <c r="AT492">
        <f t="shared" si="1059"/>
        <v>55</v>
      </c>
      <c r="AU492">
        <f t="shared" si="1060"/>
        <v>22</v>
      </c>
      <c r="AV492">
        <f t="shared" si="1061"/>
        <v>1.0222145014252588</v>
      </c>
      <c r="AW492" s="4">
        <f t="shared" si="1062"/>
        <v>4.2592270892719115E-2</v>
      </c>
      <c r="AX492">
        <f t="shared" si="1063"/>
        <v>1.7841008711503036E-2</v>
      </c>
      <c r="AY492">
        <f t="shared" si="1064"/>
        <v>0.27853261647907651</v>
      </c>
      <c r="AZ492" s="4">
        <f t="shared" si="1065"/>
        <v>1.1605525686628189E-2</v>
      </c>
      <c r="BA492">
        <f t="shared" si="1066"/>
        <v>357509.96315835899</v>
      </c>
      <c r="BB492" t="s">
        <v>191</v>
      </c>
      <c r="BC492">
        <f t="shared" si="1067"/>
        <v>1.6701293383733495E-2</v>
      </c>
      <c r="BD492">
        <f t="shared" si="1068"/>
        <v>148.56853288199821</v>
      </c>
      <c r="BE492">
        <f t="shared" si="1069"/>
        <v>23.437028812855846</v>
      </c>
      <c r="BF492">
        <f t="shared" si="1070"/>
        <v>-2.2753659232792552E-3</v>
      </c>
      <c r="BG492">
        <f t="shared" si="1071"/>
        <v>23.434753446932568</v>
      </c>
      <c r="BH492" s="19">
        <f t="shared" si="1072"/>
        <v>0.17396705396444084</v>
      </c>
      <c r="BI492">
        <f t="shared" si="1073"/>
        <v>7.7270120160343749</v>
      </c>
      <c r="BJ492">
        <f t="shared" si="1074"/>
        <v>15.148012016034375</v>
      </c>
      <c r="BK492">
        <f t="shared" si="1075"/>
        <v>336.00199114534934</v>
      </c>
      <c r="BL492">
        <f t="shared" si="1076"/>
        <v>5.8643410387431789</v>
      </c>
      <c r="BM492">
        <f t="shared" si="1077"/>
        <v>251.21818909516628</v>
      </c>
      <c r="BN492">
        <f t="shared" si="1078"/>
        <v>16.747879273011087</v>
      </c>
      <c r="BO492">
        <f t="shared" si="1079"/>
        <v>16</v>
      </c>
      <c r="BP492">
        <f t="shared" si="1080"/>
        <v>44</v>
      </c>
      <c r="BQ492">
        <f t="shared" si="1081"/>
        <v>52</v>
      </c>
      <c r="BR492">
        <f t="shared" si="1082"/>
        <v>-16.996829599865169</v>
      </c>
      <c r="BS492" t="str">
        <f t="shared" si="1083"/>
        <v>NEGATIF</v>
      </c>
      <c r="BT492">
        <f t="shared" si="1019"/>
        <v>-0.29665063891807752</v>
      </c>
      <c r="BU492">
        <f t="shared" si="1020"/>
        <v>16</v>
      </c>
      <c r="BV492">
        <f t="shared" si="1021"/>
        <v>-1980</v>
      </c>
      <c r="BW492">
        <f t="shared" si="1022"/>
        <v>11</v>
      </c>
      <c r="BX492" t="str">
        <f t="shared" si="1023"/>
        <v>NEGATIF</v>
      </c>
      <c r="BY492">
        <f t="shared" si="1084"/>
        <v>-44.437579141711332</v>
      </c>
      <c r="BZ492">
        <f t="shared" si="1085"/>
        <v>135.56242085828868</v>
      </c>
      <c r="CA492">
        <f t="shared" si="1086"/>
        <v>56.253147659132352</v>
      </c>
      <c r="CB492" t="str">
        <f t="shared" si="1087"/>
        <v>POSITIF</v>
      </c>
      <c r="CC492">
        <f t="shared" si="1088"/>
        <v>56</v>
      </c>
      <c r="CD492">
        <f t="shared" si="1089"/>
        <v>15</v>
      </c>
      <c r="CE492">
        <f t="shared" si="1090"/>
        <v>11</v>
      </c>
      <c r="CG492">
        <f t="shared" si="1091"/>
        <v>4.3845845406083663</v>
      </c>
      <c r="CH492">
        <f t="shared" si="1092"/>
        <v>0.40901360704206358</v>
      </c>
      <c r="CI492">
        <f t="shared" si="1093"/>
        <v>0.40905331966911246</v>
      </c>
    </row>
    <row r="493" spans="1:87">
      <c r="A493">
        <f t="shared" ref="A493:F493" si="1252">A199</f>
        <v>7.0027777777777782</v>
      </c>
      <c r="B493">
        <f t="shared" si="1252"/>
        <v>111.315</v>
      </c>
      <c r="C493">
        <f t="shared" si="1252"/>
        <v>7</v>
      </c>
      <c r="D493">
        <f t="shared" si="1252"/>
        <v>2017</v>
      </c>
      <c r="E493">
        <f t="shared" si="1252"/>
        <v>5</v>
      </c>
      <c r="F493">
        <f t="shared" si="1252"/>
        <v>25</v>
      </c>
      <c r="G493">
        <f t="shared" si="1025"/>
        <v>0.12222152900771403</v>
      </c>
      <c r="H493">
        <f t="shared" ref="H493:J493" si="1253">H199</f>
        <v>22</v>
      </c>
      <c r="I493">
        <f t="shared" si="1253"/>
        <v>45</v>
      </c>
      <c r="J493">
        <f t="shared" si="1253"/>
        <v>22.75</v>
      </c>
      <c r="L493">
        <f t="shared" ref="L493:M493" si="1254">L199</f>
        <v>20</v>
      </c>
      <c r="M493">
        <f t="shared" si="1254"/>
        <v>-13</v>
      </c>
      <c r="N493">
        <f t="shared" si="1028"/>
        <v>2457899.15625</v>
      </c>
      <c r="O493">
        <f t="shared" si="1029"/>
        <v>8.1271790906283143E-4</v>
      </c>
      <c r="P493">
        <f t="shared" si="1030"/>
        <v>2457899.1570627177</v>
      </c>
      <c r="Q493">
        <f t="shared" si="1031"/>
        <v>0.17396733915722692</v>
      </c>
      <c r="R493">
        <f t="shared" si="1032"/>
        <v>249.45202757085531</v>
      </c>
      <c r="S493">
        <f t="shared" si="1033"/>
        <v>351.96800942131085</v>
      </c>
      <c r="T493">
        <f t="shared" si="1034"/>
        <v>4.3537592068870978</v>
      </c>
      <c r="U493">
        <f t="shared" si="1035"/>
        <v>6.143000626092296</v>
      </c>
      <c r="V493">
        <f t="shared" si="1036"/>
        <v>148.56346270776277</v>
      </c>
      <c r="W493">
        <f t="shared" si="1037"/>
        <v>2.5929215724142707</v>
      </c>
      <c r="X493">
        <f t="shared" si="1038"/>
        <v>63.423990543981745</v>
      </c>
      <c r="Y493">
        <f t="shared" si="1039"/>
        <v>1.1069574597462308</v>
      </c>
      <c r="Z493">
        <f t="shared" si="1040"/>
        <v>140.18494068797008</v>
      </c>
      <c r="AA493">
        <f t="shared" si="1041"/>
        <v>2.4466887767180427</v>
      </c>
      <c r="AB493">
        <f t="shared" si="1042"/>
        <v>-3003.982944056957</v>
      </c>
      <c r="AC493">
        <f t="shared" si="1043"/>
        <v>72.6323535977115</v>
      </c>
      <c r="AD493">
        <f t="shared" si="1044"/>
        <v>2241.5528462751322</v>
      </c>
      <c r="AE493">
        <f t="shared" si="1045"/>
        <v>-619.33499752531156</v>
      </c>
      <c r="AF493">
        <f t="shared" si="1046"/>
        <v>252.77081434788511</v>
      </c>
      <c r="AG493">
        <f t="shared" si="1047"/>
        <v>1121.078711056778</v>
      </c>
      <c r="AH493">
        <f t="shared" si="1048"/>
        <v>64.716783695238519</v>
      </c>
      <c r="AI493">
        <f t="shared" si="1049"/>
        <v>1.7976884359788479E-2</v>
      </c>
      <c r="AJ493">
        <f t="shared" si="1050"/>
        <v>249.4700044552151</v>
      </c>
      <c r="AK493">
        <f t="shared" si="1051"/>
        <v>4.3540729627084263</v>
      </c>
      <c r="AL493">
        <f t="shared" si="1052"/>
        <v>249</v>
      </c>
      <c r="AM493">
        <f t="shared" si="1053"/>
        <v>28</v>
      </c>
      <c r="AN493">
        <f t="shared" si="1054"/>
        <v>12</v>
      </c>
      <c r="AP493">
        <f t="shared" si="1055"/>
        <v>4.9231220359571886</v>
      </c>
      <c r="AQ493">
        <f t="shared" si="1056"/>
        <v>8.5924689004939603E-2</v>
      </c>
      <c r="AR493" t="str">
        <f t="shared" si="1057"/>
        <v>POSITIF</v>
      </c>
      <c r="AS493">
        <f t="shared" si="1058"/>
        <v>4</v>
      </c>
      <c r="AT493">
        <f t="shared" si="1059"/>
        <v>55</v>
      </c>
      <c r="AU493">
        <f t="shared" si="1060"/>
        <v>23</v>
      </c>
      <c r="AV493">
        <f t="shared" si="1061"/>
        <v>1.0222449350136609</v>
      </c>
      <c r="AW493" s="4">
        <f t="shared" si="1062"/>
        <v>4.2593538958902534E-2</v>
      </c>
      <c r="AX493">
        <f t="shared" si="1063"/>
        <v>1.7841539877823848E-2</v>
      </c>
      <c r="AY493">
        <f t="shared" si="1064"/>
        <v>0.27854090819702776</v>
      </c>
      <c r="AZ493" s="4">
        <f t="shared" si="1065"/>
        <v>1.1605871174876157E-2</v>
      </c>
      <c r="BA493">
        <f t="shared" si="1066"/>
        <v>357499.3207416081</v>
      </c>
      <c r="BB493" t="s">
        <v>191</v>
      </c>
      <c r="BC493">
        <f t="shared" si="1067"/>
        <v>1.6701293371755396E-2</v>
      </c>
      <c r="BD493">
        <f t="shared" si="1068"/>
        <v>148.56798128028956</v>
      </c>
      <c r="BE493">
        <f t="shared" si="1069"/>
        <v>23.437028809147151</v>
      </c>
      <c r="BF493">
        <f t="shared" si="1070"/>
        <v>-2.2753985069179439E-3</v>
      </c>
      <c r="BG493">
        <f t="shared" si="1071"/>
        <v>23.434753410640234</v>
      </c>
      <c r="BH493" s="19">
        <f t="shared" si="1072"/>
        <v>0.17396733915722692</v>
      </c>
      <c r="BI493">
        <f t="shared" si="1073"/>
        <v>7.9776964920572935</v>
      </c>
      <c r="BJ493">
        <f t="shared" si="1074"/>
        <v>15.398696492057294</v>
      </c>
      <c r="BK493">
        <f t="shared" si="1075"/>
        <v>339.75535560584399</v>
      </c>
      <c r="BL493">
        <f t="shared" si="1076"/>
        <v>5.929849606606151</v>
      </c>
      <c r="BM493">
        <f t="shared" si="1077"/>
        <v>251.22509177501541</v>
      </c>
      <c r="BN493">
        <f t="shared" si="1078"/>
        <v>16.748339451667693</v>
      </c>
      <c r="BO493">
        <f t="shared" si="1079"/>
        <v>16</v>
      </c>
      <c r="BP493">
        <f t="shared" si="1080"/>
        <v>44</v>
      </c>
      <c r="BQ493">
        <f t="shared" si="1081"/>
        <v>54</v>
      </c>
      <c r="BR493">
        <f t="shared" si="1082"/>
        <v>-16.997598963232559</v>
      </c>
      <c r="BS493" t="str">
        <f t="shared" si="1083"/>
        <v>NEGATIF</v>
      </c>
      <c r="BT493">
        <f t="shared" si="1019"/>
        <v>-0.29666406684198271</v>
      </c>
      <c r="BU493">
        <f t="shared" si="1020"/>
        <v>16</v>
      </c>
      <c r="BV493">
        <f t="shared" si="1021"/>
        <v>-1980</v>
      </c>
      <c r="BW493">
        <f t="shared" si="1022"/>
        <v>8</v>
      </c>
      <c r="BX493" t="str">
        <f t="shared" si="1023"/>
        <v>NEGATIF</v>
      </c>
      <c r="BY493">
        <f t="shared" si="1084"/>
        <v>-39.63280459603709</v>
      </c>
      <c r="BZ493">
        <f t="shared" si="1085"/>
        <v>140.36719540396291</v>
      </c>
      <c r="CA493">
        <f t="shared" si="1086"/>
        <v>58.749323743219961</v>
      </c>
      <c r="CB493" t="str">
        <f t="shared" si="1087"/>
        <v>POSITIF</v>
      </c>
      <c r="CC493">
        <f t="shared" si="1088"/>
        <v>58</v>
      </c>
      <c r="CD493">
        <f t="shared" si="1089"/>
        <v>44</v>
      </c>
      <c r="CE493">
        <f t="shared" si="1090"/>
        <v>57</v>
      </c>
      <c r="CG493">
        <f t="shared" si="1091"/>
        <v>4.3847050150989446</v>
      </c>
      <c r="CH493">
        <f t="shared" si="1092"/>
        <v>0.40901360640864282</v>
      </c>
      <c r="CI493">
        <f t="shared" si="1093"/>
        <v>0.40905331960438351</v>
      </c>
    </row>
    <row r="494" spans="1:87">
      <c r="A494">
        <f t="shared" ref="A494:F494" si="1255">A200</f>
        <v>7.0027777777777782</v>
      </c>
      <c r="B494">
        <f t="shared" si="1255"/>
        <v>111.315</v>
      </c>
      <c r="C494">
        <f t="shared" si="1255"/>
        <v>7</v>
      </c>
      <c r="D494">
        <f t="shared" si="1255"/>
        <v>2017</v>
      </c>
      <c r="E494">
        <f t="shared" si="1255"/>
        <v>5</v>
      </c>
      <c r="F494">
        <f t="shared" si="1255"/>
        <v>25</v>
      </c>
      <c r="G494">
        <f t="shared" si="1025"/>
        <v>0.12222152900771403</v>
      </c>
      <c r="H494">
        <f t="shared" ref="H494:J494" si="1256">H200</f>
        <v>23</v>
      </c>
      <c r="I494">
        <f t="shared" si="1256"/>
        <v>0</v>
      </c>
      <c r="J494">
        <f t="shared" si="1256"/>
        <v>23</v>
      </c>
      <c r="L494">
        <f t="shared" ref="L494:M494" si="1257">L200</f>
        <v>20</v>
      </c>
      <c r="M494">
        <f t="shared" si="1257"/>
        <v>-13</v>
      </c>
      <c r="N494">
        <f t="shared" si="1028"/>
        <v>2457899.166666667</v>
      </c>
      <c r="O494">
        <f t="shared" si="1029"/>
        <v>8.1271790906283143E-4</v>
      </c>
      <c r="P494">
        <f t="shared" si="1030"/>
        <v>2457899.1674793847</v>
      </c>
      <c r="Q494">
        <f t="shared" si="1031"/>
        <v>0.17396762435002575</v>
      </c>
      <c r="R494">
        <f t="shared" si="1032"/>
        <v>249.45202757085531</v>
      </c>
      <c r="S494">
        <f t="shared" si="1033"/>
        <v>352.10410309665895</v>
      </c>
      <c r="T494">
        <f t="shared" si="1034"/>
        <v>4.3537592068870978</v>
      </c>
      <c r="U494">
        <f t="shared" si="1035"/>
        <v>6.1453759088182602</v>
      </c>
      <c r="V494">
        <f t="shared" si="1036"/>
        <v>148.56291110439247</v>
      </c>
      <c r="W494">
        <f t="shared" si="1037"/>
        <v>2.5929119451192939</v>
      </c>
      <c r="X494">
        <f t="shared" si="1038"/>
        <v>63.43425770405247</v>
      </c>
      <c r="Y494">
        <f t="shared" si="1039"/>
        <v>1.1071366554942943</v>
      </c>
      <c r="Z494">
        <f t="shared" si="1040"/>
        <v>140.19520735779497</v>
      </c>
      <c r="AA494">
        <f t="shared" si="1041"/>
        <v>2.4468679639097024</v>
      </c>
      <c r="AB494">
        <f t="shared" si="1042"/>
        <v>-2950.7252046147896</v>
      </c>
      <c r="AC494">
        <f t="shared" si="1043"/>
        <v>71.584037864965467</v>
      </c>
      <c r="AD494">
        <f t="shared" si="1044"/>
        <v>2225.2774199277032</v>
      </c>
      <c r="AE494">
        <f t="shared" si="1045"/>
        <v>-616.7326947119069</v>
      </c>
      <c r="AF494">
        <f t="shared" si="1046"/>
        <v>251.82162921508882</v>
      </c>
      <c r="AG494">
        <f t="shared" si="1047"/>
        <v>1109.9543169979129</v>
      </c>
      <c r="AH494">
        <f t="shared" si="1048"/>
        <v>91.179504678974013</v>
      </c>
      <c r="AI494">
        <f t="shared" si="1049"/>
        <v>2.5327640188603891E-2</v>
      </c>
      <c r="AJ494">
        <f t="shared" si="1050"/>
        <v>249.47735521104391</v>
      </c>
      <c r="AK494">
        <f t="shared" si="1051"/>
        <v>4.354201257600149</v>
      </c>
      <c r="AL494">
        <f t="shared" si="1052"/>
        <v>249</v>
      </c>
      <c r="AM494">
        <f t="shared" si="1053"/>
        <v>28</v>
      </c>
      <c r="AN494">
        <f t="shared" si="1054"/>
        <v>38</v>
      </c>
      <c r="AP494">
        <f t="shared" si="1055"/>
        <v>4.9083128363141189</v>
      </c>
      <c r="AQ494">
        <f t="shared" si="1056"/>
        <v>8.5666219711582878E-2</v>
      </c>
      <c r="AR494" t="str">
        <f t="shared" si="1057"/>
        <v>POSITIF</v>
      </c>
      <c r="AS494">
        <f t="shared" si="1058"/>
        <v>4</v>
      </c>
      <c r="AT494">
        <f t="shared" si="1059"/>
        <v>54</v>
      </c>
      <c r="AU494">
        <f t="shared" si="1060"/>
        <v>29</v>
      </c>
      <c r="AV494">
        <f t="shared" si="1061"/>
        <v>1.0222749475259947</v>
      </c>
      <c r="AW494" s="4">
        <f t="shared" si="1062"/>
        <v>4.2594789480249778E-2</v>
      </c>
      <c r="AX494">
        <f t="shared" si="1063"/>
        <v>1.7842063694980866E-2</v>
      </c>
      <c r="AY494">
        <f t="shared" si="1064"/>
        <v>0.27854908519153221</v>
      </c>
      <c r="AZ494" s="4">
        <f t="shared" si="1065"/>
        <v>1.1606211882980508E-2</v>
      </c>
      <c r="BA494">
        <f t="shared" si="1066"/>
        <v>357488.82619286684</v>
      </c>
      <c r="BB494" t="s">
        <v>191</v>
      </c>
      <c r="BC494">
        <f t="shared" si="1067"/>
        <v>1.6701293359777301E-2</v>
      </c>
      <c r="BD494">
        <f t="shared" si="1068"/>
        <v>148.56742967855629</v>
      </c>
      <c r="BE494">
        <f t="shared" si="1069"/>
        <v>23.437028805438455</v>
      </c>
      <c r="BF494">
        <f t="shared" si="1070"/>
        <v>-2.2754310781599937E-3</v>
      </c>
      <c r="BG494">
        <f t="shared" si="1071"/>
        <v>23.434753374360294</v>
      </c>
      <c r="BH494" s="19">
        <f t="shared" si="1072"/>
        <v>0.17396762435002575</v>
      </c>
      <c r="BI494">
        <f t="shared" si="1073"/>
        <v>8.2283809792871274</v>
      </c>
      <c r="BJ494">
        <f t="shared" si="1074"/>
        <v>15.649380979287127</v>
      </c>
      <c r="BK494">
        <f t="shared" si="1075"/>
        <v>343.50894274767188</v>
      </c>
      <c r="BL494">
        <f t="shared" si="1076"/>
        <v>5.995362060991571</v>
      </c>
      <c r="BM494">
        <f t="shared" si="1077"/>
        <v>251.23177194163503</v>
      </c>
      <c r="BN494">
        <f t="shared" si="1078"/>
        <v>16.748784796109003</v>
      </c>
      <c r="BO494">
        <f t="shared" si="1079"/>
        <v>16</v>
      </c>
      <c r="BP494">
        <f t="shared" si="1080"/>
        <v>44</v>
      </c>
      <c r="BQ494">
        <f t="shared" si="1081"/>
        <v>55</v>
      </c>
      <c r="BR494">
        <f t="shared" si="1082"/>
        <v>-17.013317811748028</v>
      </c>
      <c r="BS494" t="str">
        <f t="shared" si="1083"/>
        <v>NEGATIF</v>
      </c>
      <c r="BT494">
        <f t="shared" si="1019"/>
        <v>-0.29693841250319991</v>
      </c>
      <c r="BU494">
        <f t="shared" si="1020"/>
        <v>17</v>
      </c>
      <c r="BV494">
        <f t="shared" si="1021"/>
        <v>-2041</v>
      </c>
      <c r="BW494">
        <f t="shared" si="1022"/>
        <v>12</v>
      </c>
      <c r="BX494" t="str">
        <f t="shared" si="1023"/>
        <v>NEGATIF</v>
      </c>
      <c r="BY494">
        <f t="shared" si="1084"/>
        <v>-34.015382482223941</v>
      </c>
      <c r="BZ494">
        <f t="shared" si="1085"/>
        <v>145.98461751777606</v>
      </c>
      <c r="CA494">
        <f t="shared" si="1086"/>
        <v>60.972733251337438</v>
      </c>
      <c r="CB494" t="str">
        <f t="shared" si="1087"/>
        <v>POSITIF</v>
      </c>
      <c r="CC494">
        <f t="shared" si="1088"/>
        <v>60</v>
      </c>
      <c r="CD494">
        <f t="shared" si="1089"/>
        <v>58</v>
      </c>
      <c r="CE494">
        <f t="shared" si="1090"/>
        <v>21</v>
      </c>
      <c r="CG494">
        <f t="shared" si="1091"/>
        <v>4.3848216060010383</v>
      </c>
      <c r="CH494">
        <f t="shared" si="1092"/>
        <v>0.40901360577543844</v>
      </c>
      <c r="CI494">
        <f t="shared" si="1093"/>
        <v>0.40905331953965451</v>
      </c>
    </row>
    <row r="495" spans="1:87">
      <c r="A495">
        <f t="shared" ref="A495:F495" si="1258">A201</f>
        <v>7.0027777777777782</v>
      </c>
      <c r="B495">
        <f t="shared" si="1258"/>
        <v>111.315</v>
      </c>
      <c r="C495">
        <f t="shared" si="1258"/>
        <v>7</v>
      </c>
      <c r="D495">
        <f t="shared" si="1258"/>
        <v>2017</v>
      </c>
      <c r="E495">
        <f t="shared" si="1258"/>
        <v>5</v>
      </c>
      <c r="F495">
        <f t="shared" si="1258"/>
        <v>25</v>
      </c>
      <c r="G495">
        <f t="shared" si="1025"/>
        <v>0.12222152900771403</v>
      </c>
      <c r="H495">
        <f t="shared" ref="H495:J495" si="1259">H201</f>
        <v>23</v>
      </c>
      <c r="I495">
        <f t="shared" si="1259"/>
        <v>15</v>
      </c>
      <c r="J495">
        <f t="shared" si="1259"/>
        <v>23.25</v>
      </c>
      <c r="L495">
        <f t="shared" ref="L495:M495" si="1260">L201</f>
        <v>20</v>
      </c>
      <c r="M495">
        <f t="shared" si="1260"/>
        <v>-13</v>
      </c>
      <c r="N495">
        <f t="shared" si="1028"/>
        <v>2457899.1770833335</v>
      </c>
      <c r="O495">
        <f t="shared" si="1029"/>
        <v>8.1271790906283143E-4</v>
      </c>
      <c r="P495">
        <f t="shared" si="1030"/>
        <v>2457899.1778960512</v>
      </c>
      <c r="Q495">
        <f t="shared" si="1031"/>
        <v>0.17396790954281183</v>
      </c>
      <c r="R495">
        <f t="shared" si="1032"/>
        <v>249.45202757085531</v>
      </c>
      <c r="S495">
        <f t="shared" si="1033"/>
        <v>352.24019676590979</v>
      </c>
      <c r="T495">
        <f t="shared" si="1034"/>
        <v>4.3537592068870978</v>
      </c>
      <c r="U495">
        <f t="shared" si="1035"/>
        <v>6.1477511914378082</v>
      </c>
      <c r="V495">
        <f t="shared" si="1036"/>
        <v>148.56235950104684</v>
      </c>
      <c r="W495">
        <f t="shared" si="1037"/>
        <v>2.5929023178247474</v>
      </c>
      <c r="X495">
        <f t="shared" si="1038"/>
        <v>63.44452486366481</v>
      </c>
      <c r="Y495">
        <f t="shared" si="1039"/>
        <v>1.1073158512343575</v>
      </c>
      <c r="Z495">
        <f t="shared" si="1040"/>
        <v>140.20547402716056</v>
      </c>
      <c r="AA495">
        <f t="shared" si="1041"/>
        <v>2.4470471510933454</v>
      </c>
      <c r="AB495">
        <f t="shared" si="1042"/>
        <v>-2897.4499202655657</v>
      </c>
      <c r="AC495">
        <f t="shared" si="1043"/>
        <v>70.528176244819917</v>
      </c>
      <c r="AD495">
        <f t="shared" si="1044"/>
        <v>2208.063720637484</v>
      </c>
      <c r="AE495">
        <f t="shared" si="1045"/>
        <v>-614.06538618322224</v>
      </c>
      <c r="AF495">
        <f t="shared" si="1046"/>
        <v>250.86986098604649</v>
      </c>
      <c r="AG495">
        <f t="shared" si="1047"/>
        <v>1098.82063954555</v>
      </c>
      <c r="AH495">
        <f t="shared" si="1048"/>
        <v>116.7670909651124</v>
      </c>
      <c r="AI495">
        <f t="shared" si="1049"/>
        <v>3.2435303045864554E-2</v>
      </c>
      <c r="AJ495">
        <f t="shared" si="1050"/>
        <v>249.48446287390118</v>
      </c>
      <c r="AK495">
        <f t="shared" si="1051"/>
        <v>4.3543253097191306</v>
      </c>
      <c r="AL495">
        <f t="shared" si="1052"/>
        <v>249</v>
      </c>
      <c r="AM495">
        <f t="shared" si="1053"/>
        <v>29</v>
      </c>
      <c r="AN495">
        <f t="shared" si="1054"/>
        <v>4</v>
      </c>
      <c r="AP495">
        <f t="shared" si="1055"/>
        <v>4.9246182426859697</v>
      </c>
      <c r="AQ495">
        <f t="shared" si="1056"/>
        <v>8.5950802738647331E-2</v>
      </c>
      <c r="AR495" t="str">
        <f t="shared" si="1057"/>
        <v>POSITIF</v>
      </c>
      <c r="AS495">
        <f t="shared" si="1058"/>
        <v>4</v>
      </c>
      <c r="AT495">
        <f t="shared" si="1059"/>
        <v>55</v>
      </c>
      <c r="AU495">
        <f t="shared" si="1060"/>
        <v>28</v>
      </c>
      <c r="AV495">
        <f t="shared" si="1061"/>
        <v>1.0223045387157901</v>
      </c>
      <c r="AW495" s="4">
        <f t="shared" si="1062"/>
        <v>4.2596022446491251E-2</v>
      </c>
      <c r="AX495">
        <f t="shared" si="1063"/>
        <v>1.7842580158672381E-2</v>
      </c>
      <c r="AY495">
        <f t="shared" si="1064"/>
        <v>0.27855714739544118</v>
      </c>
      <c r="AZ495" s="4">
        <f t="shared" si="1065"/>
        <v>1.1606547808143382E-2</v>
      </c>
      <c r="BA495">
        <f t="shared" si="1066"/>
        <v>357478.47957231913</v>
      </c>
      <c r="BB495" t="s">
        <v>191</v>
      </c>
      <c r="BC495">
        <f t="shared" si="1067"/>
        <v>1.6701293347799202E-2</v>
      </c>
      <c r="BD495">
        <f t="shared" si="1068"/>
        <v>148.56687807684764</v>
      </c>
      <c r="BE495">
        <f t="shared" si="1069"/>
        <v>23.43702880172976</v>
      </c>
      <c r="BF495">
        <f t="shared" si="1070"/>
        <v>-2.2754636369966665E-3</v>
      </c>
      <c r="BG495">
        <f t="shared" si="1071"/>
        <v>23.434753338092762</v>
      </c>
      <c r="BH495" s="19">
        <f t="shared" si="1072"/>
        <v>0.17396790954281183</v>
      </c>
      <c r="BI495">
        <f t="shared" si="1073"/>
        <v>8.479065455310046</v>
      </c>
      <c r="BJ495">
        <f t="shared" si="1074"/>
        <v>15.900065455310045</v>
      </c>
      <c r="BK495">
        <f t="shared" si="1075"/>
        <v>347.26275059687595</v>
      </c>
      <c r="BL495">
        <f t="shared" si="1076"/>
        <v>6.0608783674473887</v>
      </c>
      <c r="BM495">
        <f t="shared" si="1077"/>
        <v>251.23823123277472</v>
      </c>
      <c r="BN495">
        <f t="shared" si="1078"/>
        <v>16.749215415518314</v>
      </c>
      <c r="BO495">
        <f t="shared" si="1079"/>
        <v>16</v>
      </c>
      <c r="BP495">
        <f t="shared" si="1080"/>
        <v>44</v>
      </c>
      <c r="BQ495">
        <f t="shared" si="1081"/>
        <v>57</v>
      </c>
      <c r="BR495">
        <f t="shared" si="1082"/>
        <v>-16.998218878216242</v>
      </c>
      <c r="BS495" t="str">
        <f t="shared" si="1083"/>
        <v>NEGATIF</v>
      </c>
      <c r="BT495">
        <f t="shared" si="1019"/>
        <v>-0.29667488639953044</v>
      </c>
      <c r="BU495">
        <f t="shared" si="1020"/>
        <v>16</v>
      </c>
      <c r="BV495">
        <f t="shared" si="1021"/>
        <v>-1980</v>
      </c>
      <c r="BW495">
        <f t="shared" si="1022"/>
        <v>6</v>
      </c>
      <c r="BX495" t="str">
        <f t="shared" si="1023"/>
        <v>NEGATIF</v>
      </c>
      <c r="BY495">
        <f t="shared" si="1084"/>
        <v>-27.566934598025785</v>
      </c>
      <c r="BZ495">
        <f t="shared" si="1085"/>
        <v>152.4330654019742</v>
      </c>
      <c r="CA495">
        <f t="shared" si="1086"/>
        <v>62.895924852284395</v>
      </c>
      <c r="CB495" t="str">
        <f t="shared" si="1087"/>
        <v>POSITIF</v>
      </c>
      <c r="CC495">
        <f t="shared" si="1088"/>
        <v>62</v>
      </c>
      <c r="CD495">
        <f t="shared" si="1089"/>
        <v>53</v>
      </c>
      <c r="CE495">
        <f t="shared" si="1090"/>
        <v>45</v>
      </c>
      <c r="CG495">
        <f t="shared" si="1091"/>
        <v>4.384934341898771</v>
      </c>
      <c r="CH495">
        <f t="shared" si="1092"/>
        <v>0.40901360514245055</v>
      </c>
      <c r="CI495">
        <f t="shared" si="1093"/>
        <v>0.40905331947492557</v>
      </c>
    </row>
    <row r="496" spans="1:87">
      <c r="A496">
        <f t="shared" ref="A496:F496" si="1261">A202</f>
        <v>7.0027777777777782</v>
      </c>
      <c r="B496">
        <f t="shared" si="1261"/>
        <v>111.315</v>
      </c>
      <c r="C496">
        <f t="shared" si="1261"/>
        <v>7</v>
      </c>
      <c r="D496">
        <f t="shared" si="1261"/>
        <v>2017</v>
      </c>
      <c r="E496">
        <f t="shared" si="1261"/>
        <v>5</v>
      </c>
      <c r="F496">
        <f t="shared" si="1261"/>
        <v>25</v>
      </c>
      <c r="G496">
        <f t="shared" si="1025"/>
        <v>0.12222152900771403</v>
      </c>
      <c r="H496">
        <f t="shared" ref="H496:J496" si="1262">H202</f>
        <v>23</v>
      </c>
      <c r="I496">
        <f t="shared" si="1262"/>
        <v>30</v>
      </c>
      <c r="J496">
        <f t="shared" si="1262"/>
        <v>23.5</v>
      </c>
      <c r="L496">
        <f t="shared" ref="L496:M496" si="1263">L202</f>
        <v>20</v>
      </c>
      <c r="M496">
        <f t="shared" si="1263"/>
        <v>-13</v>
      </c>
      <c r="N496">
        <f t="shared" si="1028"/>
        <v>2457899.1875</v>
      </c>
      <c r="O496">
        <f t="shared" si="1029"/>
        <v>8.1271790906283143E-4</v>
      </c>
      <c r="P496">
        <f t="shared" si="1030"/>
        <v>2457899.1883127177</v>
      </c>
      <c r="Q496">
        <f t="shared" si="1031"/>
        <v>0.17396819473559791</v>
      </c>
      <c r="R496">
        <f t="shared" si="1032"/>
        <v>249.45202757085531</v>
      </c>
      <c r="S496">
        <f t="shared" si="1033"/>
        <v>352.37629043517518</v>
      </c>
      <c r="T496">
        <f t="shared" si="1034"/>
        <v>4.3537592068870978</v>
      </c>
      <c r="U496">
        <f t="shared" si="1035"/>
        <v>6.1501264740576094</v>
      </c>
      <c r="V496">
        <f t="shared" si="1036"/>
        <v>148.56180789770116</v>
      </c>
      <c r="W496">
        <f t="shared" si="1037"/>
        <v>2.5928926905302006</v>
      </c>
      <c r="X496">
        <f t="shared" si="1038"/>
        <v>63.45479202327715</v>
      </c>
      <c r="Y496">
        <f t="shared" si="1039"/>
        <v>1.1074950469744205</v>
      </c>
      <c r="Z496">
        <f t="shared" si="1040"/>
        <v>140.21574069652615</v>
      </c>
      <c r="AA496">
        <f t="shared" si="1041"/>
        <v>2.4472263382769888</v>
      </c>
      <c r="AB496">
        <f t="shared" si="1042"/>
        <v>-2844.1573891952598</v>
      </c>
      <c r="AC496">
        <f t="shared" si="1043"/>
        <v>69.464879992859338</v>
      </c>
      <c r="AD496">
        <f t="shared" si="1044"/>
        <v>2189.9190057424485</v>
      </c>
      <c r="AE496">
        <f t="shared" si="1045"/>
        <v>-611.33335296814994</v>
      </c>
      <c r="AF496">
        <f t="shared" si="1046"/>
        <v>249.91553465294987</v>
      </c>
      <c r="AG496">
        <f t="shared" si="1047"/>
        <v>1087.6777622532959</v>
      </c>
      <c r="AH496">
        <f t="shared" si="1048"/>
        <v>141.486440478144</v>
      </c>
      <c r="AI496">
        <f t="shared" si="1049"/>
        <v>3.9301789021706668E-2</v>
      </c>
      <c r="AJ496">
        <f t="shared" si="1050"/>
        <v>249.491329359877</v>
      </c>
      <c r="AK496">
        <f t="shared" si="1051"/>
        <v>4.3544451525074503</v>
      </c>
      <c r="AL496">
        <f t="shared" si="1052"/>
        <v>249</v>
      </c>
      <c r="AM496">
        <f t="shared" si="1053"/>
        <v>29</v>
      </c>
      <c r="AN496">
        <f t="shared" si="1054"/>
        <v>28</v>
      </c>
      <c r="AP496">
        <f t="shared" si="1055"/>
        <v>4.922753765597176</v>
      </c>
      <c r="AQ496">
        <f t="shared" si="1056"/>
        <v>8.5918261474619881E-2</v>
      </c>
      <c r="AR496" t="str">
        <f t="shared" si="1057"/>
        <v>POSITIF</v>
      </c>
      <c r="AS496">
        <f t="shared" si="1058"/>
        <v>4</v>
      </c>
      <c r="AT496">
        <f t="shared" si="1059"/>
        <v>55</v>
      </c>
      <c r="AU496">
        <f t="shared" si="1060"/>
        <v>21</v>
      </c>
      <c r="AV496">
        <f t="shared" si="1061"/>
        <v>1.0223337083441328</v>
      </c>
      <c r="AW496" s="4">
        <f t="shared" si="1062"/>
        <v>4.2597237847672199E-2</v>
      </c>
      <c r="AX496">
        <f t="shared" si="1063"/>
        <v>1.7843089264728544E-2</v>
      </c>
      <c r="AY496">
        <f t="shared" si="1064"/>
        <v>0.27856509474366487</v>
      </c>
      <c r="AZ496" s="4">
        <f t="shared" si="1065"/>
        <v>1.1606878947652702E-2</v>
      </c>
      <c r="BA496">
        <f t="shared" si="1066"/>
        <v>357468.28093785612</v>
      </c>
      <c r="BB496" t="s">
        <v>191</v>
      </c>
      <c r="BC496">
        <f t="shared" si="1067"/>
        <v>1.6701293335821106E-2</v>
      </c>
      <c r="BD496">
        <f t="shared" si="1068"/>
        <v>148.56632647513899</v>
      </c>
      <c r="BE496">
        <f t="shared" si="1069"/>
        <v>23.437028798021064</v>
      </c>
      <c r="BF496">
        <f t="shared" si="1070"/>
        <v>-2.2754961834235859E-3</v>
      </c>
      <c r="BG496">
        <f t="shared" si="1071"/>
        <v>23.434753301837642</v>
      </c>
      <c r="BH496" s="19">
        <f t="shared" si="1072"/>
        <v>0.17396819473559791</v>
      </c>
      <c r="BI496">
        <f t="shared" si="1073"/>
        <v>8.7297499313329663</v>
      </c>
      <c r="BJ496">
        <f t="shared" si="1074"/>
        <v>16.150749931332967</v>
      </c>
      <c r="BK496">
        <f t="shared" si="1075"/>
        <v>351.01677758436949</v>
      </c>
      <c r="BL496">
        <f t="shared" si="1076"/>
        <v>6.1263984985878759</v>
      </c>
      <c r="BM496">
        <f t="shared" si="1077"/>
        <v>251.24447138562499</v>
      </c>
      <c r="BN496">
        <f t="shared" si="1078"/>
        <v>16.749631425708333</v>
      </c>
      <c r="BO496">
        <f t="shared" si="1079"/>
        <v>16</v>
      </c>
      <c r="BP496">
        <f t="shared" si="1080"/>
        <v>44</v>
      </c>
      <c r="BQ496">
        <f t="shared" si="1081"/>
        <v>58</v>
      </c>
      <c r="BR496">
        <f t="shared" si="1082"/>
        <v>-17.001060344536818</v>
      </c>
      <c r="BS496" t="str">
        <f t="shared" si="1083"/>
        <v>NEGATIF</v>
      </c>
      <c r="BT496">
        <f t="shared" si="1019"/>
        <v>-0.29672447934240903</v>
      </c>
      <c r="BU496">
        <f t="shared" si="1020"/>
        <v>17</v>
      </c>
      <c r="BV496">
        <f t="shared" si="1021"/>
        <v>-2041</v>
      </c>
      <c r="BW496">
        <f t="shared" si="1022"/>
        <v>56</v>
      </c>
      <c r="BX496" t="str">
        <f t="shared" si="1023"/>
        <v>NEGATIF</v>
      </c>
      <c r="BY496">
        <f t="shared" si="1084"/>
        <v>-20.221819317837991</v>
      </c>
      <c r="BZ496">
        <f t="shared" si="1085"/>
        <v>159.778180682162</v>
      </c>
      <c r="CA496">
        <f t="shared" si="1086"/>
        <v>64.405744736693279</v>
      </c>
      <c r="CB496" t="str">
        <f t="shared" si="1087"/>
        <v>POSITIF</v>
      </c>
      <c r="CC496">
        <f t="shared" si="1088"/>
        <v>64</v>
      </c>
      <c r="CD496">
        <f t="shared" si="1089"/>
        <v>24</v>
      </c>
      <c r="CE496">
        <f t="shared" si="1090"/>
        <v>20</v>
      </c>
      <c r="CG496">
        <f t="shared" si="1091"/>
        <v>4.385043253111836</v>
      </c>
      <c r="CH496">
        <f t="shared" si="1092"/>
        <v>0.40901360450967938</v>
      </c>
      <c r="CI496">
        <f t="shared" si="1093"/>
        <v>0.40905331941019663</v>
      </c>
    </row>
    <row r="497" spans="1:87">
      <c r="A497">
        <f t="shared" ref="A497:F497" si="1264">A203</f>
        <v>7.0027777777777782</v>
      </c>
      <c r="B497">
        <f t="shared" si="1264"/>
        <v>111.315</v>
      </c>
      <c r="C497">
        <f t="shared" si="1264"/>
        <v>7</v>
      </c>
      <c r="D497">
        <f t="shared" si="1264"/>
        <v>2017</v>
      </c>
      <c r="E497">
        <f t="shared" si="1264"/>
        <v>5</v>
      </c>
      <c r="F497">
        <f t="shared" si="1264"/>
        <v>25</v>
      </c>
      <c r="G497">
        <f t="shared" si="1025"/>
        <v>0.12222152900771403</v>
      </c>
      <c r="H497">
        <f t="shared" ref="H497:J497" si="1265">H203</f>
        <v>23</v>
      </c>
      <c r="I497">
        <f t="shared" si="1265"/>
        <v>45</v>
      </c>
      <c r="J497">
        <f t="shared" si="1265"/>
        <v>23.75</v>
      </c>
      <c r="L497">
        <f t="shared" ref="L497:M497" si="1266">L203</f>
        <v>20</v>
      </c>
      <c r="M497">
        <f t="shared" si="1266"/>
        <v>-13</v>
      </c>
      <c r="N497">
        <f t="shared" si="1028"/>
        <v>2457899.197916667</v>
      </c>
      <c r="O497">
        <f t="shared" si="1029"/>
        <v>8.1271790906283143E-4</v>
      </c>
      <c r="P497">
        <f t="shared" si="1030"/>
        <v>2457899.1987293847</v>
      </c>
      <c r="Q497">
        <f t="shared" si="1031"/>
        <v>0.17396847992839673</v>
      </c>
      <c r="R497">
        <f t="shared" si="1032"/>
        <v>249.45202757085531</v>
      </c>
      <c r="S497">
        <f t="shared" si="1033"/>
        <v>352.51238411052327</v>
      </c>
      <c r="T497">
        <f t="shared" si="1034"/>
        <v>4.3537592068870978</v>
      </c>
      <c r="U497">
        <f t="shared" si="1035"/>
        <v>6.1525017567835736</v>
      </c>
      <c r="V497">
        <f t="shared" si="1036"/>
        <v>148.56125629433086</v>
      </c>
      <c r="W497">
        <f t="shared" si="1037"/>
        <v>2.5928830632352238</v>
      </c>
      <c r="X497">
        <f t="shared" si="1038"/>
        <v>63.465059183347876</v>
      </c>
      <c r="Y497">
        <f t="shared" si="1039"/>
        <v>1.1076742427224839</v>
      </c>
      <c r="Z497">
        <f t="shared" si="1040"/>
        <v>140.22600736635104</v>
      </c>
      <c r="AA497">
        <f t="shared" si="1041"/>
        <v>2.447405525468648</v>
      </c>
      <c r="AB497">
        <f t="shared" si="1042"/>
        <v>-2790.8479097011</v>
      </c>
      <c r="AC497">
        <f t="shared" si="1043"/>
        <v>68.394261147052177</v>
      </c>
      <c r="AD497">
        <f t="shared" si="1044"/>
        <v>2170.85092497098</v>
      </c>
      <c r="AE497">
        <f t="shared" si="1045"/>
        <v>-608.53688290621403</v>
      </c>
      <c r="AF497">
        <f t="shared" si="1046"/>
        <v>248.95867527458554</v>
      </c>
      <c r="AG497">
        <f t="shared" si="1047"/>
        <v>1076.5257687449921</v>
      </c>
      <c r="AH497">
        <f t="shared" si="1048"/>
        <v>165.34483753029565</v>
      </c>
      <c r="AI497">
        <f t="shared" si="1049"/>
        <v>4.5929121536193239E-2</v>
      </c>
      <c r="AJ497">
        <f t="shared" si="1050"/>
        <v>249.49795669239151</v>
      </c>
      <c r="AK497">
        <f t="shared" si="1051"/>
        <v>4.3545608212804527</v>
      </c>
      <c r="AL497">
        <f t="shared" si="1052"/>
        <v>249</v>
      </c>
      <c r="AM497">
        <f t="shared" si="1053"/>
        <v>29</v>
      </c>
      <c r="AN497">
        <f t="shared" si="1054"/>
        <v>52</v>
      </c>
      <c r="AP497">
        <f t="shared" si="1055"/>
        <v>4.9219149891502951</v>
      </c>
      <c r="AQ497">
        <f t="shared" si="1056"/>
        <v>8.5903622063933635E-2</v>
      </c>
      <c r="AR497" t="str">
        <f t="shared" si="1057"/>
        <v>POSITIF</v>
      </c>
      <c r="AS497">
        <f t="shared" si="1058"/>
        <v>4</v>
      </c>
      <c r="AT497">
        <f t="shared" si="1059"/>
        <v>55</v>
      </c>
      <c r="AU497">
        <f t="shared" si="1060"/>
        <v>18</v>
      </c>
      <c r="AV497">
        <f t="shared" si="1061"/>
        <v>1.0223624561755347</v>
      </c>
      <c r="AW497" s="4">
        <f t="shared" si="1062"/>
        <v>4.2598435673980611E-2</v>
      </c>
      <c r="AX497">
        <f t="shared" si="1063"/>
        <v>1.7843591009039313E-2</v>
      </c>
      <c r="AY497">
        <f t="shared" si="1064"/>
        <v>0.27857292717204662</v>
      </c>
      <c r="AZ497" s="4">
        <f t="shared" si="1065"/>
        <v>1.1607205298835277E-2</v>
      </c>
      <c r="BA497">
        <f t="shared" si="1066"/>
        <v>357458.23034652084</v>
      </c>
      <c r="BB497" t="s">
        <v>191</v>
      </c>
      <c r="BC497">
        <f t="shared" si="1067"/>
        <v>1.6701293323843007E-2</v>
      </c>
      <c r="BD497">
        <f t="shared" si="1068"/>
        <v>148.56577487340567</v>
      </c>
      <c r="BE497">
        <f t="shared" si="1069"/>
        <v>23.437028794312369</v>
      </c>
      <c r="BF497">
        <f t="shared" si="1070"/>
        <v>-2.2755287174363774E-3</v>
      </c>
      <c r="BG497">
        <f t="shared" si="1071"/>
        <v>23.434753265594932</v>
      </c>
      <c r="BH497" s="19">
        <f t="shared" si="1072"/>
        <v>0.17396847992839673</v>
      </c>
      <c r="BI497">
        <f t="shared" si="1073"/>
        <v>8.9804344185627993</v>
      </c>
      <c r="BJ497">
        <f t="shared" si="1074"/>
        <v>16.4014344185628</v>
      </c>
      <c r="BK497">
        <f t="shared" si="1075"/>
        <v>354.77102204334176</v>
      </c>
      <c r="BL497">
        <f t="shared" si="1076"/>
        <v>6.1919224253216951</v>
      </c>
      <c r="BM497">
        <f t="shared" si="1077"/>
        <v>251.25049423510023</v>
      </c>
      <c r="BN497">
        <f t="shared" si="1078"/>
        <v>16.750032949006684</v>
      </c>
      <c r="BO497">
        <f t="shared" si="1079"/>
        <v>16</v>
      </c>
      <c r="BP497">
        <f t="shared" si="1080"/>
        <v>45</v>
      </c>
      <c r="BQ497">
        <f t="shared" si="1081"/>
        <v>0</v>
      </c>
      <c r="BR497">
        <f t="shared" si="1082"/>
        <v>-17.002852053836474</v>
      </c>
      <c r="BS497" t="str">
        <f t="shared" si="1083"/>
        <v>NEGATIF</v>
      </c>
      <c r="BT497">
        <f t="shared" si="1019"/>
        <v>-0.29675575056892661</v>
      </c>
      <c r="BU497">
        <f t="shared" si="1020"/>
        <v>17</v>
      </c>
      <c r="BV497">
        <f t="shared" si="1021"/>
        <v>-2041</v>
      </c>
      <c r="BW497">
        <f t="shared" si="1022"/>
        <v>49</v>
      </c>
      <c r="BX497" t="str">
        <f t="shared" si="1023"/>
        <v>NEGATIF</v>
      </c>
      <c r="BY497">
        <f t="shared" si="1084"/>
        <v>-12.105485574768768</v>
      </c>
      <c r="BZ497">
        <f t="shared" si="1085"/>
        <v>167.89451442523122</v>
      </c>
      <c r="CA497">
        <f t="shared" si="1086"/>
        <v>65.443998276727825</v>
      </c>
      <c r="CB497" t="str">
        <f t="shared" si="1087"/>
        <v>POSITIF</v>
      </c>
      <c r="CC497">
        <f t="shared" si="1088"/>
        <v>65</v>
      </c>
      <c r="CD497">
        <f t="shared" si="1089"/>
        <v>26</v>
      </c>
      <c r="CE497">
        <f t="shared" si="1090"/>
        <v>38</v>
      </c>
      <c r="CG497">
        <f t="shared" si="1091"/>
        <v>4.3851483716655313</v>
      </c>
      <c r="CH497">
        <f t="shared" si="1092"/>
        <v>0.40901360387712471</v>
      </c>
      <c r="CI497">
        <f t="shared" si="1093"/>
        <v>0.40905331934546768</v>
      </c>
    </row>
    <row r="498" spans="1:87">
      <c r="A498">
        <f t="shared" ref="A498:F498" si="1267">A204</f>
        <v>7.0027777777777782</v>
      </c>
      <c r="B498">
        <f t="shared" si="1267"/>
        <v>111.315</v>
      </c>
      <c r="C498">
        <f t="shared" si="1267"/>
        <v>7</v>
      </c>
      <c r="D498">
        <f t="shared" si="1267"/>
        <v>2017</v>
      </c>
      <c r="E498">
        <f t="shared" si="1267"/>
        <v>5</v>
      </c>
      <c r="F498">
        <f t="shared" si="1267"/>
        <v>25</v>
      </c>
      <c r="G498">
        <f t="shared" si="1025"/>
        <v>0.12222152900771403</v>
      </c>
      <c r="H498">
        <f t="shared" ref="H498:J498" si="1268">H204</f>
        <v>24</v>
      </c>
      <c r="I498">
        <f t="shared" si="1268"/>
        <v>0</v>
      </c>
      <c r="J498">
        <f t="shared" si="1268"/>
        <v>24</v>
      </c>
      <c r="L498">
        <f t="shared" ref="L498:M498" si="1269">L204</f>
        <v>20</v>
      </c>
      <c r="M498">
        <f t="shared" si="1269"/>
        <v>-13</v>
      </c>
      <c r="N498">
        <f t="shared" si="1028"/>
        <v>2457899.2083333335</v>
      </c>
      <c r="O498">
        <f t="shared" si="1029"/>
        <v>8.1271790906283143E-4</v>
      </c>
      <c r="P498">
        <f t="shared" si="1030"/>
        <v>2457899.2091460512</v>
      </c>
      <c r="Q498">
        <f t="shared" si="1031"/>
        <v>0.17396876512118281</v>
      </c>
      <c r="R498">
        <f t="shared" si="1032"/>
        <v>249.45202757085531</v>
      </c>
      <c r="S498">
        <f t="shared" si="1033"/>
        <v>352.64847777977411</v>
      </c>
      <c r="T498">
        <f t="shared" si="1034"/>
        <v>4.3537592068870978</v>
      </c>
      <c r="U498">
        <f t="shared" si="1035"/>
        <v>6.1548770394031207</v>
      </c>
      <c r="V498">
        <f t="shared" si="1036"/>
        <v>148.56070469098523</v>
      </c>
      <c r="W498">
        <f t="shared" si="1037"/>
        <v>2.5928734359406773</v>
      </c>
      <c r="X498">
        <f t="shared" si="1038"/>
        <v>63.475326342960216</v>
      </c>
      <c r="Y498">
        <f t="shared" si="1039"/>
        <v>1.1078534384625471</v>
      </c>
      <c r="Z498">
        <f t="shared" si="1040"/>
        <v>140.23627403571663</v>
      </c>
      <c r="AA498">
        <f t="shared" si="1041"/>
        <v>2.4475847126522914</v>
      </c>
      <c r="AB498">
        <f t="shared" si="1042"/>
        <v>-2737.5217873243232</v>
      </c>
      <c r="AC498">
        <f t="shared" si="1043"/>
        <v>67.316432660824901</v>
      </c>
      <c r="AD498">
        <f t="shared" si="1044"/>
        <v>2150.8675199569971</v>
      </c>
      <c r="AE498">
        <f t="shared" si="1045"/>
        <v>-605.6762710055599</v>
      </c>
      <c r="AF498">
        <f t="shared" si="1046"/>
        <v>247.99930810420352</v>
      </c>
      <c r="AG498">
        <f t="shared" si="1047"/>
        <v>1065.3647442079546</v>
      </c>
      <c r="AH498">
        <f t="shared" si="1048"/>
        <v>188.3499466000967</v>
      </c>
      <c r="AI498">
        <f t="shared" si="1049"/>
        <v>5.2319429611137974E-2</v>
      </c>
      <c r="AJ498">
        <f t="shared" si="1050"/>
        <v>249.50434700046645</v>
      </c>
      <c r="AK498">
        <f t="shared" si="1051"/>
        <v>4.3546723531965776</v>
      </c>
      <c r="AL498">
        <f t="shared" si="1052"/>
        <v>249</v>
      </c>
      <c r="AM498">
        <f t="shared" si="1053"/>
        <v>30</v>
      </c>
      <c r="AN498">
        <f t="shared" si="1054"/>
        <v>15</v>
      </c>
      <c r="AP498">
        <f t="shared" si="1055"/>
        <v>4.9213653780733422</v>
      </c>
      <c r="AQ498">
        <f t="shared" si="1056"/>
        <v>8.5894029541035366E-2</v>
      </c>
      <c r="AR498" t="str">
        <f t="shared" si="1057"/>
        <v>POSITIF</v>
      </c>
      <c r="AS498">
        <f t="shared" si="1058"/>
        <v>4</v>
      </c>
      <c r="AT498">
        <f t="shared" si="1059"/>
        <v>55</v>
      </c>
      <c r="AU498">
        <f t="shared" si="1060"/>
        <v>16</v>
      </c>
      <c r="AV498">
        <f t="shared" si="1061"/>
        <v>1.0223907819741775</v>
      </c>
      <c r="AW498" s="4">
        <f t="shared" si="1062"/>
        <v>4.2599615915590729E-2</v>
      </c>
      <c r="AX498">
        <f t="shared" si="1063"/>
        <v>1.7844085387488891E-2</v>
      </c>
      <c r="AY498">
        <f t="shared" si="1064"/>
        <v>0.27858064461634013</v>
      </c>
      <c r="AZ498" s="4">
        <f t="shared" si="1065"/>
        <v>1.1607526859014172E-2</v>
      </c>
      <c r="BA498">
        <f t="shared" si="1066"/>
        <v>357448.32785582234</v>
      </c>
      <c r="BB498" t="s">
        <v>191</v>
      </c>
      <c r="BC498">
        <f t="shared" si="1067"/>
        <v>1.6701293311864911E-2</v>
      </c>
      <c r="BD498">
        <f t="shared" si="1068"/>
        <v>148.56522327169702</v>
      </c>
      <c r="BE498">
        <f t="shared" si="1069"/>
        <v>23.437028790603673</v>
      </c>
      <c r="BF498">
        <f t="shared" si="1070"/>
        <v>-2.2755612390263111E-3</v>
      </c>
      <c r="BG498">
        <f t="shared" si="1071"/>
        <v>23.434753229364645</v>
      </c>
      <c r="BH498" s="19">
        <f t="shared" si="1072"/>
        <v>0.17396876512118281</v>
      </c>
      <c r="BI498">
        <f t="shared" si="1073"/>
        <v>9.2311188946167633</v>
      </c>
      <c r="BJ498">
        <f t="shared" si="1074"/>
        <v>16.652118894616763</v>
      </c>
      <c r="BK498">
        <f t="shared" si="1075"/>
        <v>358.52548170698475</v>
      </c>
      <c r="BL498">
        <f t="shared" si="1076"/>
        <v>6.2574501080855836</v>
      </c>
      <c r="BM498">
        <f t="shared" si="1077"/>
        <v>251.25630171226669</v>
      </c>
      <c r="BN498">
        <f t="shared" si="1078"/>
        <v>16.750420114151112</v>
      </c>
      <c r="BO498">
        <f t="shared" si="1079"/>
        <v>16</v>
      </c>
      <c r="BP498">
        <f t="shared" si="1080"/>
        <v>45</v>
      </c>
      <c r="BQ498">
        <f t="shared" si="1081"/>
        <v>1</v>
      </c>
      <c r="BR498">
        <f t="shared" si="1082"/>
        <v>-17.004323010894012</v>
      </c>
      <c r="BS498" t="str">
        <f t="shared" si="1083"/>
        <v>NEGATIF</v>
      </c>
      <c r="BT498">
        <f t="shared" si="1019"/>
        <v>-0.29678142361273613</v>
      </c>
      <c r="BU498">
        <f t="shared" si="1020"/>
        <v>17</v>
      </c>
      <c r="BV498">
        <f t="shared" si="1021"/>
        <v>-2041</v>
      </c>
      <c r="BW498">
        <f t="shared" si="1022"/>
        <v>44</v>
      </c>
      <c r="BX498" t="str">
        <f t="shared" si="1023"/>
        <v>NEGATIF</v>
      </c>
      <c r="BY498">
        <f t="shared" si="1084"/>
        <v>-3.46151906823231</v>
      </c>
      <c r="BZ498">
        <f t="shared" si="1085"/>
        <v>176.53848093176768</v>
      </c>
      <c r="CA498">
        <f t="shared" si="1086"/>
        <v>65.94867624452796</v>
      </c>
      <c r="CB498" t="str">
        <f t="shared" si="1087"/>
        <v>POSITIF</v>
      </c>
      <c r="CC498">
        <f t="shared" si="1088"/>
        <v>65</v>
      </c>
      <c r="CD498">
        <f t="shared" si="1089"/>
        <v>56</v>
      </c>
      <c r="CE498">
        <f t="shared" si="1090"/>
        <v>55</v>
      </c>
      <c r="CG498">
        <f t="shared" si="1091"/>
        <v>4.3852497312633201</v>
      </c>
      <c r="CH498">
        <f t="shared" si="1092"/>
        <v>0.40901360324478697</v>
      </c>
      <c r="CI498">
        <f t="shared" si="1093"/>
        <v>0.40905331928073874</v>
      </c>
    </row>
    <row r="499" spans="1:87">
      <c r="A499">
        <f t="shared" ref="A499:F499" si="1270">A205</f>
        <v>7.0027777777777782</v>
      </c>
      <c r="B499">
        <f t="shared" si="1270"/>
        <v>111.315</v>
      </c>
      <c r="C499">
        <f t="shared" si="1270"/>
        <v>7</v>
      </c>
      <c r="D499">
        <f t="shared" si="1270"/>
        <v>2017</v>
      </c>
      <c r="E499">
        <f t="shared" si="1270"/>
        <v>5</v>
      </c>
      <c r="F499">
        <f t="shared" si="1270"/>
        <v>25</v>
      </c>
      <c r="G499">
        <f t="shared" si="1025"/>
        <v>0.12222152900771403</v>
      </c>
      <c r="H499">
        <f t="shared" ref="H499:J499" si="1271">H205</f>
        <v>24</v>
      </c>
      <c r="I499">
        <f t="shared" si="1271"/>
        <v>15</v>
      </c>
      <c r="J499">
        <f t="shared" si="1271"/>
        <v>24.25</v>
      </c>
      <c r="L499">
        <f t="shared" ref="L499:M499" si="1272">L205</f>
        <v>20</v>
      </c>
      <c r="M499">
        <f t="shared" si="1272"/>
        <v>-13</v>
      </c>
      <c r="N499">
        <f t="shared" si="1028"/>
        <v>2457899.21875</v>
      </c>
      <c r="O499">
        <f t="shared" si="1029"/>
        <v>8.1271790906283143E-4</v>
      </c>
      <c r="P499">
        <f t="shared" si="1030"/>
        <v>2457899.2195627177</v>
      </c>
      <c r="Q499">
        <f t="shared" si="1031"/>
        <v>0.17396905031396889</v>
      </c>
      <c r="R499">
        <f t="shared" si="1032"/>
        <v>249.45202757085531</v>
      </c>
      <c r="S499">
        <f t="shared" si="1033"/>
        <v>352.7845714490395</v>
      </c>
      <c r="T499">
        <f t="shared" si="1034"/>
        <v>4.3537592068870978</v>
      </c>
      <c r="U499">
        <f t="shared" si="1035"/>
        <v>6.1572523220229218</v>
      </c>
      <c r="V499">
        <f t="shared" si="1036"/>
        <v>148.56015308763955</v>
      </c>
      <c r="W499">
        <f t="shared" si="1037"/>
        <v>2.5928638086461304</v>
      </c>
      <c r="X499">
        <f t="shared" si="1038"/>
        <v>63.485593502571646</v>
      </c>
      <c r="Y499">
        <f t="shared" si="1039"/>
        <v>1.1080326342025943</v>
      </c>
      <c r="Z499">
        <f t="shared" si="1040"/>
        <v>140.24654070508223</v>
      </c>
      <c r="AA499">
        <f t="shared" si="1041"/>
        <v>2.4477638998359343</v>
      </c>
      <c r="AB499">
        <f t="shared" si="1042"/>
        <v>-2684.1793205353465</v>
      </c>
      <c r="AC499">
        <f t="shared" si="1043"/>
        <v>66.231508104462534</v>
      </c>
      <c r="AD499">
        <f t="shared" si="1044"/>
        <v>2129.9772157434654</v>
      </c>
      <c r="AE499">
        <f t="shared" si="1045"/>
        <v>-602.75181866124058</v>
      </c>
      <c r="AF499">
        <f t="shared" si="1046"/>
        <v>247.03745833199287</v>
      </c>
      <c r="AG499">
        <f t="shared" si="1047"/>
        <v>1054.1947723991852</v>
      </c>
      <c r="AH499">
        <f t="shared" si="1048"/>
        <v>210.50981538251904</v>
      </c>
      <c r="AI499">
        <f t="shared" si="1049"/>
        <v>5.8474948717366401E-2</v>
      </c>
      <c r="AJ499">
        <f t="shared" si="1050"/>
        <v>249.51050251957267</v>
      </c>
      <c r="AK499">
        <f t="shared" si="1051"/>
        <v>4.3547797872721503</v>
      </c>
      <c r="AL499">
        <f t="shared" si="1052"/>
        <v>249</v>
      </c>
      <c r="AM499">
        <f t="shared" si="1053"/>
        <v>30</v>
      </c>
      <c r="AN499">
        <f t="shared" si="1054"/>
        <v>37</v>
      </c>
      <c r="AP499">
        <f t="shared" si="1055"/>
        <v>4.9236798000601487</v>
      </c>
      <c r="AQ499">
        <f t="shared" si="1056"/>
        <v>8.5934423824985701E-2</v>
      </c>
      <c r="AR499" t="str">
        <f t="shared" si="1057"/>
        <v>POSITIF</v>
      </c>
      <c r="AS499">
        <f t="shared" si="1058"/>
        <v>4</v>
      </c>
      <c r="AT499">
        <f t="shared" si="1059"/>
        <v>55</v>
      </c>
      <c r="AU499">
        <f t="shared" si="1060"/>
        <v>25</v>
      </c>
      <c r="AV499">
        <f t="shared" si="1061"/>
        <v>1.0224186855116331</v>
      </c>
      <c r="AW499" s="4">
        <f t="shared" si="1062"/>
        <v>4.2600778562984713E-2</v>
      </c>
      <c r="AX499">
        <f t="shared" si="1063"/>
        <v>1.7844572396090441E-2</v>
      </c>
      <c r="AY499">
        <f t="shared" si="1064"/>
        <v>0.27858824701431217</v>
      </c>
      <c r="AZ499" s="4">
        <f t="shared" si="1065"/>
        <v>1.160784362559634E-2</v>
      </c>
      <c r="BA499">
        <f t="shared" si="1066"/>
        <v>357438.57352103794</v>
      </c>
      <c r="BB499" t="s">
        <v>191</v>
      </c>
      <c r="BC499">
        <f t="shared" si="1067"/>
        <v>1.6701293299886812E-2</v>
      </c>
      <c r="BD499">
        <f t="shared" si="1068"/>
        <v>148.56467166998837</v>
      </c>
      <c r="BE499">
        <f t="shared" si="1069"/>
        <v>23.437028786894977</v>
      </c>
      <c r="BF499">
        <f t="shared" si="1070"/>
        <v>-2.2755937481890097E-3</v>
      </c>
      <c r="BG499">
        <f t="shared" si="1071"/>
        <v>23.43475319314679</v>
      </c>
      <c r="BH499" s="19">
        <f t="shared" si="1072"/>
        <v>0.17396905031396889</v>
      </c>
      <c r="BI499">
        <f t="shared" si="1073"/>
        <v>9.4818033706396818</v>
      </c>
      <c r="BJ499">
        <f t="shared" si="1074"/>
        <v>16.902803370639681</v>
      </c>
      <c r="BK499">
        <f t="shared" si="1075"/>
        <v>2.2801547144840661</v>
      </c>
      <c r="BL499">
        <f t="shared" si="1076"/>
        <v>3.9796207222618195E-2</v>
      </c>
      <c r="BM499">
        <f t="shared" si="1077"/>
        <v>251.26189584511116</v>
      </c>
      <c r="BN499">
        <f t="shared" si="1078"/>
        <v>16.750793056340743</v>
      </c>
      <c r="BO499">
        <f t="shared" si="1079"/>
        <v>16</v>
      </c>
      <c r="BP499">
        <f t="shared" si="1080"/>
        <v>45</v>
      </c>
      <c r="BQ499">
        <f t="shared" si="1081"/>
        <v>2</v>
      </c>
      <c r="BR499">
        <f t="shared" si="1082"/>
        <v>-17.002926126140888</v>
      </c>
      <c r="BS499" t="str">
        <f t="shared" si="1083"/>
        <v>NEGATIF</v>
      </c>
      <c r="BT499">
        <f t="shared" si="1019"/>
        <v>-0.29675704337452319</v>
      </c>
      <c r="BU499">
        <f t="shared" si="1020"/>
        <v>17</v>
      </c>
      <c r="BV499">
        <f t="shared" si="1021"/>
        <v>-2041</v>
      </c>
      <c r="BW499">
        <f t="shared" si="1022"/>
        <v>49</v>
      </c>
      <c r="BX499" t="str">
        <f t="shared" si="1023"/>
        <v>NEGATIF</v>
      </c>
      <c r="BY499">
        <f t="shared" si="1084"/>
        <v>5.3439877046478674</v>
      </c>
      <c r="BZ499">
        <f t="shared" si="1085"/>
        <v>185.34398770464787</v>
      </c>
      <c r="CA499">
        <f t="shared" si="1086"/>
        <v>65.888675579213071</v>
      </c>
      <c r="CB499" t="str">
        <f t="shared" si="1087"/>
        <v>POSITIF</v>
      </c>
      <c r="CC499">
        <f t="shared" si="1088"/>
        <v>65</v>
      </c>
      <c r="CD499">
        <f t="shared" si="1089"/>
        <v>53</v>
      </c>
      <c r="CE499">
        <f t="shared" si="1090"/>
        <v>19</v>
      </c>
      <c r="CG499">
        <f t="shared" si="1091"/>
        <v>4.3853473673002501</v>
      </c>
      <c r="CH499">
        <f t="shared" si="1092"/>
        <v>0.40901360261266612</v>
      </c>
      <c r="CI499">
        <f t="shared" si="1093"/>
        <v>0.40905331921600979</v>
      </c>
    </row>
    <row r="500" spans="1:87">
      <c r="A500">
        <f t="shared" ref="A500:F500" si="1273">A206</f>
        <v>7.0027777777777782</v>
      </c>
      <c r="B500">
        <f t="shared" si="1273"/>
        <v>111.315</v>
      </c>
      <c r="C500">
        <f t="shared" si="1273"/>
        <v>7</v>
      </c>
      <c r="D500">
        <f t="shared" si="1273"/>
        <v>2017</v>
      </c>
      <c r="E500">
        <f t="shared" si="1273"/>
        <v>5</v>
      </c>
      <c r="F500">
        <f t="shared" si="1273"/>
        <v>25</v>
      </c>
      <c r="G500">
        <f t="shared" si="1025"/>
        <v>0.12222152900771403</v>
      </c>
      <c r="H500">
        <f t="shared" ref="H500:J500" si="1274">H206</f>
        <v>24</v>
      </c>
      <c r="I500">
        <f t="shared" si="1274"/>
        <v>30</v>
      </c>
      <c r="J500">
        <f t="shared" si="1274"/>
        <v>24.5</v>
      </c>
      <c r="L500">
        <f t="shared" ref="L500:M500" si="1275">L206</f>
        <v>20</v>
      </c>
      <c r="M500">
        <f t="shared" si="1275"/>
        <v>-13</v>
      </c>
      <c r="N500">
        <f t="shared" si="1028"/>
        <v>2457899.229166667</v>
      </c>
      <c r="O500">
        <f t="shared" si="1029"/>
        <v>8.1271790906283143E-4</v>
      </c>
      <c r="P500">
        <f t="shared" si="1030"/>
        <v>2457899.2299793847</v>
      </c>
      <c r="Q500">
        <f t="shared" si="1031"/>
        <v>0.17396933550676771</v>
      </c>
      <c r="R500">
        <f t="shared" si="1032"/>
        <v>249.45202757085531</v>
      </c>
      <c r="S500">
        <f t="shared" si="1033"/>
        <v>352.9206651243876</v>
      </c>
      <c r="T500">
        <f t="shared" si="1034"/>
        <v>4.3537592068870978</v>
      </c>
      <c r="U500">
        <f t="shared" si="1035"/>
        <v>6.1596276047488869</v>
      </c>
      <c r="V500">
        <f t="shared" si="1036"/>
        <v>148.55960148426925</v>
      </c>
      <c r="W500">
        <f t="shared" si="1037"/>
        <v>2.5928541813511532</v>
      </c>
      <c r="X500">
        <f t="shared" si="1038"/>
        <v>63.495860662642372</v>
      </c>
      <c r="Y500">
        <f t="shared" si="1039"/>
        <v>1.1082118299506578</v>
      </c>
      <c r="Z500">
        <f t="shared" si="1040"/>
        <v>140.2568073749062</v>
      </c>
      <c r="AA500">
        <f t="shared" si="1041"/>
        <v>2.447943087027578</v>
      </c>
      <c r="AB500">
        <f t="shared" si="1042"/>
        <v>-2630.8208079109677</v>
      </c>
      <c r="AC500">
        <f t="shared" si="1043"/>
        <v>65.139601794716825</v>
      </c>
      <c r="AD500">
        <f t="shared" si="1044"/>
        <v>2108.18881959395</v>
      </c>
      <c r="AE500">
        <f t="shared" si="1045"/>
        <v>-599.76383398616463</v>
      </c>
      <c r="AF500">
        <f t="shared" si="1046"/>
        <v>246.07315121276577</v>
      </c>
      <c r="AG500">
        <f t="shared" si="1047"/>
        <v>1043.0159371436866</v>
      </c>
      <c r="AH500">
        <f t="shared" si="1048"/>
        <v>231.8328678479869</v>
      </c>
      <c r="AI500">
        <f t="shared" si="1049"/>
        <v>6.4398018846663033E-2</v>
      </c>
      <c r="AJ500">
        <f t="shared" si="1050"/>
        <v>249.51642558970198</v>
      </c>
      <c r="AK500">
        <f t="shared" si="1051"/>
        <v>4.3548831643477337</v>
      </c>
      <c r="AL500">
        <f t="shared" si="1052"/>
        <v>249</v>
      </c>
      <c r="AM500">
        <f t="shared" si="1053"/>
        <v>30</v>
      </c>
      <c r="AN500">
        <f t="shared" si="1054"/>
        <v>59</v>
      </c>
      <c r="AP500">
        <f t="shared" si="1055"/>
        <v>4.9133580718015271</v>
      </c>
      <c r="AQ500">
        <f t="shared" si="1056"/>
        <v>8.5754275682376604E-2</v>
      </c>
      <c r="AR500" t="str">
        <f t="shared" si="1057"/>
        <v>POSITIF</v>
      </c>
      <c r="AS500">
        <f t="shared" si="1058"/>
        <v>4</v>
      </c>
      <c r="AT500">
        <f t="shared" si="1059"/>
        <v>54</v>
      </c>
      <c r="AU500">
        <f t="shared" si="1060"/>
        <v>48</v>
      </c>
      <c r="AV500">
        <f t="shared" si="1061"/>
        <v>1.022446166562909</v>
      </c>
      <c r="AW500" s="4">
        <f t="shared" si="1062"/>
        <v>4.2601923606787877E-2</v>
      </c>
      <c r="AX500">
        <f t="shared" si="1063"/>
        <v>1.7845052030917116E-2</v>
      </c>
      <c r="AY500">
        <f t="shared" si="1064"/>
        <v>0.27859573430466578</v>
      </c>
      <c r="AZ500" s="4">
        <f t="shared" si="1065"/>
        <v>1.1608155596027741E-2</v>
      </c>
      <c r="BA500">
        <f t="shared" si="1066"/>
        <v>357428.96739659569</v>
      </c>
      <c r="BB500" t="s">
        <v>191</v>
      </c>
      <c r="BC500">
        <f t="shared" si="1067"/>
        <v>1.6701293287908717E-2</v>
      </c>
      <c r="BD500">
        <f t="shared" si="1068"/>
        <v>148.56412006825511</v>
      </c>
      <c r="BE500">
        <f t="shared" si="1069"/>
        <v>23.437028783186282</v>
      </c>
      <c r="BF500">
        <f t="shared" si="1070"/>
        <v>-2.2756262449201091E-3</v>
      </c>
      <c r="BG500">
        <f t="shared" si="1071"/>
        <v>23.434753156941362</v>
      </c>
      <c r="BH500" s="19">
        <f t="shared" si="1072"/>
        <v>0.17396933550676771</v>
      </c>
      <c r="BI500">
        <f t="shared" si="1073"/>
        <v>9.7324878579005603</v>
      </c>
      <c r="BJ500">
        <f t="shared" si="1074"/>
        <v>17.153487857900561</v>
      </c>
      <c r="BK500">
        <f t="shared" si="1075"/>
        <v>6.0350391117211899</v>
      </c>
      <c r="BL500">
        <f t="shared" si="1076"/>
        <v>0.10533130298616868</v>
      </c>
      <c r="BM500">
        <f t="shared" si="1077"/>
        <v>251.26727875678725</v>
      </c>
      <c r="BN500">
        <f t="shared" si="1078"/>
        <v>16.751151917119149</v>
      </c>
      <c r="BO500">
        <f t="shared" si="1079"/>
        <v>16</v>
      </c>
      <c r="BP500">
        <f t="shared" si="1080"/>
        <v>45</v>
      </c>
      <c r="BQ500">
        <f t="shared" si="1081"/>
        <v>4</v>
      </c>
      <c r="BR500">
        <f t="shared" si="1082"/>
        <v>-17.013996866804348</v>
      </c>
      <c r="BS500" t="str">
        <f t="shared" si="1083"/>
        <v>NEGATIF</v>
      </c>
      <c r="BT500">
        <f t="shared" si="1019"/>
        <v>-0.29695026424973497</v>
      </c>
      <c r="BU500">
        <f t="shared" si="1020"/>
        <v>17</v>
      </c>
      <c r="BV500">
        <f t="shared" si="1021"/>
        <v>-2041</v>
      </c>
      <c r="BW500">
        <f t="shared" si="1022"/>
        <v>9</v>
      </c>
      <c r="BX500" t="str">
        <f t="shared" si="1023"/>
        <v>NEGATIF</v>
      </c>
      <c r="BY500">
        <f t="shared" si="1084"/>
        <v>13.896243676504094</v>
      </c>
      <c r="BZ500">
        <f t="shared" si="1085"/>
        <v>193.8962436765041</v>
      </c>
      <c r="CA500">
        <f t="shared" si="1086"/>
        <v>65.253154295389137</v>
      </c>
      <c r="CB500" t="str">
        <f t="shared" si="1087"/>
        <v>POSITIF</v>
      </c>
      <c r="CC500">
        <f t="shared" si="1088"/>
        <v>65</v>
      </c>
      <c r="CD500">
        <f t="shared" si="1089"/>
        <v>15</v>
      </c>
      <c r="CE500">
        <f t="shared" si="1090"/>
        <v>11</v>
      </c>
      <c r="CG500">
        <f t="shared" si="1091"/>
        <v>4.3854413168323418</v>
      </c>
      <c r="CH500">
        <f t="shared" si="1092"/>
        <v>0.4090136019807622</v>
      </c>
      <c r="CI500">
        <f t="shared" si="1093"/>
        <v>0.40905331915128085</v>
      </c>
    </row>
    <row r="501" spans="1:87">
      <c r="A501">
        <f t="shared" ref="A501:F501" si="1276">A207</f>
        <v>7.0027777777777782</v>
      </c>
      <c r="B501">
        <f t="shared" si="1276"/>
        <v>111.315</v>
      </c>
      <c r="C501">
        <f t="shared" si="1276"/>
        <v>7</v>
      </c>
      <c r="D501">
        <f t="shared" si="1276"/>
        <v>2017</v>
      </c>
      <c r="E501">
        <f t="shared" si="1276"/>
        <v>5</v>
      </c>
      <c r="F501">
        <f t="shared" si="1276"/>
        <v>25</v>
      </c>
      <c r="G501">
        <f t="shared" si="1025"/>
        <v>0.12222152900771403</v>
      </c>
      <c r="H501">
        <f t="shared" ref="H501:J501" si="1277">H207</f>
        <v>24</v>
      </c>
      <c r="I501">
        <f t="shared" si="1277"/>
        <v>15</v>
      </c>
      <c r="J501">
        <f t="shared" si="1277"/>
        <v>24.25</v>
      </c>
      <c r="L501">
        <f t="shared" ref="L501:M501" si="1278">L207</f>
        <v>20</v>
      </c>
      <c r="M501">
        <f t="shared" si="1278"/>
        <v>-13</v>
      </c>
      <c r="N501">
        <f t="shared" si="1028"/>
        <v>2457899.21875</v>
      </c>
      <c r="O501">
        <f t="shared" si="1029"/>
        <v>8.1271790906283143E-4</v>
      </c>
      <c r="P501">
        <f t="shared" si="1030"/>
        <v>2457899.2195627177</v>
      </c>
      <c r="Q501">
        <f t="shared" si="1031"/>
        <v>0.17396905031396889</v>
      </c>
      <c r="R501">
        <f t="shared" si="1032"/>
        <v>249.45202757085531</v>
      </c>
      <c r="S501">
        <f t="shared" si="1033"/>
        <v>352.7845714490395</v>
      </c>
      <c r="T501">
        <f t="shared" si="1034"/>
        <v>4.3537592068870978</v>
      </c>
      <c r="U501">
        <f t="shared" si="1035"/>
        <v>6.1572523220229218</v>
      </c>
      <c r="V501">
        <f t="shared" si="1036"/>
        <v>148.56015308763955</v>
      </c>
      <c r="W501">
        <f t="shared" si="1037"/>
        <v>2.5928638086461304</v>
      </c>
      <c r="X501">
        <f t="shared" si="1038"/>
        <v>63.485593502571646</v>
      </c>
      <c r="Y501">
        <f t="shared" si="1039"/>
        <v>1.1080326342025943</v>
      </c>
      <c r="Z501">
        <f t="shared" si="1040"/>
        <v>140.24654070508223</v>
      </c>
      <c r="AA501">
        <f t="shared" si="1041"/>
        <v>2.4477638998359343</v>
      </c>
      <c r="AB501">
        <f t="shared" si="1042"/>
        <v>-2684.1793205353465</v>
      </c>
      <c r="AC501">
        <f t="shared" si="1043"/>
        <v>66.231508104462534</v>
      </c>
      <c r="AD501">
        <f t="shared" si="1044"/>
        <v>2129.9772157434654</v>
      </c>
      <c r="AE501">
        <f t="shared" si="1045"/>
        <v>-602.75181866124058</v>
      </c>
      <c r="AF501">
        <f t="shared" si="1046"/>
        <v>247.03745833199287</v>
      </c>
      <c r="AG501">
        <f t="shared" si="1047"/>
        <v>1054.1947723991852</v>
      </c>
      <c r="AH501">
        <f t="shared" si="1048"/>
        <v>210.50981538251904</v>
      </c>
      <c r="AI501">
        <f t="shared" si="1049"/>
        <v>5.8474948717366401E-2</v>
      </c>
      <c r="AJ501">
        <f t="shared" si="1050"/>
        <v>249.51050251957267</v>
      </c>
      <c r="AK501">
        <f t="shared" si="1051"/>
        <v>4.3547797872721503</v>
      </c>
      <c r="AL501">
        <f t="shared" si="1052"/>
        <v>249</v>
      </c>
      <c r="AM501">
        <f t="shared" si="1053"/>
        <v>30</v>
      </c>
      <c r="AN501">
        <f t="shared" si="1054"/>
        <v>37</v>
      </c>
      <c r="AP501">
        <f t="shared" si="1055"/>
        <v>4.9236798000601487</v>
      </c>
      <c r="AQ501">
        <f t="shared" si="1056"/>
        <v>8.5934423824985701E-2</v>
      </c>
      <c r="AR501" t="str">
        <f t="shared" si="1057"/>
        <v>POSITIF</v>
      </c>
      <c r="AS501">
        <f t="shared" si="1058"/>
        <v>4</v>
      </c>
      <c r="AT501">
        <f t="shared" si="1059"/>
        <v>55</v>
      </c>
      <c r="AU501">
        <f t="shared" si="1060"/>
        <v>25</v>
      </c>
      <c r="AV501">
        <f t="shared" si="1061"/>
        <v>1.0224186855116331</v>
      </c>
      <c r="AW501" s="4">
        <f t="shared" si="1062"/>
        <v>4.2600778562984713E-2</v>
      </c>
      <c r="AX501">
        <f t="shared" si="1063"/>
        <v>1.7844572396090441E-2</v>
      </c>
      <c r="AY501">
        <f t="shared" si="1064"/>
        <v>0.27858824701431217</v>
      </c>
      <c r="AZ501" s="4">
        <f t="shared" si="1065"/>
        <v>1.160784362559634E-2</v>
      </c>
      <c r="BA501">
        <f t="shared" si="1066"/>
        <v>357438.57352103794</v>
      </c>
      <c r="BB501" t="s">
        <v>191</v>
      </c>
      <c r="BC501">
        <f t="shared" si="1067"/>
        <v>1.6701293299886812E-2</v>
      </c>
      <c r="BD501">
        <f t="shared" si="1068"/>
        <v>148.56467166998837</v>
      </c>
      <c r="BE501">
        <f t="shared" si="1069"/>
        <v>23.437028786894977</v>
      </c>
      <c r="BF501">
        <f t="shared" si="1070"/>
        <v>-2.2755937481890097E-3</v>
      </c>
      <c r="BG501">
        <f t="shared" si="1071"/>
        <v>23.43475319314679</v>
      </c>
      <c r="BH501" s="19">
        <f t="shared" si="1072"/>
        <v>0.17396905031396889</v>
      </c>
      <c r="BI501">
        <f t="shared" si="1073"/>
        <v>9.4818033706396818</v>
      </c>
      <c r="BJ501">
        <f t="shared" si="1074"/>
        <v>16.902803370639681</v>
      </c>
      <c r="BK501">
        <f t="shared" si="1075"/>
        <v>2.2801547144840661</v>
      </c>
      <c r="BL501">
        <f t="shared" si="1076"/>
        <v>3.9796207222618195E-2</v>
      </c>
      <c r="BM501">
        <f t="shared" si="1077"/>
        <v>251.26189584511116</v>
      </c>
      <c r="BN501">
        <f t="shared" si="1078"/>
        <v>16.750793056340743</v>
      </c>
      <c r="BO501">
        <f t="shared" si="1079"/>
        <v>16</v>
      </c>
      <c r="BP501">
        <f t="shared" si="1080"/>
        <v>45</v>
      </c>
      <c r="BQ501">
        <f t="shared" si="1081"/>
        <v>2</v>
      </c>
      <c r="BR501">
        <f t="shared" si="1082"/>
        <v>-17.002926126140888</v>
      </c>
      <c r="BS501" t="str">
        <f t="shared" si="1083"/>
        <v>NEGATIF</v>
      </c>
      <c r="BT501">
        <f t="shared" ref="BT501:BT564" si="1279">RADIANS(BR501)</f>
        <v>-0.29675704337452319</v>
      </c>
      <c r="BU501">
        <f t="shared" ref="BU501:BU564" si="1280">INT(ABS(BR501))</f>
        <v>17</v>
      </c>
      <c r="BV501">
        <f t="shared" ref="BV501:BV564" si="1281">INT(60*(BR501-BU501))</f>
        <v>-2041</v>
      </c>
      <c r="BW501">
        <f t="shared" ref="BW501:BW564" si="1282">INT(3600*(BR501-BU501)-60*BV501)</f>
        <v>49</v>
      </c>
      <c r="BX501" t="str">
        <f t="shared" ref="BX501:BX564" si="1283">IF(BR501&lt;0, "NEGATIF", "POSITIF")</f>
        <v>NEGATIF</v>
      </c>
      <c r="BY501">
        <f t="shared" si="1084"/>
        <v>5.3439877046478674</v>
      </c>
      <c r="BZ501">
        <f t="shared" si="1085"/>
        <v>185.34398770464787</v>
      </c>
      <c r="CA501">
        <f t="shared" si="1086"/>
        <v>65.888675579213071</v>
      </c>
      <c r="CB501" t="str">
        <f t="shared" si="1087"/>
        <v>POSITIF</v>
      </c>
      <c r="CC501">
        <f t="shared" si="1088"/>
        <v>65</v>
      </c>
      <c r="CD501">
        <f t="shared" si="1089"/>
        <v>53</v>
      </c>
      <c r="CE501">
        <f t="shared" si="1090"/>
        <v>19</v>
      </c>
      <c r="CG501">
        <f t="shared" si="1091"/>
        <v>4.3853473673002501</v>
      </c>
      <c r="CH501">
        <f t="shared" si="1092"/>
        <v>0.40901360261266612</v>
      </c>
      <c r="CI501">
        <f t="shared" si="1093"/>
        <v>0.40905331921600979</v>
      </c>
    </row>
    <row r="502" spans="1:87">
      <c r="A502">
        <f t="shared" ref="A502:F502" si="1284">A208</f>
        <v>0</v>
      </c>
      <c r="B502">
        <f t="shared" si="1284"/>
        <v>0</v>
      </c>
      <c r="C502">
        <f t="shared" si="1284"/>
        <v>0</v>
      </c>
      <c r="D502">
        <f t="shared" si="1284"/>
        <v>0</v>
      </c>
      <c r="E502">
        <f t="shared" si="1284"/>
        <v>0</v>
      </c>
      <c r="F502">
        <f t="shared" si="1284"/>
        <v>0</v>
      </c>
      <c r="G502">
        <f t="shared" ref="G502:G565" si="1285">RADIANS(A502)</f>
        <v>0</v>
      </c>
      <c r="H502">
        <f t="shared" ref="H502:J502" si="1286">H208</f>
        <v>0</v>
      </c>
      <c r="I502">
        <f t="shared" si="1286"/>
        <v>0</v>
      </c>
      <c r="J502">
        <f t="shared" si="1286"/>
        <v>0</v>
      </c>
      <c r="L502">
        <f t="shared" ref="L502:M502" si="1287">L208</f>
        <v>0</v>
      </c>
      <c r="M502">
        <f t="shared" si="1287"/>
        <v>0</v>
      </c>
      <c r="N502">
        <f t="shared" ref="N502:N565" si="1288">1720994.5+INT(365.25*D502)+INT(30.60001*(E502+1))+M502+F502+(H502+I502/60)/24 -C502/24</f>
        <v>1721024.5</v>
      </c>
      <c r="O502">
        <f t="shared" ref="O502:O565" si="1289">O208</f>
        <v>0</v>
      </c>
      <c r="P502">
        <f t="shared" ref="P502:P565" si="1290">N502+O502</f>
        <v>1721024.5</v>
      </c>
      <c r="Q502">
        <f t="shared" ref="Q502:Q565" si="1291">(P502-2451545)/36525</f>
        <v>-20.000561259411363</v>
      </c>
      <c r="R502">
        <f t="shared" ref="R502:R565" si="1292" xml:space="preserve"> MOD(218.317 + 481267.883*O502, 360)</f>
        <v>218.31700000000001</v>
      </c>
      <c r="S502">
        <f t="shared" ref="S502:S565" si="1293" xml:space="preserve"> MOD(134.954 + 477198.849*Q502, 360)</f>
        <v>210.14165490679443</v>
      </c>
      <c r="T502">
        <f t="shared" ref="T502:T565" si="1294">RADIANS(R502)</f>
        <v>3.8103504630764604</v>
      </c>
      <c r="U502">
        <f t="shared" ref="U502:U565" si="1295">RADIANS(S502)</f>
        <v>3.6676637737132607</v>
      </c>
      <c r="V502">
        <f t="shared" ref="V502:V565" si="1296" xml:space="preserve"> MOD(125.041 - 1934.142*Q502, 360)</f>
        <v>288.96655540040956</v>
      </c>
      <c r="W502">
        <f t="shared" ref="W502:W565" si="1297">RADIANS(V502)</f>
        <v>5.0434178198837483</v>
      </c>
      <c r="X502">
        <f t="shared" ref="X502:X565" si="1298" xml:space="preserve"> MOD(280.466 + 36000.769*Q502, 360)</f>
        <v>244.880229582428</v>
      </c>
      <c r="Y502">
        <f t="shared" ref="Y502:Y565" si="1299">RADIANS(X502)</f>
        <v>4.2739662792529876</v>
      </c>
      <c r="Z502">
        <f t="shared" ref="Z502:Z565" si="1300" xml:space="preserve"> MOD(357.526 + 35999.05*Q502, 360)</f>
        <v>356.32119438727386</v>
      </c>
      <c r="AA502">
        <f t="shared" ref="AA502:AA565" si="1301">RADIANS(Z502)</f>
        <v>6.2189780366966678</v>
      </c>
      <c r="AB502">
        <f t="shared" ref="AB502:AB565" si="1302" xml:space="preserve"> 22640*SIN(U502) + 769*SIN(2*D228) + 36*SIN(3*D228)</f>
        <v>-11209.026767301002</v>
      </c>
      <c r="AC502">
        <f t="shared" ref="AC502:AC565" si="1303" xml:space="preserve"> -125*SIN(T502 - X502)</f>
        <v>92.473498792493402</v>
      </c>
      <c r="AD502">
        <f t="shared" ref="AD502:AD565" si="1304" xml:space="preserve"> 2370*SIN(2*(T502 - X502))</f>
        <v>2359.3775958499837</v>
      </c>
      <c r="AE502">
        <f t="shared" ref="AE502:AE565" si="1305" xml:space="preserve"> -668*SIN(Z502)</f>
        <v>647.3042059957379</v>
      </c>
      <c r="AF502">
        <f t="shared" ref="AF502:AF565" si="1306" xml:space="preserve"> -412*SIN(2*(T502 - W502)) + 212*SIN(2*(T502 - Y502 - U502))</f>
        <v>63.055342024079749</v>
      </c>
      <c r="AG502">
        <f t="shared" ref="AG502:AG565" si="1307" xml:space="preserve"> 4586*SIN(2*(T502 - Y502) - U502) + 206*SIN(2*(T502 - Y502) - U502 -AA502) + 192*SIN(2*(T502 - Y502) + U502) + 165*SIN(2*(T502 - Y502) - AA502) + 148*SIN(U502 - AA502) - 110*SIN(U502 + AA502)</f>
        <v>4673.2376347212539</v>
      </c>
      <c r="AH502">
        <f t="shared" ref="AH502:AH565" si="1308" xml:space="preserve"> SUM(AB502:AG502)</f>
        <v>-3373.578489917455</v>
      </c>
      <c r="AI502">
        <f t="shared" ref="AI502:AI565" si="1309">AH502/3600</f>
        <v>-0.93710513608818191</v>
      </c>
      <c r="AJ502">
        <f t="shared" ref="AJ502:AJ565" si="1310">MOD(R502+AI502,360)</f>
        <v>217.37989486391183</v>
      </c>
      <c r="AK502">
        <f t="shared" ref="AK502:AK565" si="1311">RADIANS(AJ502)</f>
        <v>3.7939948930143723</v>
      </c>
      <c r="AL502">
        <f t="shared" ref="AL502:AL565" si="1312">INT(AJ502)</f>
        <v>217</v>
      </c>
      <c r="AM502">
        <f t="shared" ref="AM502:AM565" si="1313">INT(60*(AJ502-AL502))</f>
        <v>22</v>
      </c>
      <c r="AN502">
        <f t="shared" ref="AN502:AN565" si="1314">INT(3600*(AJ502-AL502)-60*AM502)</f>
        <v>47</v>
      </c>
      <c r="AP502">
        <f t="shared" ref="AP502:AP565" si="1315">(18520*SIN(AK502-W502+0.114*SIN(2*(T502-W502))*PI()/180+0.15*SIN(AA502)*PI()/180)-526*SIN(2*Y502-T502-W502)+44*SIN(2*Y502-T502-W502+U502)-31*SIN((2*Y502-T502-W502-U502)-23*SIN((2*Y502-T502-W502+AA502)+11*SIN((2*Y502-T502-W502-AA502)-25*SIN(T502-W502-2*U502)+21*SIN(T502-W502-U502)))))/3600</f>
        <v>-4.8336381840682865</v>
      </c>
      <c r="AQ502">
        <f t="shared" ref="AQ502:AQ565" si="1316">RADIANS(AP502)</f>
        <v>-8.4362901162111315E-2</v>
      </c>
      <c r="AR502" t="str">
        <f t="shared" ref="AR502:AR565" si="1317">IF(B244&lt;0, "NEGATIF", "POSITIF")</f>
        <v>POSITIF</v>
      </c>
      <c r="AS502">
        <f t="shared" ref="AS502:AS565" si="1318">INT(ABS(AP502))</f>
        <v>4</v>
      </c>
      <c r="AT502">
        <f t="shared" ref="AT502:AT565" si="1319">INT(60*(ABS(AP502)-AS502))</f>
        <v>50</v>
      </c>
      <c r="AU502">
        <f t="shared" ref="AU502:AU565" si="1320">INT(3600*(ABS(AP502)-AS502)-60*AT502)</f>
        <v>1</v>
      </c>
      <c r="AV502">
        <f t="shared" ref="AV502:AV565" si="1321">(3423 + 187*COS(U502)+10*COS(2*U502)+34*COS(2*(T502-Y502)-U502)+28*COS(2*(T502-Y502))+3*COS(2*(T502-Y502)+U502))/3600</f>
        <v>0.91008222984072973</v>
      </c>
      <c r="AW502" s="4">
        <f t="shared" ref="AW502:AW565" si="1322">AV502/24</f>
        <v>3.7920092910030408E-2</v>
      </c>
      <c r="AX502">
        <f t="shared" ref="AX502:AX565" si="1323">RADIANS(AV502)</f>
        <v>1.5883931374612522E-2</v>
      </c>
      <c r="AY502">
        <f t="shared" ref="AY502:AY565" si="1324">DEGREES(ASIN(0.272493*SIN(AX502)))</f>
        <v>0.24798138340709733</v>
      </c>
      <c r="AZ502" s="4">
        <f t="shared" ref="AZ502:AZ565" si="1325">AY502/24</f>
        <v>1.0332557641962389E-2</v>
      </c>
      <c r="BA502">
        <f t="shared" ref="BA502:BA565" si="1326">6378/SIN(AX502)</f>
        <v>401554.75691737374</v>
      </c>
      <c r="BB502" t="s">
        <v>191</v>
      </c>
      <c r="BC502">
        <f t="shared" ref="BC502:BC565" si="1327">0.0167086 - 0.000042*Q502</f>
        <v>1.7548623572895279E-2</v>
      </c>
      <c r="BD502">
        <f t="shared" ref="BD502:BD565" si="1328">MOD(125.04452-1934.13626*Q502, 360)</f>
        <v>288.85527217878553</v>
      </c>
      <c r="BE502">
        <f t="shared" ref="BE502:BE565" si="1329">23.43929111 - 0.01300417*Q502</f>
        <v>23.699381808712797</v>
      </c>
      <c r="BF502">
        <f t="shared" ref="BF502:BF565" si="1330">9.2*COS(W502)/3600 + 0.57*COS(2*Y502)/3600</f>
        <v>7.293301817216407E-4</v>
      </c>
      <c r="BG502">
        <f t="shared" ref="BG502:BG565" si="1331">BE502+BF502</f>
        <v>23.700111138894517</v>
      </c>
      <c r="BH502" s="19">
        <f t="shared" ref="BH502:BH565" si="1332">(P502-2451545)/36525</f>
        <v>-20.000561259411363</v>
      </c>
      <c r="BI502">
        <f t="shared" ref="BI502:BI565" si="1333">MOD(280.46061837+360.98564736629*(N502-2451545)+0.000387933*BH502*BH502+(-17.2*SIN(W502)-1.32*SIN(2*Y502))*COS(CH502)/3600,360)/15</f>
        <v>4.3341889123121895</v>
      </c>
      <c r="BJ502">
        <f t="shared" ref="BJ502:BJ565" si="1334">MOD(BI502+B502/15,24)</f>
        <v>4.3341889123121895</v>
      </c>
      <c r="BK502">
        <f t="shared" ref="BK502:BK565" si="1335">MOD(BJ502-BN502,24)*15</f>
        <v>202.34897125192896</v>
      </c>
      <c r="BL502">
        <f t="shared" ref="BL502:BL565" si="1336">RADIANS(BK502)</f>
        <v>3.5316557863695128</v>
      </c>
      <c r="BM502">
        <f t="shared" ref="BM502:BM565" si="1337">MOD(DEGREES(ATAN2(COS(AK502),SIN(AK502)*COS(CH502)-TAN(CI502)*SIN(CH502))),360)</f>
        <v>222.66386243275389</v>
      </c>
      <c r="BN502">
        <f t="shared" ref="BN502:BN565" si="1338">BM502/15</f>
        <v>14.844257495516926</v>
      </c>
      <c r="BO502">
        <f t="shared" ref="BO502:BO565" si="1339">INT(BN502)</f>
        <v>14</v>
      </c>
      <c r="BP502">
        <f t="shared" ref="BP502:BP565" si="1340">INT(60*(BN502-BO502))</f>
        <v>50</v>
      </c>
      <c r="BQ502">
        <f t="shared" ref="BQ502:BQ565" si="1341">INT(3600*(BN502-BO502)-60*BP502)</f>
        <v>39</v>
      </c>
      <c r="BR502">
        <f t="shared" ref="BR502:BR565" si="1342">DEGREES(ASIN(SIN(AQ502)*COS(CH502)+COS(AQ502)*SIN(CH502)*SIN(AK502)))</f>
        <v>-18.681723182850671</v>
      </c>
      <c r="BS502" t="str">
        <f t="shared" ref="BS502:BS565" si="1343">IF(BR502&lt;0, "NEGATIF", "POSITIF")</f>
        <v>NEGATIF</v>
      </c>
      <c r="BT502">
        <f t="shared" si="1279"/>
        <v>-0.3260575794868989</v>
      </c>
      <c r="BU502">
        <f t="shared" si="1280"/>
        <v>18</v>
      </c>
      <c r="BV502">
        <f t="shared" si="1281"/>
        <v>-2201</v>
      </c>
      <c r="BW502">
        <f t="shared" si="1282"/>
        <v>5</v>
      </c>
      <c r="BX502" t="str">
        <f t="shared" si="1283"/>
        <v>NEGATIF</v>
      </c>
      <c r="BY502">
        <f t="shared" ref="BY502:BY565" si="1344">DEGREES(ATAN2(COS(BL502)*SIN(G502)-TAN(BT502)*COS(G502),SIN(BL502)))</f>
        <v>-48.35563228348115</v>
      </c>
      <c r="BZ502">
        <f t="shared" ref="BZ502:BZ565" si="1345">MOD(BY502+180,360)</f>
        <v>131.64436771651884</v>
      </c>
      <c r="CA502">
        <f t="shared" ref="CA502:CA565" si="1346">DEGREES(ASIN(SIN(G502)*SIN(BT502)+COS(G502)*COS(BT502)*COS(BL502)))</f>
        <v>-61.181986545510824</v>
      </c>
      <c r="CB502" t="str">
        <f t="shared" ref="CB502:CB565" si="1347">IF(CA502&lt;0, "NEGATIF", "POSITIF")</f>
        <v>NEGATIF</v>
      </c>
      <c r="CC502">
        <f t="shared" ref="CC502:CC565" si="1348">INT(ABS(CA502))</f>
        <v>61</v>
      </c>
      <c r="CD502">
        <f t="shared" ref="CD502:CD565" si="1349">INT(60*(ABS(CA502)-CC502))</f>
        <v>10</v>
      </c>
      <c r="CE502">
        <f t="shared" ref="CE502:CE565" si="1350">INT(3600*(ABS(CA502)-CC502)-60*CD502)</f>
        <v>55</v>
      </c>
      <c r="CG502">
        <f t="shared" ref="CG502:CG565" si="1351">RADIANS(BM502)</f>
        <v>3.8862175246592665</v>
      </c>
      <c r="CH502">
        <f t="shared" ref="CH502:CH565" si="1352">RADIANS(BG502)</f>
        <v>0.41364497246229243</v>
      </c>
      <c r="CI502">
        <f t="shared" ref="CI502:CI565" si="1353">RADIANS(BE502)</f>
        <v>0.41363224324928727</v>
      </c>
    </row>
    <row r="503" spans="1:87">
      <c r="A503">
        <f t="shared" ref="A503:F503" si="1354">A209</f>
        <v>7.0027777777777782</v>
      </c>
      <c r="B503">
        <f t="shared" si="1354"/>
        <v>111.315</v>
      </c>
      <c r="C503">
        <f t="shared" si="1354"/>
        <v>7</v>
      </c>
      <c r="D503">
        <f t="shared" si="1354"/>
        <v>2017</v>
      </c>
      <c r="E503">
        <f t="shared" si="1354"/>
        <v>5</v>
      </c>
      <c r="F503">
        <f t="shared" si="1354"/>
        <v>26</v>
      </c>
      <c r="G503">
        <f t="shared" si="1285"/>
        <v>0.12222152900771403</v>
      </c>
      <c r="H503">
        <f t="shared" ref="H503:J503" si="1355">H209</f>
        <v>1</v>
      </c>
      <c r="I503">
        <f t="shared" si="1355"/>
        <v>0</v>
      </c>
      <c r="J503">
        <f t="shared" si="1355"/>
        <v>1</v>
      </c>
      <c r="L503">
        <f t="shared" ref="L503:M503" si="1356">L209</f>
        <v>20</v>
      </c>
      <c r="M503">
        <f t="shared" si="1356"/>
        <v>-13</v>
      </c>
      <c r="N503">
        <f t="shared" si="1288"/>
        <v>2457899.25</v>
      </c>
      <c r="O503">
        <f t="shared" si="1289"/>
        <v>8.1273429360522115E-4</v>
      </c>
      <c r="P503">
        <f t="shared" si="1290"/>
        <v>2457899.2508127345</v>
      </c>
      <c r="Q503">
        <f t="shared" si="1291"/>
        <v>0.17396990589279882</v>
      </c>
      <c r="R503">
        <f t="shared" si="1292"/>
        <v>249.4599129248852</v>
      </c>
      <c r="S503">
        <f t="shared" si="1293"/>
        <v>353.19285268191015</v>
      </c>
      <c r="T503">
        <f t="shared" si="1294"/>
        <v>4.3538968322776048</v>
      </c>
      <c r="U503">
        <f t="shared" si="1295"/>
        <v>6.1643781738106167</v>
      </c>
      <c r="V503">
        <f t="shared" si="1296"/>
        <v>148.55849827669033</v>
      </c>
      <c r="W503">
        <f t="shared" si="1297"/>
        <v>2.5928349267465682</v>
      </c>
      <c r="X503">
        <f t="shared" si="1298"/>
        <v>63.516394998388932</v>
      </c>
      <c r="Y503">
        <f t="shared" si="1299"/>
        <v>1.1085702217191453</v>
      </c>
      <c r="Z503">
        <f t="shared" si="1300"/>
        <v>140.27734073015927</v>
      </c>
      <c r="AA503">
        <f t="shared" si="1301"/>
        <v>2.4483014616832257</v>
      </c>
      <c r="AB503">
        <f t="shared" si="1302"/>
        <v>-2524.0567754339722</v>
      </c>
      <c r="AC503">
        <f t="shared" si="1303"/>
        <v>62.950166546124386</v>
      </c>
      <c r="AD503">
        <f t="shared" si="1304"/>
        <v>2062.2763750593176</v>
      </c>
      <c r="AE503">
        <f t="shared" si="1305"/>
        <v>-593.59852969068515</v>
      </c>
      <c r="AF503">
        <f t="shared" si="1306"/>
        <v>244.29523377363876</v>
      </c>
      <c r="AG503">
        <f t="shared" si="1307"/>
        <v>1021.8224874904681</v>
      </c>
      <c r="AH503">
        <f t="shared" si="1308"/>
        <v>273.68895774489147</v>
      </c>
      <c r="AI503">
        <f t="shared" si="1309"/>
        <v>7.6024710484692073E-2</v>
      </c>
      <c r="AJ503">
        <f t="shared" si="1310"/>
        <v>249.53593763536989</v>
      </c>
      <c r="AK503">
        <f t="shared" si="1311"/>
        <v>4.3552237137884378</v>
      </c>
      <c r="AL503">
        <f t="shared" si="1312"/>
        <v>249</v>
      </c>
      <c r="AM503">
        <f t="shared" si="1313"/>
        <v>32</v>
      </c>
      <c r="AN503">
        <f t="shared" si="1314"/>
        <v>9</v>
      </c>
      <c r="AP503">
        <f t="shared" si="1315"/>
        <v>4.9168036919262859</v>
      </c>
      <c r="AQ503">
        <f t="shared" si="1316"/>
        <v>8.5814413098326631E-2</v>
      </c>
      <c r="AR503" t="str">
        <f t="shared" si="1317"/>
        <v>POSITIF</v>
      </c>
      <c r="AS503">
        <f t="shared" si="1318"/>
        <v>4</v>
      </c>
      <c r="AT503">
        <f t="shared" si="1319"/>
        <v>55</v>
      </c>
      <c r="AU503">
        <f t="shared" si="1320"/>
        <v>0</v>
      </c>
      <c r="AV503">
        <f t="shared" si="1321"/>
        <v>1.022498566516165</v>
      </c>
      <c r="AW503" s="4">
        <f t="shared" si="1322"/>
        <v>4.2604106938173542E-2</v>
      </c>
      <c r="AX503">
        <f t="shared" si="1323"/>
        <v>1.7845966582629325E-2</v>
      </c>
      <c r="AY503">
        <f t="shared" si="1324"/>
        <v>0.27861001082036679</v>
      </c>
      <c r="AZ503" s="4">
        <f t="shared" si="1325"/>
        <v>1.1608750450848616E-2</v>
      </c>
      <c r="BA503">
        <f t="shared" si="1326"/>
        <v>357410.65218949557</v>
      </c>
      <c r="BB503" t="s">
        <v>191</v>
      </c>
      <c r="BC503">
        <f t="shared" si="1327"/>
        <v>1.6701293263952505E-2</v>
      </c>
      <c r="BD503">
        <f t="shared" si="1328"/>
        <v>148.56301686395014</v>
      </c>
      <c r="BE503">
        <f t="shared" si="1329"/>
        <v>23.437028775768884</v>
      </c>
      <c r="BF503">
        <f t="shared" si="1330"/>
        <v>-2.2756912011092107E-3</v>
      </c>
      <c r="BG503">
        <f t="shared" si="1331"/>
        <v>23.434753084567774</v>
      </c>
      <c r="BH503" s="19">
        <f t="shared" si="1332"/>
        <v>0.17396990589279882</v>
      </c>
      <c r="BI503">
        <f t="shared" si="1333"/>
        <v>10.233856810008486</v>
      </c>
      <c r="BJ503">
        <f t="shared" si="1334"/>
        <v>17.654856810008486</v>
      </c>
      <c r="BK503">
        <f t="shared" si="1335"/>
        <v>13.537840564271661</v>
      </c>
      <c r="BL503">
        <f t="shared" si="1336"/>
        <v>0.23627989145658751</v>
      </c>
      <c r="BM503">
        <f t="shared" si="1337"/>
        <v>251.28501158585564</v>
      </c>
      <c r="BN503">
        <f t="shared" si="1338"/>
        <v>16.752334105723708</v>
      </c>
      <c r="BO503">
        <f t="shared" si="1339"/>
        <v>16</v>
      </c>
      <c r="BP503">
        <f t="shared" si="1340"/>
        <v>45</v>
      </c>
      <c r="BQ503">
        <f t="shared" si="1341"/>
        <v>8</v>
      </c>
      <c r="BR503">
        <f t="shared" si="1342"/>
        <v>-17.013415922554042</v>
      </c>
      <c r="BS503" t="str">
        <f t="shared" si="1343"/>
        <v>NEGATIF</v>
      </c>
      <c r="BT503">
        <f t="shared" si="1279"/>
        <v>-0.29694012485979665</v>
      </c>
      <c r="BU503">
        <f t="shared" si="1280"/>
        <v>17</v>
      </c>
      <c r="BV503">
        <f t="shared" si="1281"/>
        <v>-2041</v>
      </c>
      <c r="BW503">
        <f t="shared" si="1282"/>
        <v>11</v>
      </c>
      <c r="BX503" t="str">
        <f t="shared" si="1283"/>
        <v>NEGATIF</v>
      </c>
      <c r="BY503">
        <f t="shared" si="1344"/>
        <v>29.004075843559864</v>
      </c>
      <c r="BZ503">
        <f t="shared" si="1345"/>
        <v>209.00407584355986</v>
      </c>
      <c r="CA503">
        <f t="shared" si="1346"/>
        <v>62.50611903244647</v>
      </c>
      <c r="CB503" t="str">
        <f t="shared" si="1347"/>
        <v>POSITIF</v>
      </c>
      <c r="CC503">
        <f t="shared" si="1348"/>
        <v>62</v>
      </c>
      <c r="CD503">
        <f t="shared" si="1349"/>
        <v>30</v>
      </c>
      <c r="CE503">
        <f t="shared" si="1350"/>
        <v>22</v>
      </c>
      <c r="CG503">
        <f t="shared" si="1351"/>
        <v>4.3857508130852789</v>
      </c>
      <c r="CH503">
        <f t="shared" si="1352"/>
        <v>0.40901360071760479</v>
      </c>
      <c r="CI503">
        <f t="shared" si="1353"/>
        <v>0.40905331902182285</v>
      </c>
    </row>
    <row r="504" spans="1:87">
      <c r="A504">
        <f t="shared" ref="A504:F504" si="1357">A210</f>
        <v>7.0027777777777782</v>
      </c>
      <c r="B504">
        <f t="shared" si="1357"/>
        <v>111.315</v>
      </c>
      <c r="C504">
        <f t="shared" si="1357"/>
        <v>7</v>
      </c>
      <c r="D504">
        <f t="shared" si="1357"/>
        <v>2017</v>
      </c>
      <c r="E504">
        <f t="shared" si="1357"/>
        <v>5</v>
      </c>
      <c r="F504">
        <f t="shared" si="1357"/>
        <v>26</v>
      </c>
      <c r="G504">
        <f t="shared" si="1285"/>
        <v>0.12222152900771403</v>
      </c>
      <c r="H504">
        <f t="shared" ref="H504:J504" si="1358">H210</f>
        <v>1</v>
      </c>
      <c r="I504">
        <f t="shared" si="1358"/>
        <v>15</v>
      </c>
      <c r="J504">
        <f t="shared" si="1358"/>
        <v>1.25</v>
      </c>
      <c r="L504">
        <f t="shared" ref="L504:M504" si="1359">L210</f>
        <v>20</v>
      </c>
      <c r="M504">
        <f t="shared" si="1359"/>
        <v>-13</v>
      </c>
      <c r="N504">
        <f t="shared" si="1288"/>
        <v>2457899.260416667</v>
      </c>
      <c r="O504">
        <f t="shared" si="1289"/>
        <v>8.1273429360522115E-4</v>
      </c>
      <c r="P504">
        <f t="shared" si="1290"/>
        <v>2457899.2612294015</v>
      </c>
      <c r="Q504">
        <f t="shared" si="1291"/>
        <v>0.17397019108559766</v>
      </c>
      <c r="R504">
        <f t="shared" si="1292"/>
        <v>249.4599129248852</v>
      </c>
      <c r="S504">
        <f t="shared" si="1293"/>
        <v>353.32894635725825</v>
      </c>
      <c r="T504">
        <f t="shared" si="1294"/>
        <v>4.3538968322776048</v>
      </c>
      <c r="U504">
        <f t="shared" si="1295"/>
        <v>6.1667534565365809</v>
      </c>
      <c r="V504">
        <f t="shared" si="1296"/>
        <v>148.55794667331998</v>
      </c>
      <c r="W504">
        <f t="shared" si="1297"/>
        <v>2.5928252994515906</v>
      </c>
      <c r="X504">
        <f t="shared" si="1298"/>
        <v>63.526662158461477</v>
      </c>
      <c r="Y504">
        <f t="shared" si="1299"/>
        <v>1.1087494174672405</v>
      </c>
      <c r="Z504">
        <f t="shared" si="1300"/>
        <v>140.28760739998506</v>
      </c>
      <c r="AA504">
        <f t="shared" si="1301"/>
        <v>2.4484806488749009</v>
      </c>
      <c r="AB504">
        <f t="shared" si="1302"/>
        <v>-2470.6519390668673</v>
      </c>
      <c r="AC504">
        <f t="shared" si="1303"/>
        <v>61.838096759783021</v>
      </c>
      <c r="AD504">
        <f t="shared" si="1304"/>
        <v>2037.8619079621819</v>
      </c>
      <c r="AE504">
        <f t="shared" si="1305"/>
        <v>-590.42186460052062</v>
      </c>
      <c r="AF504">
        <f t="shared" si="1306"/>
        <v>243.32383398005769</v>
      </c>
      <c r="AG504">
        <f t="shared" si="1307"/>
        <v>1010.618501853854</v>
      </c>
      <c r="AH504">
        <f t="shared" si="1308"/>
        <v>292.56853688848889</v>
      </c>
      <c r="AI504">
        <f t="shared" si="1309"/>
        <v>8.1269038024580242E-2</v>
      </c>
      <c r="AJ504">
        <f t="shared" si="1310"/>
        <v>249.54118196290977</v>
      </c>
      <c r="AK504">
        <f t="shared" si="1311"/>
        <v>4.3553152445710621</v>
      </c>
      <c r="AL504">
        <f t="shared" si="1312"/>
        <v>249</v>
      </c>
      <c r="AM504">
        <f t="shared" si="1313"/>
        <v>32</v>
      </c>
      <c r="AN504">
        <f t="shared" si="1314"/>
        <v>28</v>
      </c>
      <c r="AP504">
        <f t="shared" si="1315"/>
        <v>4.923573820858298</v>
      </c>
      <c r="AQ504">
        <f t="shared" si="1316"/>
        <v>8.593257413897476E-2</v>
      </c>
      <c r="AR504" t="str">
        <f t="shared" si="1317"/>
        <v>POSITIF</v>
      </c>
      <c r="AS504">
        <f t="shared" si="1318"/>
        <v>4</v>
      </c>
      <c r="AT504">
        <f t="shared" si="1319"/>
        <v>55</v>
      </c>
      <c r="AU504">
        <f t="shared" si="1320"/>
        <v>24</v>
      </c>
      <c r="AV504">
        <f t="shared" si="1321"/>
        <v>1.0225247858074957</v>
      </c>
      <c r="AW504" s="4">
        <f t="shared" si="1322"/>
        <v>4.2605199408645655E-2</v>
      </c>
      <c r="AX504">
        <f t="shared" si="1323"/>
        <v>1.7846424195590585E-2</v>
      </c>
      <c r="AY504">
        <f t="shared" si="1324"/>
        <v>0.27861715434048179</v>
      </c>
      <c r="AZ504" s="4">
        <f t="shared" si="1325"/>
        <v>1.1609048097520074E-2</v>
      </c>
      <c r="BA504">
        <f t="shared" si="1326"/>
        <v>357401.48853959271</v>
      </c>
      <c r="BB504" t="s">
        <v>191</v>
      </c>
      <c r="BC504">
        <f t="shared" si="1327"/>
        <v>1.6701293251974406E-2</v>
      </c>
      <c r="BD504">
        <f t="shared" si="1328"/>
        <v>148.56246526221682</v>
      </c>
      <c r="BE504">
        <f t="shared" si="1329"/>
        <v>23.437028772060188</v>
      </c>
      <c r="BF504">
        <f t="shared" si="1330"/>
        <v>-2.275723660506216E-3</v>
      </c>
      <c r="BG504">
        <f t="shared" si="1331"/>
        <v>23.434753048399681</v>
      </c>
      <c r="BH504" s="19">
        <f t="shared" si="1332"/>
        <v>0.17397019108559766</v>
      </c>
      <c r="BI504">
        <f t="shared" si="1333"/>
        <v>10.484541297238319</v>
      </c>
      <c r="BJ504">
        <f t="shared" si="1334"/>
        <v>17.905541297238319</v>
      </c>
      <c r="BK504">
        <f t="shared" si="1335"/>
        <v>17.293341700962372</v>
      </c>
      <c r="BL504">
        <f t="shared" si="1336"/>
        <v>0.30182575135423007</v>
      </c>
      <c r="BM504">
        <f t="shared" si="1337"/>
        <v>251.2897777576124</v>
      </c>
      <c r="BN504">
        <f t="shared" si="1338"/>
        <v>16.752651850507494</v>
      </c>
      <c r="BO504">
        <f t="shared" si="1339"/>
        <v>16</v>
      </c>
      <c r="BP504">
        <f t="shared" si="1340"/>
        <v>45</v>
      </c>
      <c r="BQ504">
        <f t="shared" si="1341"/>
        <v>9</v>
      </c>
      <c r="BR504">
        <f t="shared" si="1342"/>
        <v>-17.007477352591735</v>
      </c>
      <c r="BS504" t="str">
        <f t="shared" si="1343"/>
        <v>NEGATIF</v>
      </c>
      <c r="BT504">
        <f t="shared" si="1279"/>
        <v>-0.29683647726109436</v>
      </c>
      <c r="BU504">
        <f t="shared" si="1280"/>
        <v>17</v>
      </c>
      <c r="BV504">
        <f t="shared" si="1281"/>
        <v>-2041</v>
      </c>
      <c r="BW504">
        <f t="shared" si="1282"/>
        <v>33</v>
      </c>
      <c r="BX504" t="str">
        <f t="shared" si="1283"/>
        <v>NEGATIF</v>
      </c>
      <c r="BY504">
        <f t="shared" si="1344"/>
        <v>35.289898779190708</v>
      </c>
      <c r="BZ504">
        <f t="shared" si="1345"/>
        <v>215.28989877919071</v>
      </c>
      <c r="CA504">
        <f t="shared" si="1346"/>
        <v>60.524643893364136</v>
      </c>
      <c r="CB504" t="str">
        <f t="shared" si="1347"/>
        <v>POSITIF</v>
      </c>
      <c r="CC504">
        <f t="shared" si="1348"/>
        <v>60</v>
      </c>
      <c r="CD504">
        <f t="shared" si="1349"/>
        <v>31</v>
      </c>
      <c r="CE504">
        <f t="shared" si="1350"/>
        <v>28</v>
      </c>
      <c r="CG504">
        <f t="shared" si="1351"/>
        <v>4.3858339984751495</v>
      </c>
      <c r="CH504">
        <f t="shared" si="1352"/>
        <v>0.40901360008635251</v>
      </c>
      <c r="CI504">
        <f t="shared" si="1353"/>
        <v>0.4090533189570939</v>
      </c>
    </row>
    <row r="505" spans="1:87">
      <c r="A505">
        <f t="shared" ref="A505:F505" si="1360">A211</f>
        <v>7.0027777777777782</v>
      </c>
      <c r="B505">
        <f t="shared" si="1360"/>
        <v>111.315</v>
      </c>
      <c r="C505">
        <f t="shared" si="1360"/>
        <v>7</v>
      </c>
      <c r="D505">
        <f t="shared" si="1360"/>
        <v>2017</v>
      </c>
      <c r="E505">
        <f t="shared" si="1360"/>
        <v>5</v>
      </c>
      <c r="F505">
        <f t="shared" si="1360"/>
        <v>26</v>
      </c>
      <c r="G505">
        <f t="shared" si="1285"/>
        <v>0.12222152900771403</v>
      </c>
      <c r="H505">
        <f t="shared" ref="H505:J505" si="1361">H211</f>
        <v>1</v>
      </c>
      <c r="I505">
        <f t="shared" si="1361"/>
        <v>30</v>
      </c>
      <c r="J505">
        <f t="shared" si="1361"/>
        <v>1.5</v>
      </c>
      <c r="L505">
        <f t="shared" ref="L505:M505" si="1362">L211</f>
        <v>20</v>
      </c>
      <c r="M505">
        <f t="shared" si="1362"/>
        <v>-13</v>
      </c>
      <c r="N505">
        <f t="shared" si="1288"/>
        <v>2457899.2708333335</v>
      </c>
      <c r="O505">
        <f t="shared" si="1289"/>
        <v>8.1273429360522115E-4</v>
      </c>
      <c r="P505">
        <f t="shared" si="1290"/>
        <v>2457899.271646068</v>
      </c>
      <c r="Q505">
        <f t="shared" si="1291"/>
        <v>0.17397047627838372</v>
      </c>
      <c r="R505">
        <f t="shared" si="1292"/>
        <v>249.4599129248852</v>
      </c>
      <c r="S505">
        <f t="shared" si="1293"/>
        <v>353.46504002650909</v>
      </c>
      <c r="T505">
        <f t="shared" si="1294"/>
        <v>4.3538968322776048</v>
      </c>
      <c r="U505">
        <f t="shared" si="1295"/>
        <v>6.1691287391561289</v>
      </c>
      <c r="V505">
        <f t="shared" si="1296"/>
        <v>148.55739506997435</v>
      </c>
      <c r="W505">
        <f t="shared" si="1297"/>
        <v>2.5928156721570441</v>
      </c>
      <c r="X505">
        <f t="shared" si="1298"/>
        <v>63.536929318071998</v>
      </c>
      <c r="Y505">
        <f t="shared" si="1299"/>
        <v>1.1089286132072718</v>
      </c>
      <c r="Z505">
        <f t="shared" si="1300"/>
        <v>140.29787406934975</v>
      </c>
      <c r="AA505">
        <f t="shared" si="1301"/>
        <v>2.4486598360585283</v>
      </c>
      <c r="AB505">
        <f t="shared" si="1302"/>
        <v>-2417.2322663558562</v>
      </c>
      <c r="AC505">
        <f t="shared" si="1303"/>
        <v>60.719508444438425</v>
      </c>
      <c r="AD505">
        <f t="shared" si="1304"/>
        <v>2012.588190819178</v>
      </c>
      <c r="AE505">
        <f t="shared" si="1305"/>
        <v>-587.18296707693003</v>
      </c>
      <c r="AF505">
        <f t="shared" si="1306"/>
        <v>242.35007737423774</v>
      </c>
      <c r="AG505">
        <f t="shared" si="1307"/>
        <v>999.40598282835128</v>
      </c>
      <c r="AH505">
        <f t="shared" si="1308"/>
        <v>310.64852603341922</v>
      </c>
      <c r="AI505">
        <f t="shared" si="1309"/>
        <v>8.6291257231505339E-2</v>
      </c>
      <c r="AJ505">
        <f t="shared" si="1310"/>
        <v>249.5462041821167</v>
      </c>
      <c r="AK505">
        <f t="shared" si="1311"/>
        <v>4.3554028988319793</v>
      </c>
      <c r="AL505">
        <f t="shared" si="1312"/>
        <v>249</v>
      </c>
      <c r="AM505">
        <f t="shared" si="1313"/>
        <v>32</v>
      </c>
      <c r="AN505">
        <f t="shared" si="1314"/>
        <v>46</v>
      </c>
      <c r="AP505">
        <f t="shared" si="1315"/>
        <v>4.9233555020226012</v>
      </c>
      <c r="AQ505">
        <f t="shared" si="1316"/>
        <v>8.5928763756472737E-2</v>
      </c>
      <c r="AR505" t="str">
        <f t="shared" si="1317"/>
        <v>POSITIF</v>
      </c>
      <c r="AS505">
        <f t="shared" si="1318"/>
        <v>4</v>
      </c>
      <c r="AT505">
        <f t="shared" si="1319"/>
        <v>55</v>
      </c>
      <c r="AU505">
        <f t="shared" si="1320"/>
        <v>24</v>
      </c>
      <c r="AV505">
        <f t="shared" si="1321"/>
        <v>1.0225505817469758</v>
      </c>
      <c r="AW505" s="4">
        <f t="shared" si="1322"/>
        <v>4.2606274239457322E-2</v>
      </c>
      <c r="AX505">
        <f t="shared" si="1323"/>
        <v>1.7846874419668157E-2</v>
      </c>
      <c r="AY505">
        <f t="shared" si="1324"/>
        <v>0.27862418251713439</v>
      </c>
      <c r="AZ505" s="4">
        <f t="shared" si="1325"/>
        <v>1.1609340938213933E-2</v>
      </c>
      <c r="BA505">
        <f t="shared" si="1326"/>
        <v>357392.47330991965</v>
      </c>
      <c r="BB505" t="s">
        <v>191</v>
      </c>
      <c r="BC505">
        <f t="shared" si="1327"/>
        <v>1.670129323999631E-2</v>
      </c>
      <c r="BD505">
        <f t="shared" si="1328"/>
        <v>148.56191366050822</v>
      </c>
      <c r="BE505">
        <f t="shared" si="1329"/>
        <v>23.437028768351492</v>
      </c>
      <c r="BF505">
        <f t="shared" si="1330"/>
        <v>-2.2757561074454292E-3</v>
      </c>
      <c r="BG505">
        <f t="shared" si="1331"/>
        <v>23.434753012244048</v>
      </c>
      <c r="BH505" s="19">
        <f t="shared" si="1332"/>
        <v>0.17397047627838372</v>
      </c>
      <c r="BI505">
        <f t="shared" si="1333"/>
        <v>10.735225773292283</v>
      </c>
      <c r="BJ505">
        <f t="shared" si="1334"/>
        <v>18.156225773292284</v>
      </c>
      <c r="BK505">
        <f t="shared" si="1335"/>
        <v>21.049044507043018</v>
      </c>
      <c r="BL505">
        <f t="shared" si="1336"/>
        <v>0.36737513104672742</v>
      </c>
      <c r="BM505">
        <f t="shared" si="1337"/>
        <v>251.29434209234122</v>
      </c>
      <c r="BN505">
        <f t="shared" si="1338"/>
        <v>16.752956139489417</v>
      </c>
      <c r="BO505">
        <f t="shared" si="1339"/>
        <v>16</v>
      </c>
      <c r="BP505">
        <f t="shared" si="1340"/>
        <v>45</v>
      </c>
      <c r="BQ505">
        <f t="shared" si="1341"/>
        <v>10</v>
      </c>
      <c r="BR505">
        <f t="shared" si="1342"/>
        <v>-17.008420615405907</v>
      </c>
      <c r="BS505" t="str">
        <f t="shared" si="1343"/>
        <v>NEGATIF</v>
      </c>
      <c r="BT505">
        <f t="shared" si="1279"/>
        <v>-0.29685294030291326</v>
      </c>
      <c r="BU505">
        <f t="shared" si="1280"/>
        <v>17</v>
      </c>
      <c r="BV505">
        <f t="shared" si="1281"/>
        <v>-2041</v>
      </c>
      <c r="BW505">
        <f t="shared" si="1282"/>
        <v>29</v>
      </c>
      <c r="BX505" t="str">
        <f t="shared" si="1283"/>
        <v>NEGATIF</v>
      </c>
      <c r="BY505">
        <f t="shared" si="1344"/>
        <v>40.712095913249982</v>
      </c>
      <c r="BZ505">
        <f t="shared" si="1345"/>
        <v>220.71209591324998</v>
      </c>
      <c r="CA505">
        <f t="shared" si="1346"/>
        <v>58.226221867451301</v>
      </c>
      <c r="CB505" t="str">
        <f t="shared" si="1347"/>
        <v>POSITIF</v>
      </c>
      <c r="CC505">
        <f t="shared" si="1348"/>
        <v>58</v>
      </c>
      <c r="CD505">
        <f t="shared" si="1349"/>
        <v>13</v>
      </c>
      <c r="CE505">
        <f t="shared" si="1350"/>
        <v>34</v>
      </c>
      <c r="CG505">
        <f t="shared" si="1351"/>
        <v>4.3859136611443308</v>
      </c>
      <c r="CH505">
        <f t="shared" si="1352"/>
        <v>0.40901359945531768</v>
      </c>
      <c r="CI505">
        <f t="shared" si="1353"/>
        <v>0.4090533188923649</v>
      </c>
    </row>
    <row r="506" spans="1:87">
      <c r="A506">
        <f t="shared" ref="A506:F506" si="1363">A212</f>
        <v>7.0027777777777782</v>
      </c>
      <c r="B506">
        <f t="shared" si="1363"/>
        <v>111.315</v>
      </c>
      <c r="C506">
        <f t="shared" si="1363"/>
        <v>7</v>
      </c>
      <c r="D506">
        <f t="shared" si="1363"/>
        <v>2017</v>
      </c>
      <c r="E506">
        <f t="shared" si="1363"/>
        <v>5</v>
      </c>
      <c r="F506">
        <f t="shared" si="1363"/>
        <v>26</v>
      </c>
      <c r="G506">
        <f t="shared" si="1285"/>
        <v>0.12222152900771403</v>
      </c>
      <c r="H506">
        <f t="shared" ref="H506:J506" si="1364">H212</f>
        <v>1</v>
      </c>
      <c r="I506">
        <f t="shared" si="1364"/>
        <v>45</v>
      </c>
      <c r="J506">
        <f t="shared" si="1364"/>
        <v>1.75</v>
      </c>
      <c r="L506">
        <f t="shared" ref="L506:M506" si="1365">L212</f>
        <v>20</v>
      </c>
      <c r="M506">
        <f t="shared" si="1365"/>
        <v>-13</v>
      </c>
      <c r="N506">
        <f t="shared" si="1288"/>
        <v>2457899.28125</v>
      </c>
      <c r="O506">
        <f t="shared" si="1289"/>
        <v>8.1273429360522115E-4</v>
      </c>
      <c r="P506">
        <f t="shared" si="1290"/>
        <v>2457899.2820627345</v>
      </c>
      <c r="Q506">
        <f t="shared" si="1291"/>
        <v>0.1739707614711698</v>
      </c>
      <c r="R506">
        <f t="shared" si="1292"/>
        <v>249.4599129248852</v>
      </c>
      <c r="S506">
        <f t="shared" si="1293"/>
        <v>353.60113369577448</v>
      </c>
      <c r="T506">
        <f t="shared" si="1294"/>
        <v>4.3538968322776048</v>
      </c>
      <c r="U506">
        <f t="shared" si="1295"/>
        <v>6.17150402177593</v>
      </c>
      <c r="V506">
        <f t="shared" si="1296"/>
        <v>148.55684346662866</v>
      </c>
      <c r="W506">
        <f t="shared" si="1297"/>
        <v>2.5928060448624972</v>
      </c>
      <c r="X506">
        <f t="shared" si="1298"/>
        <v>63.547196477684338</v>
      </c>
      <c r="Y506">
        <f t="shared" si="1299"/>
        <v>1.109107808947335</v>
      </c>
      <c r="Z506">
        <f t="shared" si="1300"/>
        <v>140.30814073871534</v>
      </c>
      <c r="AA506">
        <f t="shared" si="1301"/>
        <v>2.4488390232421717</v>
      </c>
      <c r="AB506">
        <f t="shared" si="1302"/>
        <v>-2363.798056294881</v>
      </c>
      <c r="AC506">
        <f t="shared" si="1303"/>
        <v>59.59451946446238</v>
      </c>
      <c r="AD506">
        <f t="shared" si="1304"/>
        <v>1986.465879043724</v>
      </c>
      <c r="AE506">
        <f t="shared" si="1305"/>
        <v>-583.88217836971955</v>
      </c>
      <c r="AF506">
        <f t="shared" si="1306"/>
        <v>241.37398952122462</v>
      </c>
      <c r="AG506">
        <f t="shared" si="1307"/>
        <v>988.18501455276692</v>
      </c>
      <c r="AH506">
        <f t="shared" si="1308"/>
        <v>327.93916791757738</v>
      </c>
      <c r="AI506">
        <f t="shared" si="1309"/>
        <v>9.1094213310438155E-2</v>
      </c>
      <c r="AJ506">
        <f t="shared" si="1310"/>
        <v>249.55100713819564</v>
      </c>
      <c r="AK506">
        <f t="shared" si="1311"/>
        <v>4.3554867262293859</v>
      </c>
      <c r="AL506">
        <f t="shared" si="1312"/>
        <v>249</v>
      </c>
      <c r="AM506">
        <f t="shared" si="1313"/>
        <v>33</v>
      </c>
      <c r="AN506">
        <f t="shared" si="1314"/>
        <v>3</v>
      </c>
      <c r="AP506">
        <f t="shared" si="1315"/>
        <v>4.9236504217153767</v>
      </c>
      <c r="AQ506">
        <f t="shared" si="1316"/>
        <v>8.5933911076140637E-2</v>
      </c>
      <c r="AR506" t="str">
        <f t="shared" si="1317"/>
        <v>POSITIF</v>
      </c>
      <c r="AS506">
        <f t="shared" si="1318"/>
        <v>4</v>
      </c>
      <c r="AT506">
        <f t="shared" si="1319"/>
        <v>55</v>
      </c>
      <c r="AU506">
        <f t="shared" si="1320"/>
        <v>25</v>
      </c>
      <c r="AV506">
        <f t="shared" si="1321"/>
        <v>1.0225759541271748</v>
      </c>
      <c r="AW506" s="4">
        <f t="shared" si="1322"/>
        <v>4.260733142196562E-2</v>
      </c>
      <c r="AX506">
        <f t="shared" si="1323"/>
        <v>1.7847317251241699E-2</v>
      </c>
      <c r="AY506">
        <f t="shared" si="1324"/>
        <v>0.27863109529381225</v>
      </c>
      <c r="AZ506" s="4">
        <f t="shared" si="1325"/>
        <v>1.1609628970575511E-2</v>
      </c>
      <c r="BA506">
        <f t="shared" si="1326"/>
        <v>357383.60655053362</v>
      </c>
      <c r="BB506" t="s">
        <v>191</v>
      </c>
      <c r="BC506">
        <f t="shared" si="1327"/>
        <v>1.6701293228018211E-2</v>
      </c>
      <c r="BD506">
        <f t="shared" si="1328"/>
        <v>148.56136205879957</v>
      </c>
      <c r="BE506">
        <f t="shared" si="1329"/>
        <v>23.4370287646428</v>
      </c>
      <c r="BF506">
        <f t="shared" si="1330"/>
        <v>-2.2757885419225064E-3</v>
      </c>
      <c r="BG506">
        <f t="shared" si="1331"/>
        <v>23.434752976100878</v>
      </c>
      <c r="BH506" s="19">
        <f t="shared" si="1332"/>
        <v>0.1739707614711698</v>
      </c>
      <c r="BI506">
        <f t="shared" si="1333"/>
        <v>10.985910249346245</v>
      </c>
      <c r="BJ506">
        <f t="shared" si="1334"/>
        <v>18.406910249346247</v>
      </c>
      <c r="BK506">
        <f t="shared" si="1335"/>
        <v>24.804946566987365</v>
      </c>
      <c r="BL506">
        <f t="shared" si="1336"/>
        <v>0.4329279883751937</v>
      </c>
      <c r="BM506">
        <f t="shared" si="1337"/>
        <v>251.29870717320631</v>
      </c>
      <c r="BN506">
        <f t="shared" si="1338"/>
        <v>16.753247144880422</v>
      </c>
      <c r="BO506">
        <f t="shared" si="1339"/>
        <v>16</v>
      </c>
      <c r="BP506">
        <f t="shared" si="1340"/>
        <v>45</v>
      </c>
      <c r="BQ506">
        <f t="shared" si="1341"/>
        <v>11</v>
      </c>
      <c r="BR506">
        <f t="shared" si="1342"/>
        <v>-17.008824178704923</v>
      </c>
      <c r="BS506" t="str">
        <f t="shared" si="1343"/>
        <v>NEGATIF</v>
      </c>
      <c r="BT506">
        <f t="shared" si="1279"/>
        <v>-0.29685998381122131</v>
      </c>
      <c r="BU506">
        <f t="shared" si="1280"/>
        <v>17</v>
      </c>
      <c r="BV506">
        <f t="shared" si="1281"/>
        <v>-2041</v>
      </c>
      <c r="BW506">
        <f t="shared" si="1282"/>
        <v>28</v>
      </c>
      <c r="BX506" t="str">
        <f t="shared" si="1283"/>
        <v>NEGATIF</v>
      </c>
      <c r="BY506">
        <f t="shared" si="1344"/>
        <v>45.360321685364511</v>
      </c>
      <c r="BZ506">
        <f t="shared" si="1345"/>
        <v>225.36032168536451</v>
      </c>
      <c r="CA506">
        <f t="shared" si="1346"/>
        <v>55.679629240631762</v>
      </c>
      <c r="CB506" t="str">
        <f t="shared" si="1347"/>
        <v>POSITIF</v>
      </c>
      <c r="CC506">
        <f t="shared" si="1348"/>
        <v>55</v>
      </c>
      <c r="CD506">
        <f t="shared" si="1349"/>
        <v>40</v>
      </c>
      <c r="CE506">
        <f t="shared" si="1350"/>
        <v>46</v>
      </c>
      <c r="CG506">
        <f t="shared" si="1351"/>
        <v>4.3859898461775426</v>
      </c>
      <c r="CH506">
        <f t="shared" si="1352"/>
        <v>0.40901359882450034</v>
      </c>
      <c r="CI506">
        <f t="shared" si="1353"/>
        <v>0.40905331882763607</v>
      </c>
    </row>
    <row r="507" spans="1:87">
      <c r="A507">
        <f t="shared" ref="A507:F507" si="1366">A213</f>
        <v>7.0027777777777782</v>
      </c>
      <c r="B507">
        <f t="shared" si="1366"/>
        <v>111.315</v>
      </c>
      <c r="C507">
        <f t="shared" si="1366"/>
        <v>7</v>
      </c>
      <c r="D507">
        <f t="shared" si="1366"/>
        <v>2017</v>
      </c>
      <c r="E507">
        <f t="shared" si="1366"/>
        <v>5</v>
      </c>
      <c r="F507">
        <f t="shared" si="1366"/>
        <v>26</v>
      </c>
      <c r="G507">
        <f t="shared" si="1285"/>
        <v>0.12222152900771403</v>
      </c>
      <c r="H507">
        <f t="shared" ref="H507:J507" si="1367">H213</f>
        <v>2</v>
      </c>
      <c r="I507">
        <f t="shared" si="1367"/>
        <v>0</v>
      </c>
      <c r="J507">
        <f t="shared" si="1367"/>
        <v>2</v>
      </c>
      <c r="L507">
        <f t="shared" ref="L507:M507" si="1368">L213</f>
        <v>20</v>
      </c>
      <c r="M507">
        <f t="shared" si="1368"/>
        <v>-13</v>
      </c>
      <c r="N507">
        <f t="shared" si="1288"/>
        <v>2457899.291666667</v>
      </c>
      <c r="O507">
        <f t="shared" si="1289"/>
        <v>8.1273429360522115E-4</v>
      </c>
      <c r="P507">
        <f t="shared" si="1290"/>
        <v>2457899.2924794015</v>
      </c>
      <c r="Q507">
        <f t="shared" si="1291"/>
        <v>0.17397104666396862</v>
      </c>
      <c r="R507">
        <f t="shared" si="1292"/>
        <v>249.4599129248852</v>
      </c>
      <c r="S507">
        <f t="shared" si="1293"/>
        <v>353.73722737110802</v>
      </c>
      <c r="T507">
        <f t="shared" si="1294"/>
        <v>4.3538968322776048</v>
      </c>
      <c r="U507">
        <f t="shared" si="1295"/>
        <v>6.1738793045016402</v>
      </c>
      <c r="V507">
        <f t="shared" si="1296"/>
        <v>148.55629186325837</v>
      </c>
      <c r="W507">
        <f t="shared" si="1297"/>
        <v>2.5927964175675204</v>
      </c>
      <c r="X507">
        <f t="shared" si="1298"/>
        <v>63.557463637755063</v>
      </c>
      <c r="Y507">
        <f t="shared" si="1299"/>
        <v>1.1092870046953984</v>
      </c>
      <c r="Z507">
        <f t="shared" si="1300"/>
        <v>140.31840740854022</v>
      </c>
      <c r="AA507">
        <f t="shared" si="1301"/>
        <v>2.4490182104338309</v>
      </c>
      <c r="AB507">
        <f t="shared" si="1302"/>
        <v>-2310.3496079800993</v>
      </c>
      <c r="AC507">
        <f t="shared" si="1303"/>
        <v>58.463248358591429</v>
      </c>
      <c r="AD507">
        <f t="shared" si="1304"/>
        <v>1959.5059857197039</v>
      </c>
      <c r="AE507">
        <f t="shared" si="1305"/>
        <v>-580.51984624231034</v>
      </c>
      <c r="AF507">
        <f t="shared" si="1306"/>
        <v>240.39559604693142</v>
      </c>
      <c r="AG507">
        <f t="shared" si="1307"/>
        <v>976.95568123281737</v>
      </c>
      <c r="AH507">
        <f t="shared" si="1308"/>
        <v>344.45105713563453</v>
      </c>
      <c r="AI507">
        <f t="shared" si="1309"/>
        <v>9.568084920434293E-2</v>
      </c>
      <c r="AJ507">
        <f t="shared" si="1310"/>
        <v>249.55559377408954</v>
      </c>
      <c r="AK507">
        <f t="shared" si="1311"/>
        <v>4.3555667781273248</v>
      </c>
      <c r="AL507">
        <f t="shared" si="1312"/>
        <v>249</v>
      </c>
      <c r="AM507">
        <f t="shared" si="1313"/>
        <v>33</v>
      </c>
      <c r="AN507">
        <f t="shared" si="1314"/>
        <v>20</v>
      </c>
      <c r="AP507">
        <f t="shared" si="1315"/>
        <v>4.9101617158419426</v>
      </c>
      <c r="AQ507">
        <f t="shared" si="1316"/>
        <v>8.5698488746816112E-2</v>
      </c>
      <c r="AR507" t="str">
        <f t="shared" si="1317"/>
        <v>POSITIF</v>
      </c>
      <c r="AS507">
        <f t="shared" si="1318"/>
        <v>4</v>
      </c>
      <c r="AT507">
        <f t="shared" si="1319"/>
        <v>54</v>
      </c>
      <c r="AU507">
        <f t="shared" si="1320"/>
        <v>36</v>
      </c>
      <c r="AV507">
        <f t="shared" si="1321"/>
        <v>1.0226009027441094</v>
      </c>
      <c r="AW507" s="4">
        <f t="shared" si="1322"/>
        <v>4.2608370947671226E-2</v>
      </c>
      <c r="AX507">
        <f t="shared" si="1323"/>
        <v>1.7847752686751026E-2</v>
      </c>
      <c r="AY507">
        <f t="shared" si="1324"/>
        <v>0.27863789261494198</v>
      </c>
      <c r="AZ507" s="4">
        <f t="shared" si="1325"/>
        <v>1.1609912192289249E-2</v>
      </c>
      <c r="BA507">
        <f t="shared" si="1326"/>
        <v>357374.88831064414</v>
      </c>
      <c r="BB507" t="s">
        <v>191</v>
      </c>
      <c r="BC507">
        <f t="shared" si="1327"/>
        <v>1.6701293216040115E-2</v>
      </c>
      <c r="BD507">
        <f t="shared" si="1328"/>
        <v>148.56081045706625</v>
      </c>
      <c r="BE507">
        <f t="shared" si="1329"/>
        <v>23.437028760934101</v>
      </c>
      <c r="BF507">
        <f t="shared" si="1330"/>
        <v>-2.2758209639330749E-3</v>
      </c>
      <c r="BG507">
        <f t="shared" si="1331"/>
        <v>23.434752939970167</v>
      </c>
      <c r="BH507" s="19">
        <f t="shared" si="1332"/>
        <v>0.17397104666396862</v>
      </c>
      <c r="BI507">
        <f t="shared" si="1333"/>
        <v>11.236594736607124</v>
      </c>
      <c r="BJ507">
        <f t="shared" si="1334"/>
        <v>18.657594736607123</v>
      </c>
      <c r="BK507">
        <f t="shared" si="1335"/>
        <v>28.561045376747725</v>
      </c>
      <c r="BL507">
        <f t="shared" si="1336"/>
        <v>0.49848427963575209</v>
      </c>
      <c r="BM507">
        <f t="shared" si="1337"/>
        <v>251.30287567235911</v>
      </c>
      <c r="BN507">
        <f t="shared" si="1338"/>
        <v>16.753525044823942</v>
      </c>
      <c r="BO507">
        <f t="shared" si="1339"/>
        <v>16</v>
      </c>
      <c r="BP507">
        <f t="shared" si="1340"/>
        <v>45</v>
      </c>
      <c r="BQ507">
        <f t="shared" si="1341"/>
        <v>12</v>
      </c>
      <c r="BR507">
        <f t="shared" si="1342"/>
        <v>-17.022833671040715</v>
      </c>
      <c r="BS507" t="str">
        <f t="shared" si="1343"/>
        <v>NEGATIF</v>
      </c>
      <c r="BT507">
        <f t="shared" si="1279"/>
        <v>-0.29710449557901381</v>
      </c>
      <c r="BU507">
        <f t="shared" si="1280"/>
        <v>17</v>
      </c>
      <c r="BV507">
        <f t="shared" si="1281"/>
        <v>-2042</v>
      </c>
      <c r="BW507">
        <f t="shared" si="1282"/>
        <v>37</v>
      </c>
      <c r="BX507" t="str">
        <f t="shared" si="1283"/>
        <v>NEGATIF</v>
      </c>
      <c r="BY507">
        <f t="shared" si="1344"/>
        <v>49.31810194590873</v>
      </c>
      <c r="BZ507">
        <f t="shared" si="1345"/>
        <v>229.31810194590872</v>
      </c>
      <c r="CA507">
        <f t="shared" si="1346"/>
        <v>52.927308502430073</v>
      </c>
      <c r="CB507" t="str">
        <f t="shared" si="1347"/>
        <v>POSITIF</v>
      </c>
      <c r="CC507">
        <f t="shared" si="1348"/>
        <v>52</v>
      </c>
      <c r="CD507">
        <f t="shared" si="1349"/>
        <v>55</v>
      </c>
      <c r="CE507">
        <f t="shared" si="1350"/>
        <v>38</v>
      </c>
      <c r="CG507">
        <f t="shared" si="1351"/>
        <v>4.3860626002126253</v>
      </c>
      <c r="CH507">
        <f t="shared" si="1352"/>
        <v>0.40901359819390049</v>
      </c>
      <c r="CI507">
        <f t="shared" si="1353"/>
        <v>0.40905331876290701</v>
      </c>
    </row>
    <row r="508" spans="1:87">
      <c r="A508">
        <f t="shared" ref="A508:F508" si="1369">A214</f>
        <v>7.0027777777777782</v>
      </c>
      <c r="B508">
        <f t="shared" si="1369"/>
        <v>111.315</v>
      </c>
      <c r="C508">
        <f t="shared" si="1369"/>
        <v>7</v>
      </c>
      <c r="D508">
        <f t="shared" si="1369"/>
        <v>2017</v>
      </c>
      <c r="E508">
        <f t="shared" si="1369"/>
        <v>5</v>
      </c>
      <c r="F508">
        <f t="shared" si="1369"/>
        <v>26</v>
      </c>
      <c r="G508">
        <f t="shared" si="1285"/>
        <v>0.12222152900771403</v>
      </c>
      <c r="H508">
        <f t="shared" ref="H508:J508" si="1370">H214</f>
        <v>2</v>
      </c>
      <c r="I508">
        <f t="shared" si="1370"/>
        <v>15</v>
      </c>
      <c r="J508">
        <f t="shared" si="1370"/>
        <v>2.25</v>
      </c>
      <c r="L508">
        <f t="shared" ref="L508:M508" si="1371">L214</f>
        <v>20</v>
      </c>
      <c r="M508">
        <f t="shared" si="1371"/>
        <v>-13</v>
      </c>
      <c r="N508">
        <f t="shared" si="1288"/>
        <v>2457899.3020833335</v>
      </c>
      <c r="O508">
        <f t="shared" si="1289"/>
        <v>8.1273429360522115E-4</v>
      </c>
      <c r="P508">
        <f t="shared" si="1290"/>
        <v>2457899.302896068</v>
      </c>
      <c r="Q508">
        <f t="shared" si="1291"/>
        <v>0.1739713318567547</v>
      </c>
      <c r="R508">
        <f t="shared" si="1292"/>
        <v>249.4599129248852</v>
      </c>
      <c r="S508">
        <f t="shared" si="1293"/>
        <v>353.87332104037341</v>
      </c>
      <c r="T508">
        <f t="shared" si="1294"/>
        <v>4.3538968322776048</v>
      </c>
      <c r="U508">
        <f t="shared" si="1295"/>
        <v>6.1762545871214414</v>
      </c>
      <c r="V508">
        <f t="shared" si="1296"/>
        <v>148.55574025991274</v>
      </c>
      <c r="W508">
        <f t="shared" si="1297"/>
        <v>2.592786790272974</v>
      </c>
      <c r="X508">
        <f t="shared" si="1298"/>
        <v>63.567730797367403</v>
      </c>
      <c r="Y508">
        <f t="shared" si="1299"/>
        <v>1.1094662004354616</v>
      </c>
      <c r="Z508">
        <f t="shared" si="1300"/>
        <v>140.32867407790582</v>
      </c>
      <c r="AA508">
        <f t="shared" si="1301"/>
        <v>2.4491973976174743</v>
      </c>
      <c r="AB508">
        <f t="shared" si="1302"/>
        <v>-2256.8872277320929</v>
      </c>
      <c r="AC508">
        <f t="shared" si="1303"/>
        <v>57.325814479243306</v>
      </c>
      <c r="AD508">
        <f t="shared" si="1304"/>
        <v>1931.7198807167545</v>
      </c>
      <c r="AE508">
        <f t="shared" si="1305"/>
        <v>-577.09632539736049</v>
      </c>
      <c r="AF508">
        <f t="shared" si="1306"/>
        <v>239.41492276827609</v>
      </c>
      <c r="AG508">
        <f t="shared" si="1307"/>
        <v>965.71806863798327</v>
      </c>
      <c r="AH508">
        <f t="shared" si="1308"/>
        <v>360.19513347280383</v>
      </c>
      <c r="AI508">
        <f t="shared" si="1309"/>
        <v>0.1000542037424455</v>
      </c>
      <c r="AJ508">
        <f t="shared" si="1310"/>
        <v>249.55996712862765</v>
      </c>
      <c r="AK508">
        <f t="shared" si="1311"/>
        <v>4.3556431075633713</v>
      </c>
      <c r="AL508">
        <f t="shared" si="1312"/>
        <v>249</v>
      </c>
      <c r="AM508">
        <f t="shared" si="1313"/>
        <v>33</v>
      </c>
      <c r="AN508">
        <f t="shared" si="1314"/>
        <v>35</v>
      </c>
      <c r="AP508">
        <f t="shared" si="1315"/>
        <v>4.9230851537052329</v>
      </c>
      <c r="AQ508">
        <f t="shared" si="1316"/>
        <v>8.5924045288207435E-2</v>
      </c>
      <c r="AR508" t="str">
        <f t="shared" si="1317"/>
        <v>POSITIF</v>
      </c>
      <c r="AS508">
        <f t="shared" si="1318"/>
        <v>4</v>
      </c>
      <c r="AT508">
        <f t="shared" si="1319"/>
        <v>55</v>
      </c>
      <c r="AU508">
        <f t="shared" si="1320"/>
        <v>23</v>
      </c>
      <c r="AV508">
        <f t="shared" si="1321"/>
        <v>1.0226254273940094</v>
      </c>
      <c r="AW508" s="4">
        <f t="shared" si="1322"/>
        <v>4.2609392808083728E-2</v>
      </c>
      <c r="AX508">
        <f t="shared" si="1323"/>
        <v>1.7848180722639679E-2</v>
      </c>
      <c r="AY508">
        <f t="shared" si="1324"/>
        <v>0.27864457442500828</v>
      </c>
      <c r="AZ508" s="4">
        <f t="shared" si="1325"/>
        <v>1.1610190601042012E-2</v>
      </c>
      <c r="BA508">
        <f t="shared" si="1326"/>
        <v>357366.31863974355</v>
      </c>
      <c r="BB508" t="s">
        <v>191</v>
      </c>
      <c r="BC508">
        <f t="shared" si="1327"/>
        <v>1.6701293204062016E-2</v>
      </c>
      <c r="BD508">
        <f t="shared" si="1328"/>
        <v>148.5602588553576</v>
      </c>
      <c r="BE508">
        <f t="shared" si="1329"/>
        <v>23.437028757225409</v>
      </c>
      <c r="BF508">
        <f t="shared" si="1330"/>
        <v>-2.2758533734684276E-3</v>
      </c>
      <c r="BG508">
        <f t="shared" si="1331"/>
        <v>23.43475290385194</v>
      </c>
      <c r="BH508" s="19">
        <f t="shared" si="1332"/>
        <v>0.1739713318567547</v>
      </c>
      <c r="BI508">
        <f t="shared" si="1333"/>
        <v>11.487279212661088</v>
      </c>
      <c r="BJ508">
        <f t="shared" si="1334"/>
        <v>18.908279212661089</v>
      </c>
      <c r="BK508">
        <f t="shared" si="1335"/>
        <v>32.317337840663889</v>
      </c>
      <c r="BL508">
        <f t="shared" si="1336"/>
        <v>0.56404395079893943</v>
      </c>
      <c r="BM508">
        <f t="shared" si="1337"/>
        <v>251.30685034925247</v>
      </c>
      <c r="BN508">
        <f t="shared" si="1338"/>
        <v>16.753790023283496</v>
      </c>
      <c r="BO508">
        <f t="shared" si="1339"/>
        <v>16</v>
      </c>
      <c r="BP508">
        <f t="shared" si="1340"/>
        <v>45</v>
      </c>
      <c r="BQ508">
        <f t="shared" si="1341"/>
        <v>13</v>
      </c>
      <c r="BR508">
        <f t="shared" si="1342"/>
        <v>-17.010680226720535</v>
      </c>
      <c r="BS508" t="str">
        <f t="shared" si="1343"/>
        <v>NEGATIF</v>
      </c>
      <c r="BT508">
        <f t="shared" si="1279"/>
        <v>-0.29689237796016882</v>
      </c>
      <c r="BU508">
        <f t="shared" si="1280"/>
        <v>17</v>
      </c>
      <c r="BV508">
        <f t="shared" si="1281"/>
        <v>-2041</v>
      </c>
      <c r="BW508">
        <f t="shared" si="1282"/>
        <v>21</v>
      </c>
      <c r="BX508" t="str">
        <f t="shared" si="1283"/>
        <v>NEGATIF</v>
      </c>
      <c r="BY508">
        <f t="shared" si="1344"/>
        <v>52.739181484484867</v>
      </c>
      <c r="BZ508">
        <f t="shared" si="1345"/>
        <v>232.73918148448487</v>
      </c>
      <c r="CA508">
        <f t="shared" si="1346"/>
        <v>50.034539075541588</v>
      </c>
      <c r="CB508" t="str">
        <f t="shared" si="1347"/>
        <v>POSITIF</v>
      </c>
      <c r="CC508">
        <f t="shared" si="1348"/>
        <v>50</v>
      </c>
      <c r="CD508">
        <f t="shared" si="1349"/>
        <v>2</v>
      </c>
      <c r="CE508">
        <f t="shared" si="1350"/>
        <v>4</v>
      </c>
      <c r="CG508">
        <f t="shared" si="1351"/>
        <v>4.3861319714111175</v>
      </c>
      <c r="CH508">
        <f t="shared" si="1352"/>
        <v>0.40901359756351852</v>
      </c>
      <c r="CI508">
        <f t="shared" si="1353"/>
        <v>0.40905331869817813</v>
      </c>
    </row>
    <row r="509" spans="1:87">
      <c r="A509">
        <f t="shared" ref="A509:F509" si="1372">A215</f>
        <v>7.0027777777777782</v>
      </c>
      <c r="B509">
        <f t="shared" si="1372"/>
        <v>111.315</v>
      </c>
      <c r="C509">
        <f t="shared" si="1372"/>
        <v>7</v>
      </c>
      <c r="D509">
        <f t="shared" si="1372"/>
        <v>2017</v>
      </c>
      <c r="E509">
        <f t="shared" si="1372"/>
        <v>5</v>
      </c>
      <c r="F509">
        <f t="shared" si="1372"/>
        <v>26</v>
      </c>
      <c r="G509">
        <f t="shared" si="1285"/>
        <v>0.12222152900771403</v>
      </c>
      <c r="H509">
        <f t="shared" ref="H509:J509" si="1373">H215</f>
        <v>2</v>
      </c>
      <c r="I509">
        <f t="shared" si="1373"/>
        <v>30</v>
      </c>
      <c r="J509">
        <f t="shared" si="1373"/>
        <v>2.5</v>
      </c>
      <c r="L509">
        <f t="shared" ref="L509:M509" si="1374">L215</f>
        <v>20</v>
      </c>
      <c r="M509">
        <f t="shared" si="1374"/>
        <v>-13</v>
      </c>
      <c r="N509">
        <f t="shared" si="1288"/>
        <v>2457899.3125</v>
      </c>
      <c r="O509">
        <f t="shared" si="1289"/>
        <v>8.1273429360522115E-4</v>
      </c>
      <c r="P509">
        <f t="shared" si="1290"/>
        <v>2457899.3133127345</v>
      </c>
      <c r="Q509">
        <f t="shared" si="1291"/>
        <v>0.17397161704954078</v>
      </c>
      <c r="R509">
        <f t="shared" si="1292"/>
        <v>249.4599129248852</v>
      </c>
      <c r="S509">
        <f t="shared" si="1293"/>
        <v>354.0094147096388</v>
      </c>
      <c r="T509">
        <f t="shared" si="1294"/>
        <v>4.3538968322776048</v>
      </c>
      <c r="U509">
        <f t="shared" si="1295"/>
        <v>6.1786298697412434</v>
      </c>
      <c r="V509">
        <f t="shared" si="1296"/>
        <v>148.55518865656705</v>
      </c>
      <c r="W509">
        <f t="shared" si="1297"/>
        <v>2.5927771629784271</v>
      </c>
      <c r="X509">
        <f t="shared" si="1298"/>
        <v>63.577997956979743</v>
      </c>
      <c r="Y509">
        <f t="shared" si="1299"/>
        <v>1.1096453961755246</v>
      </c>
      <c r="Z509">
        <f t="shared" si="1300"/>
        <v>140.33894074727141</v>
      </c>
      <c r="AA509">
        <f t="shared" si="1301"/>
        <v>2.4493765848011173</v>
      </c>
      <c r="AB509">
        <f t="shared" si="1302"/>
        <v>-2203.4112148008703</v>
      </c>
      <c r="AC509">
        <f t="shared" si="1303"/>
        <v>56.182337677096911</v>
      </c>
      <c r="AD509">
        <f t="shared" si="1304"/>
        <v>1903.1192786790173</v>
      </c>
      <c r="AE509">
        <f t="shared" si="1305"/>
        <v>-573.61197653715817</v>
      </c>
      <c r="AF509">
        <f t="shared" si="1306"/>
        <v>238.43199543084802</v>
      </c>
      <c r="AG509">
        <f t="shared" si="1307"/>
        <v>954.4722610975125</v>
      </c>
      <c r="AH509">
        <f t="shared" si="1308"/>
        <v>375.18268154644602</v>
      </c>
      <c r="AI509">
        <f t="shared" si="1309"/>
        <v>0.10421741154067946</v>
      </c>
      <c r="AJ509">
        <f t="shared" si="1310"/>
        <v>249.56413033642588</v>
      </c>
      <c r="AK509">
        <f t="shared" si="1311"/>
        <v>4.3557157692468955</v>
      </c>
      <c r="AL509">
        <f t="shared" si="1312"/>
        <v>249</v>
      </c>
      <c r="AM509">
        <f t="shared" si="1313"/>
        <v>33</v>
      </c>
      <c r="AN509">
        <f t="shared" si="1314"/>
        <v>50</v>
      </c>
      <c r="AP509">
        <f t="shared" si="1315"/>
        <v>4.918834365463832</v>
      </c>
      <c r="AQ509">
        <f t="shared" si="1316"/>
        <v>8.584985503758992E-2</v>
      </c>
      <c r="AR509" t="str">
        <f t="shared" si="1317"/>
        <v>POSITIF</v>
      </c>
      <c r="AS509">
        <f t="shared" si="1318"/>
        <v>4</v>
      </c>
      <c r="AT509">
        <f t="shared" si="1319"/>
        <v>55</v>
      </c>
      <c r="AU509">
        <f t="shared" si="1320"/>
        <v>7</v>
      </c>
      <c r="AV509">
        <f t="shared" si="1321"/>
        <v>1.0226495278799912</v>
      </c>
      <c r="AW509" s="4">
        <f t="shared" si="1322"/>
        <v>4.2610396994999633E-2</v>
      </c>
      <c r="AX509">
        <f t="shared" si="1323"/>
        <v>1.7848601355471394E-2</v>
      </c>
      <c r="AY509">
        <f t="shared" si="1324"/>
        <v>0.27865114067037233</v>
      </c>
      <c r="AZ509" s="4">
        <f t="shared" si="1325"/>
        <v>1.1610464194598847E-2</v>
      </c>
      <c r="BA509">
        <f t="shared" si="1326"/>
        <v>357357.89758527599</v>
      </c>
      <c r="BB509" t="s">
        <v>191</v>
      </c>
      <c r="BC509">
        <f t="shared" si="1327"/>
        <v>1.6701293192083921E-2</v>
      </c>
      <c r="BD509">
        <f t="shared" si="1328"/>
        <v>148.55970725364895</v>
      </c>
      <c r="BE509">
        <f t="shared" si="1329"/>
        <v>23.437028753516714</v>
      </c>
      <c r="BF509">
        <f t="shared" si="1330"/>
        <v>-2.2758857705242014E-3</v>
      </c>
      <c r="BG509">
        <f t="shared" si="1331"/>
        <v>23.434752867746191</v>
      </c>
      <c r="BH509" s="19">
        <f t="shared" si="1332"/>
        <v>0.17397161704954078</v>
      </c>
      <c r="BI509">
        <f t="shared" si="1333"/>
        <v>11.73796368871505</v>
      </c>
      <c r="BJ509">
        <f t="shared" si="1334"/>
        <v>19.158963688715051</v>
      </c>
      <c r="BK509">
        <f t="shared" si="1335"/>
        <v>36.073821280179331</v>
      </c>
      <c r="BL509">
        <f t="shared" si="1336"/>
        <v>0.62960695511512521</v>
      </c>
      <c r="BM509">
        <f t="shared" si="1337"/>
        <v>251.31063405054644</v>
      </c>
      <c r="BN509">
        <f t="shared" si="1338"/>
        <v>16.754042270036429</v>
      </c>
      <c r="BO509">
        <f t="shared" si="1339"/>
        <v>16</v>
      </c>
      <c r="BP509">
        <f t="shared" si="1340"/>
        <v>45</v>
      </c>
      <c r="BQ509">
        <f t="shared" si="1341"/>
        <v>14</v>
      </c>
      <c r="BR509">
        <f t="shared" si="1342"/>
        <v>-17.015488312226019</v>
      </c>
      <c r="BS509" t="str">
        <f t="shared" si="1343"/>
        <v>NEGATIF</v>
      </c>
      <c r="BT509">
        <f t="shared" si="1279"/>
        <v>-0.29697629488295696</v>
      </c>
      <c r="BU509">
        <f t="shared" si="1280"/>
        <v>17</v>
      </c>
      <c r="BV509">
        <f t="shared" si="1281"/>
        <v>-2041</v>
      </c>
      <c r="BW509">
        <f t="shared" si="1282"/>
        <v>4</v>
      </c>
      <c r="BX509" t="str">
        <f t="shared" si="1283"/>
        <v>NEGATIF</v>
      </c>
      <c r="BY509">
        <f t="shared" si="1344"/>
        <v>55.659269092355331</v>
      </c>
      <c r="BZ509">
        <f t="shared" si="1345"/>
        <v>235.65926909235532</v>
      </c>
      <c r="CA509">
        <f t="shared" si="1346"/>
        <v>47.006898332108264</v>
      </c>
      <c r="CB509" t="str">
        <f t="shared" si="1347"/>
        <v>POSITIF</v>
      </c>
      <c r="CC509">
        <f t="shared" si="1348"/>
        <v>47</v>
      </c>
      <c r="CD509">
        <f t="shared" si="1349"/>
        <v>0</v>
      </c>
      <c r="CE509">
        <f t="shared" si="1350"/>
        <v>24</v>
      </c>
      <c r="CG509">
        <f t="shared" si="1351"/>
        <v>4.3861980094566091</v>
      </c>
      <c r="CH509">
        <f t="shared" si="1352"/>
        <v>0.40901359693335426</v>
      </c>
      <c r="CI509">
        <f t="shared" si="1353"/>
        <v>0.40905331863344918</v>
      </c>
    </row>
    <row r="510" spans="1:87">
      <c r="A510">
        <f t="shared" ref="A510:F510" si="1375">A216</f>
        <v>7.0027777777777782</v>
      </c>
      <c r="B510">
        <f t="shared" si="1375"/>
        <v>111.315</v>
      </c>
      <c r="C510">
        <f t="shared" si="1375"/>
        <v>7</v>
      </c>
      <c r="D510">
        <f t="shared" si="1375"/>
        <v>2017</v>
      </c>
      <c r="E510">
        <f t="shared" si="1375"/>
        <v>5</v>
      </c>
      <c r="F510">
        <f t="shared" si="1375"/>
        <v>26</v>
      </c>
      <c r="G510">
        <f t="shared" si="1285"/>
        <v>0.12222152900771403</v>
      </c>
      <c r="H510">
        <f t="shared" ref="H510:J510" si="1376">H216</f>
        <v>2</v>
      </c>
      <c r="I510">
        <f t="shared" si="1376"/>
        <v>45</v>
      </c>
      <c r="J510">
        <f t="shared" si="1376"/>
        <v>2.75</v>
      </c>
      <c r="L510">
        <f t="shared" ref="L510:M510" si="1377">L216</f>
        <v>20</v>
      </c>
      <c r="M510">
        <f t="shared" si="1377"/>
        <v>-13</v>
      </c>
      <c r="N510">
        <f t="shared" si="1288"/>
        <v>2457899.322916667</v>
      </c>
      <c r="O510">
        <f t="shared" si="1289"/>
        <v>8.1273429360522115E-4</v>
      </c>
      <c r="P510">
        <f t="shared" si="1290"/>
        <v>2457899.3237294015</v>
      </c>
      <c r="Q510">
        <f t="shared" si="1291"/>
        <v>0.1739719022423396</v>
      </c>
      <c r="R510">
        <f t="shared" si="1292"/>
        <v>249.4599129248852</v>
      </c>
      <c r="S510">
        <f t="shared" si="1293"/>
        <v>354.14550838497235</v>
      </c>
      <c r="T510">
        <f t="shared" si="1294"/>
        <v>4.3538968322776048</v>
      </c>
      <c r="U510">
        <f t="shared" si="1295"/>
        <v>6.1810051524669536</v>
      </c>
      <c r="V510">
        <f t="shared" si="1296"/>
        <v>148.55463705319676</v>
      </c>
      <c r="W510">
        <f t="shared" si="1297"/>
        <v>2.5927675356834499</v>
      </c>
      <c r="X510">
        <f t="shared" si="1298"/>
        <v>63.588265117050469</v>
      </c>
      <c r="Y510">
        <f t="shared" si="1299"/>
        <v>1.1098245919235881</v>
      </c>
      <c r="Z510">
        <f t="shared" si="1300"/>
        <v>140.3492074170963</v>
      </c>
      <c r="AA510">
        <f t="shared" si="1301"/>
        <v>2.449555771992777</v>
      </c>
      <c r="AB510">
        <f t="shared" si="1302"/>
        <v>-2149.9218685109827</v>
      </c>
      <c r="AC510">
        <f t="shared" si="1303"/>
        <v>55.032938438758549</v>
      </c>
      <c r="AD510">
        <f t="shared" si="1304"/>
        <v>1873.7162375325549</v>
      </c>
      <c r="AE510">
        <f t="shared" si="1305"/>
        <v>-570.06716676459712</v>
      </c>
      <c r="AF510">
        <f t="shared" si="1306"/>
        <v>237.44683983866838</v>
      </c>
      <c r="AG510">
        <f t="shared" si="1307"/>
        <v>943.21834300050546</v>
      </c>
      <c r="AH510">
        <f t="shared" si="1308"/>
        <v>389.42532353490765</v>
      </c>
      <c r="AI510">
        <f t="shared" si="1309"/>
        <v>0.10817370098191879</v>
      </c>
      <c r="AJ510">
        <f t="shared" si="1310"/>
        <v>249.56808662586712</v>
      </c>
      <c r="AK510">
        <f t="shared" si="1311"/>
        <v>4.3557848195238069</v>
      </c>
      <c r="AL510">
        <f t="shared" si="1312"/>
        <v>249</v>
      </c>
      <c r="AM510">
        <f t="shared" si="1313"/>
        <v>34</v>
      </c>
      <c r="AN510">
        <f t="shared" si="1314"/>
        <v>5</v>
      </c>
      <c r="AP510">
        <f t="shared" si="1315"/>
        <v>4.9232302588328185</v>
      </c>
      <c r="AQ510">
        <f t="shared" si="1316"/>
        <v>8.5926577850445329E-2</v>
      </c>
      <c r="AR510" t="str">
        <f t="shared" si="1317"/>
        <v>POSITIF</v>
      </c>
      <c r="AS510">
        <f t="shared" si="1318"/>
        <v>4</v>
      </c>
      <c r="AT510">
        <f t="shared" si="1319"/>
        <v>55</v>
      </c>
      <c r="AU510">
        <f t="shared" si="1320"/>
        <v>23</v>
      </c>
      <c r="AV510">
        <f t="shared" si="1321"/>
        <v>1.0226732040086379</v>
      </c>
      <c r="AW510" s="4">
        <f t="shared" si="1322"/>
        <v>4.2611383500359916E-2</v>
      </c>
      <c r="AX510">
        <f t="shared" si="1323"/>
        <v>1.7849014581870402E-2</v>
      </c>
      <c r="AY510">
        <f t="shared" si="1324"/>
        <v>0.27865759129833922</v>
      </c>
      <c r="AZ510" s="4">
        <f t="shared" si="1325"/>
        <v>1.1610732970764134E-2</v>
      </c>
      <c r="BA510">
        <f t="shared" si="1326"/>
        <v>357349.62519383326</v>
      </c>
      <c r="BB510" t="s">
        <v>191</v>
      </c>
      <c r="BC510">
        <f t="shared" si="1327"/>
        <v>1.6701293180105822E-2</v>
      </c>
      <c r="BD510">
        <f t="shared" si="1328"/>
        <v>148.55915565191569</v>
      </c>
      <c r="BE510">
        <f t="shared" si="1329"/>
        <v>23.437028749808018</v>
      </c>
      <c r="BF510">
        <f t="shared" si="1330"/>
        <v>-2.2759181550960333E-3</v>
      </c>
      <c r="BG510">
        <f t="shared" si="1331"/>
        <v>23.434752831652922</v>
      </c>
      <c r="BH510" s="19">
        <f t="shared" si="1332"/>
        <v>0.1739719022423396</v>
      </c>
      <c r="BI510">
        <f t="shared" si="1333"/>
        <v>11.988648175975928</v>
      </c>
      <c r="BJ510">
        <f t="shared" si="1334"/>
        <v>19.409648175975928</v>
      </c>
      <c r="BK510">
        <f t="shared" si="1335"/>
        <v>39.830492931370145</v>
      </c>
      <c r="BL510">
        <f t="shared" si="1336"/>
        <v>0.69517324434473682</v>
      </c>
      <c r="BM510">
        <f t="shared" si="1337"/>
        <v>251.31422970826875</v>
      </c>
      <c r="BN510">
        <f t="shared" si="1338"/>
        <v>16.754281980551252</v>
      </c>
      <c r="BO510">
        <f t="shared" si="1339"/>
        <v>16</v>
      </c>
      <c r="BP510">
        <f t="shared" si="1340"/>
        <v>45</v>
      </c>
      <c r="BQ510">
        <f t="shared" si="1341"/>
        <v>15</v>
      </c>
      <c r="BR510">
        <f t="shared" si="1342"/>
        <v>-17.011711325275758</v>
      </c>
      <c r="BS510" t="str">
        <f t="shared" si="1343"/>
        <v>NEGATIF</v>
      </c>
      <c r="BT510">
        <f t="shared" si="1279"/>
        <v>-0.29691037402487003</v>
      </c>
      <c r="BU510">
        <f t="shared" si="1280"/>
        <v>17</v>
      </c>
      <c r="BV510">
        <f t="shared" si="1281"/>
        <v>-2041</v>
      </c>
      <c r="BW510">
        <f t="shared" si="1282"/>
        <v>17</v>
      </c>
      <c r="BX510" t="str">
        <f t="shared" si="1283"/>
        <v>NEGATIF</v>
      </c>
      <c r="BY510">
        <f t="shared" si="1344"/>
        <v>58.18971480651247</v>
      </c>
      <c r="BZ510">
        <f t="shared" si="1345"/>
        <v>238.18971480651248</v>
      </c>
      <c r="CA510">
        <f t="shared" si="1346"/>
        <v>43.883503273315732</v>
      </c>
      <c r="CB510" t="str">
        <f t="shared" si="1347"/>
        <v>POSITIF</v>
      </c>
      <c r="CC510">
        <f t="shared" si="1348"/>
        <v>43</v>
      </c>
      <c r="CD510">
        <f t="shared" si="1349"/>
        <v>53</v>
      </c>
      <c r="CE510">
        <f t="shared" si="1350"/>
        <v>0</v>
      </c>
      <c r="CG510">
        <f t="shared" si="1351"/>
        <v>4.3862607655226382</v>
      </c>
      <c r="CH510">
        <f t="shared" si="1352"/>
        <v>0.40901359630340789</v>
      </c>
      <c r="CI510">
        <f t="shared" si="1353"/>
        <v>0.40905331856872024</v>
      </c>
    </row>
    <row r="511" spans="1:87">
      <c r="A511">
        <f t="shared" ref="A511:F511" si="1378">A217</f>
        <v>7.0027777777777782</v>
      </c>
      <c r="B511">
        <f t="shared" si="1378"/>
        <v>111.315</v>
      </c>
      <c r="C511">
        <f t="shared" si="1378"/>
        <v>7</v>
      </c>
      <c r="D511">
        <f t="shared" si="1378"/>
        <v>2017</v>
      </c>
      <c r="E511">
        <f t="shared" si="1378"/>
        <v>5</v>
      </c>
      <c r="F511">
        <f t="shared" si="1378"/>
        <v>26</v>
      </c>
      <c r="G511">
        <f t="shared" si="1285"/>
        <v>0.12222152900771403</v>
      </c>
      <c r="H511">
        <f t="shared" ref="H511:J511" si="1379">H217</f>
        <v>3</v>
      </c>
      <c r="I511">
        <f t="shared" si="1379"/>
        <v>0</v>
      </c>
      <c r="J511">
        <f t="shared" si="1379"/>
        <v>3</v>
      </c>
      <c r="L511">
        <f t="shared" ref="L511:M511" si="1380">L217</f>
        <v>20</v>
      </c>
      <c r="M511">
        <f t="shared" si="1380"/>
        <v>-13</v>
      </c>
      <c r="N511">
        <f t="shared" si="1288"/>
        <v>2457899.3333333335</v>
      </c>
      <c r="O511">
        <f t="shared" si="1289"/>
        <v>8.1273429360522115E-4</v>
      </c>
      <c r="P511">
        <f t="shared" si="1290"/>
        <v>2457899.334146068</v>
      </c>
      <c r="Q511">
        <f t="shared" si="1291"/>
        <v>0.17397218743512569</v>
      </c>
      <c r="R511">
        <f t="shared" si="1292"/>
        <v>249.4599129248852</v>
      </c>
      <c r="S511">
        <f t="shared" si="1293"/>
        <v>354.28160205423774</v>
      </c>
      <c r="T511">
        <f t="shared" si="1294"/>
        <v>4.3538968322776048</v>
      </c>
      <c r="U511">
        <f t="shared" si="1295"/>
        <v>6.1833804350867547</v>
      </c>
      <c r="V511">
        <f t="shared" si="1296"/>
        <v>148.55408544985113</v>
      </c>
      <c r="W511">
        <f t="shared" si="1297"/>
        <v>2.5927579083889039</v>
      </c>
      <c r="X511">
        <f t="shared" si="1298"/>
        <v>63.598532276662809</v>
      </c>
      <c r="Y511">
        <f t="shared" si="1299"/>
        <v>1.1100037876636513</v>
      </c>
      <c r="Z511">
        <f t="shared" si="1300"/>
        <v>140.35947408646189</v>
      </c>
      <c r="AA511">
        <f t="shared" si="1301"/>
        <v>2.4497349591764199</v>
      </c>
      <c r="AB511">
        <f t="shared" si="1302"/>
        <v>-2096.4194954173845</v>
      </c>
      <c r="AC511">
        <f t="shared" si="1303"/>
        <v>53.877738029217049</v>
      </c>
      <c r="AD511">
        <f t="shared" si="1304"/>
        <v>1843.5231575024252</v>
      </c>
      <c r="AE511">
        <f t="shared" si="1305"/>
        <v>-566.46227003245849</v>
      </c>
      <c r="AF511">
        <f t="shared" si="1306"/>
        <v>236.45948198575206</v>
      </c>
      <c r="AG511">
        <f t="shared" si="1307"/>
        <v>931.95640030247228</v>
      </c>
      <c r="AH511">
        <f t="shared" si="1308"/>
        <v>402.93501237002351</v>
      </c>
      <c r="AI511">
        <f t="shared" si="1309"/>
        <v>0.11192639232500654</v>
      </c>
      <c r="AJ511">
        <f t="shared" si="1310"/>
        <v>249.57183931721022</v>
      </c>
      <c r="AK511">
        <f t="shared" si="1311"/>
        <v>4.3558503163435551</v>
      </c>
      <c r="AL511">
        <f t="shared" si="1312"/>
        <v>249</v>
      </c>
      <c r="AM511">
        <f t="shared" si="1313"/>
        <v>34</v>
      </c>
      <c r="AN511">
        <f t="shared" si="1314"/>
        <v>18</v>
      </c>
      <c r="AP511">
        <f t="shared" si="1315"/>
        <v>4.9107667734249727</v>
      </c>
      <c r="AQ511">
        <f t="shared" si="1316"/>
        <v>8.5709048993804146E-2</v>
      </c>
      <c r="AR511" t="str">
        <f t="shared" si="1317"/>
        <v>POSITIF</v>
      </c>
      <c r="AS511">
        <f t="shared" si="1318"/>
        <v>4</v>
      </c>
      <c r="AT511">
        <f t="shared" si="1319"/>
        <v>54</v>
      </c>
      <c r="AU511">
        <f t="shared" si="1320"/>
        <v>38</v>
      </c>
      <c r="AV511">
        <f t="shared" si="1321"/>
        <v>1.0226964555869194</v>
      </c>
      <c r="AW511" s="4">
        <f t="shared" si="1322"/>
        <v>4.2612352316121642E-2</v>
      </c>
      <c r="AX511">
        <f t="shared" si="1323"/>
        <v>1.7849420398467701E-2</v>
      </c>
      <c r="AY511">
        <f t="shared" si="1324"/>
        <v>0.27866392625631997</v>
      </c>
      <c r="AZ511" s="4">
        <f t="shared" si="1325"/>
        <v>1.1610996927346665E-2</v>
      </c>
      <c r="BA511">
        <f t="shared" si="1326"/>
        <v>357341.50151223125</v>
      </c>
      <c r="BB511" t="s">
        <v>191</v>
      </c>
      <c r="BC511">
        <f t="shared" si="1327"/>
        <v>1.6701293168127726E-2</v>
      </c>
      <c r="BD511">
        <f t="shared" si="1328"/>
        <v>148.55860405020704</v>
      </c>
      <c r="BE511">
        <f t="shared" si="1329"/>
        <v>23.437028746099323</v>
      </c>
      <c r="BF511">
        <f t="shared" si="1330"/>
        <v>-2.2759505271752272E-3</v>
      </c>
      <c r="BG511">
        <f t="shared" si="1331"/>
        <v>23.434752795572148</v>
      </c>
      <c r="BH511" s="19">
        <f t="shared" si="1332"/>
        <v>0.17397218743512569</v>
      </c>
      <c r="BI511">
        <f t="shared" si="1333"/>
        <v>12.239332652060936</v>
      </c>
      <c r="BJ511">
        <f t="shared" si="1334"/>
        <v>19.660332652060937</v>
      </c>
      <c r="BK511">
        <f t="shared" si="1335"/>
        <v>43.587349442821392</v>
      </c>
      <c r="BL511">
        <f t="shared" si="1336"/>
        <v>0.76074275999454921</v>
      </c>
      <c r="BM511">
        <f t="shared" si="1337"/>
        <v>251.31764033809267</v>
      </c>
      <c r="BN511">
        <f t="shared" si="1338"/>
        <v>16.754509355872845</v>
      </c>
      <c r="BO511">
        <f t="shared" si="1339"/>
        <v>16</v>
      </c>
      <c r="BP511">
        <f t="shared" si="1340"/>
        <v>45</v>
      </c>
      <c r="BQ511">
        <f t="shared" si="1341"/>
        <v>16</v>
      </c>
      <c r="BR511">
        <f t="shared" si="1342"/>
        <v>-17.024585542820173</v>
      </c>
      <c r="BS511" t="str">
        <f t="shared" si="1343"/>
        <v>NEGATIF</v>
      </c>
      <c r="BT511">
        <f t="shared" si="1279"/>
        <v>-0.29713507150963808</v>
      </c>
      <c r="BU511">
        <f t="shared" si="1280"/>
        <v>17</v>
      </c>
      <c r="BV511">
        <f t="shared" si="1281"/>
        <v>-2042</v>
      </c>
      <c r="BW511">
        <f t="shared" si="1282"/>
        <v>31</v>
      </c>
      <c r="BX511" t="str">
        <f t="shared" si="1283"/>
        <v>NEGATIF</v>
      </c>
      <c r="BY511">
        <f t="shared" si="1344"/>
        <v>60.365083549879976</v>
      </c>
      <c r="BZ511">
        <f t="shared" si="1345"/>
        <v>240.36508354987998</v>
      </c>
      <c r="CA511">
        <f t="shared" si="1346"/>
        <v>40.671552338888027</v>
      </c>
      <c r="CB511" t="str">
        <f t="shared" si="1347"/>
        <v>POSITIF</v>
      </c>
      <c r="CC511">
        <f t="shared" si="1348"/>
        <v>40</v>
      </c>
      <c r="CD511">
        <f t="shared" si="1349"/>
        <v>40</v>
      </c>
      <c r="CE511">
        <f t="shared" si="1350"/>
        <v>17</v>
      </c>
      <c r="CG511">
        <f t="shared" si="1351"/>
        <v>4.3863202922426323</v>
      </c>
      <c r="CH511">
        <f t="shared" si="1352"/>
        <v>0.40901359567367962</v>
      </c>
      <c r="CI511">
        <f t="shared" si="1353"/>
        <v>0.40905331850399129</v>
      </c>
    </row>
    <row r="512" spans="1:87">
      <c r="A512">
        <f t="shared" ref="A512:F512" si="1381">A218</f>
        <v>7.0027777777777782</v>
      </c>
      <c r="B512">
        <f t="shared" si="1381"/>
        <v>111.315</v>
      </c>
      <c r="C512">
        <f t="shared" si="1381"/>
        <v>7</v>
      </c>
      <c r="D512">
        <f t="shared" si="1381"/>
        <v>2017</v>
      </c>
      <c r="E512">
        <f t="shared" si="1381"/>
        <v>5</v>
      </c>
      <c r="F512">
        <f t="shared" si="1381"/>
        <v>26</v>
      </c>
      <c r="G512">
        <f t="shared" si="1285"/>
        <v>0.12222152900771403</v>
      </c>
      <c r="H512">
        <f t="shared" ref="H512:J512" si="1382">H218</f>
        <v>3</v>
      </c>
      <c r="I512">
        <f t="shared" si="1382"/>
        <v>15</v>
      </c>
      <c r="J512">
        <f t="shared" si="1382"/>
        <v>3.25</v>
      </c>
      <c r="L512">
        <f t="shared" ref="L512:M512" si="1383">L218</f>
        <v>20</v>
      </c>
      <c r="M512">
        <f t="shared" si="1383"/>
        <v>-13</v>
      </c>
      <c r="N512">
        <f t="shared" si="1288"/>
        <v>2457899.34375</v>
      </c>
      <c r="O512">
        <f t="shared" si="1289"/>
        <v>8.1273429360522115E-4</v>
      </c>
      <c r="P512">
        <f t="shared" si="1290"/>
        <v>2457899.3445627345</v>
      </c>
      <c r="Q512">
        <f t="shared" si="1291"/>
        <v>0.17397247262791177</v>
      </c>
      <c r="R512">
        <f t="shared" si="1292"/>
        <v>249.4599129248852</v>
      </c>
      <c r="S512">
        <f t="shared" si="1293"/>
        <v>354.41769572350313</v>
      </c>
      <c r="T512">
        <f t="shared" si="1294"/>
        <v>4.3538968322776048</v>
      </c>
      <c r="U512">
        <f t="shared" si="1295"/>
        <v>6.1857557177065559</v>
      </c>
      <c r="V512">
        <f t="shared" si="1296"/>
        <v>148.55353384650545</v>
      </c>
      <c r="W512">
        <f t="shared" si="1297"/>
        <v>2.5927482810943565</v>
      </c>
      <c r="X512">
        <f t="shared" si="1298"/>
        <v>63.608799436275149</v>
      </c>
      <c r="Y512">
        <f t="shared" si="1299"/>
        <v>1.1101829834037145</v>
      </c>
      <c r="Z512">
        <f t="shared" si="1300"/>
        <v>140.36974075582748</v>
      </c>
      <c r="AA512">
        <f t="shared" si="1301"/>
        <v>2.4499141463600633</v>
      </c>
      <c r="AB512">
        <f t="shared" si="1302"/>
        <v>-2042.9043949938987</v>
      </c>
      <c r="AC512">
        <f t="shared" si="1303"/>
        <v>52.71685817116856</v>
      </c>
      <c r="AD512">
        <f t="shared" si="1304"/>
        <v>1812.5527680081559</v>
      </c>
      <c r="AE512">
        <f t="shared" si="1305"/>
        <v>-562.79766615250901</v>
      </c>
      <c r="AF512">
        <f t="shared" si="1306"/>
        <v>235.46994779186008</v>
      </c>
      <c r="AG512">
        <f t="shared" si="1307"/>
        <v>920.6865175135348</v>
      </c>
      <c r="AH512">
        <f t="shared" si="1308"/>
        <v>415.72403033831159</v>
      </c>
      <c r="AI512">
        <f t="shared" si="1309"/>
        <v>0.11547889731619766</v>
      </c>
      <c r="AJ512">
        <f t="shared" si="1310"/>
        <v>249.5753918222014</v>
      </c>
      <c r="AK512">
        <f t="shared" si="1311"/>
        <v>4.3559123192523446</v>
      </c>
      <c r="AL512">
        <f t="shared" si="1312"/>
        <v>249</v>
      </c>
      <c r="AM512">
        <f t="shared" si="1313"/>
        <v>34</v>
      </c>
      <c r="AN512">
        <f t="shared" si="1314"/>
        <v>31</v>
      </c>
      <c r="AP512">
        <f t="shared" si="1315"/>
        <v>4.9201985564548192</v>
      </c>
      <c r="AQ512">
        <f t="shared" si="1316"/>
        <v>8.58736646620087E-2</v>
      </c>
      <c r="AR512" t="str">
        <f t="shared" si="1317"/>
        <v>POSITIF</v>
      </c>
      <c r="AS512">
        <f t="shared" si="1318"/>
        <v>4</v>
      </c>
      <c r="AT512">
        <f t="shared" si="1319"/>
        <v>55</v>
      </c>
      <c r="AU512">
        <f t="shared" si="1320"/>
        <v>12</v>
      </c>
      <c r="AV512">
        <f t="shared" si="1321"/>
        <v>1.0227192824285287</v>
      </c>
      <c r="AW512" s="4">
        <f t="shared" si="1322"/>
        <v>4.2613303434522028E-2</v>
      </c>
      <c r="AX512">
        <f t="shared" si="1323"/>
        <v>1.7849818802011613E-2</v>
      </c>
      <c r="AY512">
        <f t="shared" si="1324"/>
        <v>0.27867014549355695</v>
      </c>
      <c r="AZ512" s="4">
        <f t="shared" si="1325"/>
        <v>1.161125606223154E-2</v>
      </c>
      <c r="BA512">
        <f t="shared" si="1326"/>
        <v>357333.52658529719</v>
      </c>
      <c r="BB512" t="s">
        <v>191</v>
      </c>
      <c r="BC512">
        <f t="shared" si="1327"/>
        <v>1.6701293156149627E-2</v>
      </c>
      <c r="BD512">
        <f t="shared" si="1328"/>
        <v>148.55805244849839</v>
      </c>
      <c r="BE512">
        <f t="shared" si="1329"/>
        <v>23.437028742390627</v>
      </c>
      <c r="BF512">
        <f t="shared" si="1330"/>
        <v>-2.2759828867574194E-3</v>
      </c>
      <c r="BG512">
        <f t="shared" si="1331"/>
        <v>23.434752759503869</v>
      </c>
      <c r="BH512" s="19">
        <f t="shared" si="1332"/>
        <v>0.17397247262791177</v>
      </c>
      <c r="BI512">
        <f t="shared" si="1333"/>
        <v>12.490017128114898</v>
      </c>
      <c r="BJ512">
        <f t="shared" si="1334"/>
        <v>19.911017128114899</v>
      </c>
      <c r="BK512">
        <f t="shared" si="1335"/>
        <v>47.344387882744016</v>
      </c>
      <c r="BL512">
        <f t="shared" si="1336"/>
        <v>0.8263154508951901</v>
      </c>
      <c r="BM512">
        <f t="shared" si="1337"/>
        <v>251.32086903897948</v>
      </c>
      <c r="BN512">
        <f t="shared" si="1338"/>
        <v>16.754724602598632</v>
      </c>
      <c r="BO512">
        <f t="shared" si="1339"/>
        <v>16</v>
      </c>
      <c r="BP512">
        <f t="shared" si="1340"/>
        <v>45</v>
      </c>
      <c r="BQ512">
        <f t="shared" si="1341"/>
        <v>17</v>
      </c>
      <c r="BR512">
        <f t="shared" si="1342"/>
        <v>-17.015767400865013</v>
      </c>
      <c r="BS512" t="str">
        <f t="shared" si="1343"/>
        <v>NEGATIF</v>
      </c>
      <c r="BT512">
        <f t="shared" si="1279"/>
        <v>-0.29698116589861229</v>
      </c>
      <c r="BU512">
        <f t="shared" si="1280"/>
        <v>17</v>
      </c>
      <c r="BV512">
        <f t="shared" si="1281"/>
        <v>-2041</v>
      </c>
      <c r="BW512">
        <f t="shared" si="1282"/>
        <v>3</v>
      </c>
      <c r="BX512" t="str">
        <f t="shared" si="1283"/>
        <v>NEGATIF</v>
      </c>
      <c r="BY512">
        <f t="shared" si="1344"/>
        <v>62.285084046427507</v>
      </c>
      <c r="BZ512">
        <f t="shared" si="1345"/>
        <v>242.2850840464275</v>
      </c>
      <c r="CA512">
        <f t="shared" si="1346"/>
        <v>37.402999133047736</v>
      </c>
      <c r="CB512" t="str">
        <f t="shared" si="1347"/>
        <v>POSITIF</v>
      </c>
      <c r="CC512">
        <f t="shared" si="1348"/>
        <v>37</v>
      </c>
      <c r="CD512">
        <f t="shared" si="1349"/>
        <v>24</v>
      </c>
      <c r="CE512">
        <f t="shared" si="1350"/>
        <v>10</v>
      </c>
      <c r="CG512">
        <f t="shared" si="1351"/>
        <v>4.3863766437036693</v>
      </c>
      <c r="CH512">
        <f t="shared" si="1352"/>
        <v>0.4090135950441694</v>
      </c>
      <c r="CI512">
        <f t="shared" si="1353"/>
        <v>0.40905331843926235</v>
      </c>
    </row>
    <row r="513" spans="1:87">
      <c r="A513">
        <f t="shared" ref="A513:F513" si="1384">A219</f>
        <v>7.0027777777777782</v>
      </c>
      <c r="B513">
        <f t="shared" si="1384"/>
        <v>111.315</v>
      </c>
      <c r="C513">
        <f t="shared" si="1384"/>
        <v>7</v>
      </c>
      <c r="D513">
        <f t="shared" si="1384"/>
        <v>2017</v>
      </c>
      <c r="E513">
        <f t="shared" si="1384"/>
        <v>5</v>
      </c>
      <c r="F513">
        <f t="shared" si="1384"/>
        <v>26</v>
      </c>
      <c r="G513">
        <f t="shared" si="1285"/>
        <v>0.12222152900771403</v>
      </c>
      <c r="H513">
        <f t="shared" ref="H513:J513" si="1385">H219</f>
        <v>3</v>
      </c>
      <c r="I513">
        <f t="shared" si="1385"/>
        <v>30</v>
      </c>
      <c r="J513">
        <f t="shared" si="1385"/>
        <v>3.5</v>
      </c>
      <c r="L513">
        <f t="shared" ref="L513:M513" si="1386">L219</f>
        <v>20</v>
      </c>
      <c r="M513">
        <f t="shared" si="1386"/>
        <v>-13</v>
      </c>
      <c r="N513">
        <f t="shared" si="1288"/>
        <v>2457899.354166667</v>
      </c>
      <c r="O513">
        <f t="shared" si="1289"/>
        <v>8.1273429360522115E-4</v>
      </c>
      <c r="P513">
        <f t="shared" si="1290"/>
        <v>2457899.3549794015</v>
      </c>
      <c r="Q513">
        <f t="shared" si="1291"/>
        <v>0.17397275782071059</v>
      </c>
      <c r="R513">
        <f t="shared" si="1292"/>
        <v>249.4599129248852</v>
      </c>
      <c r="S513">
        <f t="shared" si="1293"/>
        <v>354.55378939883667</v>
      </c>
      <c r="T513">
        <f t="shared" si="1294"/>
        <v>4.3538968322776048</v>
      </c>
      <c r="U513">
        <f t="shared" si="1295"/>
        <v>6.1881310004322669</v>
      </c>
      <c r="V513">
        <f t="shared" si="1296"/>
        <v>148.55298224313515</v>
      </c>
      <c r="W513">
        <f t="shared" si="1297"/>
        <v>2.5927386537993797</v>
      </c>
      <c r="X513">
        <f t="shared" si="1298"/>
        <v>63.619066596345874</v>
      </c>
      <c r="Y513">
        <f t="shared" si="1299"/>
        <v>1.1103621791517777</v>
      </c>
      <c r="Z513">
        <f t="shared" si="1300"/>
        <v>140.38000742565146</v>
      </c>
      <c r="AA513">
        <f t="shared" si="1301"/>
        <v>2.450093333551707</v>
      </c>
      <c r="AB513">
        <f t="shared" si="1302"/>
        <v>-1989.3768667838649</v>
      </c>
      <c r="AC513">
        <f t="shared" si="1303"/>
        <v>51.550421184986391</v>
      </c>
      <c r="AD513">
        <f t="shared" si="1304"/>
        <v>1780.8181260779388</v>
      </c>
      <c r="AE513">
        <f t="shared" si="1305"/>
        <v>-559.07374121951125</v>
      </c>
      <c r="AF513">
        <f t="shared" si="1306"/>
        <v>234.47826323316463</v>
      </c>
      <c r="AG513">
        <f t="shared" si="1307"/>
        <v>909.40877920175444</v>
      </c>
      <c r="AH513">
        <f t="shared" si="1308"/>
        <v>427.8049816944681</v>
      </c>
      <c r="AI513">
        <f t="shared" si="1309"/>
        <v>0.11883471713735225</v>
      </c>
      <c r="AJ513">
        <f t="shared" si="1310"/>
        <v>249.57874764202256</v>
      </c>
      <c r="AK513">
        <f t="shared" si="1311"/>
        <v>4.3559708893573275</v>
      </c>
      <c r="AL513">
        <f t="shared" si="1312"/>
        <v>249</v>
      </c>
      <c r="AM513">
        <f t="shared" si="1313"/>
        <v>34</v>
      </c>
      <c r="AN513">
        <f t="shared" si="1314"/>
        <v>43</v>
      </c>
      <c r="AP513">
        <f t="shared" si="1315"/>
        <v>4.9060485288247788</v>
      </c>
      <c r="AQ513">
        <f t="shared" si="1316"/>
        <v>8.562670009061632E-2</v>
      </c>
      <c r="AR513" t="str">
        <f t="shared" si="1317"/>
        <v>POSITIF</v>
      </c>
      <c r="AS513">
        <f t="shared" si="1318"/>
        <v>4</v>
      </c>
      <c r="AT513">
        <f t="shared" si="1319"/>
        <v>54</v>
      </c>
      <c r="AU513">
        <f t="shared" si="1320"/>
        <v>21</v>
      </c>
      <c r="AV513">
        <f t="shared" si="1321"/>
        <v>1.0227416843506325</v>
      </c>
      <c r="AW513" s="4">
        <f t="shared" si="1322"/>
        <v>4.2614236847943021E-2</v>
      </c>
      <c r="AX513">
        <f t="shared" si="1323"/>
        <v>1.7850209789311101E-2</v>
      </c>
      <c r="AY513">
        <f t="shared" si="1324"/>
        <v>0.27867624896023907</v>
      </c>
      <c r="AZ513" s="4">
        <f t="shared" si="1325"/>
        <v>1.1611510373343294E-2</v>
      </c>
      <c r="BA513">
        <f t="shared" si="1326"/>
        <v>357325.70045700553</v>
      </c>
      <c r="BB513" t="s">
        <v>191</v>
      </c>
      <c r="BC513">
        <f t="shared" si="1327"/>
        <v>1.6701293144171531E-2</v>
      </c>
      <c r="BD513">
        <f t="shared" si="1328"/>
        <v>148.55750084676507</v>
      </c>
      <c r="BE513">
        <f t="shared" si="1329"/>
        <v>23.437028738681931</v>
      </c>
      <c r="BF513">
        <f t="shared" si="1330"/>
        <v>-2.2760152338382527E-3</v>
      </c>
      <c r="BG513">
        <f t="shared" si="1331"/>
        <v>23.434752723448092</v>
      </c>
      <c r="BH513" s="19">
        <f t="shared" si="1332"/>
        <v>0.17397275782071059</v>
      </c>
      <c r="BI513">
        <f t="shared" si="1333"/>
        <v>12.740701615406822</v>
      </c>
      <c r="BJ513">
        <f t="shared" si="1334"/>
        <v>20.161701615406823</v>
      </c>
      <c r="BK513">
        <f t="shared" si="1335"/>
        <v>51.101605239792605</v>
      </c>
      <c r="BL513">
        <f t="shared" si="1336"/>
        <v>0.89189126448876743</v>
      </c>
      <c r="BM513">
        <f t="shared" si="1337"/>
        <v>251.32391899130977</v>
      </c>
      <c r="BN513">
        <f t="shared" si="1338"/>
        <v>16.754927932753983</v>
      </c>
      <c r="BO513">
        <f t="shared" si="1339"/>
        <v>16</v>
      </c>
      <c r="BP513">
        <f t="shared" si="1340"/>
        <v>45</v>
      </c>
      <c r="BQ513">
        <f t="shared" si="1341"/>
        <v>17</v>
      </c>
      <c r="BR513">
        <f t="shared" si="1342"/>
        <v>-17.030252831929484</v>
      </c>
      <c r="BS513" t="str">
        <f t="shared" si="1343"/>
        <v>NEGATIF</v>
      </c>
      <c r="BT513">
        <f t="shared" si="1279"/>
        <v>-0.29723398436425802</v>
      </c>
      <c r="BU513">
        <f t="shared" si="1280"/>
        <v>17</v>
      </c>
      <c r="BV513">
        <f t="shared" si="1281"/>
        <v>-2042</v>
      </c>
      <c r="BW513">
        <f t="shared" si="1282"/>
        <v>11</v>
      </c>
      <c r="BX513" t="str">
        <f t="shared" si="1283"/>
        <v>NEGATIF</v>
      </c>
      <c r="BY513">
        <f t="shared" si="1344"/>
        <v>63.940733591528407</v>
      </c>
      <c r="BZ513">
        <f t="shared" si="1345"/>
        <v>243.94073359152841</v>
      </c>
      <c r="CA513">
        <f t="shared" si="1346"/>
        <v>34.071050049601958</v>
      </c>
      <c r="CB513" t="str">
        <f t="shared" si="1347"/>
        <v>POSITIF</v>
      </c>
      <c r="CC513">
        <f t="shared" si="1348"/>
        <v>34</v>
      </c>
      <c r="CD513">
        <f t="shared" si="1349"/>
        <v>4</v>
      </c>
      <c r="CE513">
        <f t="shared" si="1350"/>
        <v>15</v>
      </c>
      <c r="CG513">
        <f t="shared" si="1351"/>
        <v>4.3864298754138611</v>
      </c>
      <c r="CH513">
        <f t="shared" si="1352"/>
        <v>0.40901359441487734</v>
      </c>
      <c r="CI513">
        <f t="shared" si="1353"/>
        <v>0.4090533183745334</v>
      </c>
    </row>
    <row r="514" spans="1:87">
      <c r="A514">
        <f t="shared" ref="A514:F514" si="1387">A220</f>
        <v>7.0027777777777782</v>
      </c>
      <c r="B514">
        <f t="shared" si="1387"/>
        <v>111.315</v>
      </c>
      <c r="C514">
        <f t="shared" si="1387"/>
        <v>7</v>
      </c>
      <c r="D514">
        <f t="shared" si="1387"/>
        <v>2017</v>
      </c>
      <c r="E514">
        <f t="shared" si="1387"/>
        <v>5</v>
      </c>
      <c r="F514">
        <f t="shared" si="1387"/>
        <v>26</v>
      </c>
      <c r="G514">
        <f t="shared" si="1285"/>
        <v>0.12222152900771403</v>
      </c>
      <c r="H514">
        <f t="shared" ref="H514:J514" si="1388">H220</f>
        <v>3</v>
      </c>
      <c r="I514">
        <f t="shared" si="1388"/>
        <v>45</v>
      </c>
      <c r="J514">
        <f t="shared" si="1388"/>
        <v>3.75</v>
      </c>
      <c r="L514">
        <f t="shared" ref="L514:M514" si="1389">L220</f>
        <v>20</v>
      </c>
      <c r="M514">
        <f t="shared" si="1389"/>
        <v>-13</v>
      </c>
      <c r="N514">
        <f t="shared" si="1288"/>
        <v>2457899.3645833335</v>
      </c>
      <c r="O514">
        <f t="shared" si="1289"/>
        <v>8.1273429360522115E-4</v>
      </c>
      <c r="P514">
        <f t="shared" si="1290"/>
        <v>2457899.365396068</v>
      </c>
      <c r="Q514">
        <f t="shared" si="1291"/>
        <v>0.17397304301349667</v>
      </c>
      <c r="R514">
        <f t="shared" si="1292"/>
        <v>249.4599129248852</v>
      </c>
      <c r="S514">
        <f t="shared" si="1293"/>
        <v>354.68988306810206</v>
      </c>
      <c r="T514">
        <f t="shared" si="1294"/>
        <v>4.3538968322776048</v>
      </c>
      <c r="U514">
        <f t="shared" si="1295"/>
        <v>6.1905062830520681</v>
      </c>
      <c r="V514">
        <f t="shared" si="1296"/>
        <v>148.55243063978952</v>
      </c>
      <c r="W514">
        <f t="shared" si="1297"/>
        <v>2.5927290265048337</v>
      </c>
      <c r="X514">
        <f t="shared" si="1298"/>
        <v>63.629333755958214</v>
      </c>
      <c r="Y514">
        <f t="shared" si="1299"/>
        <v>1.1105413748918409</v>
      </c>
      <c r="Z514">
        <f t="shared" si="1300"/>
        <v>140.39027409501796</v>
      </c>
      <c r="AA514">
        <f t="shared" si="1301"/>
        <v>2.4502725207353659</v>
      </c>
      <c r="AB514">
        <f t="shared" si="1302"/>
        <v>-1935.8372175611235</v>
      </c>
      <c r="AC514">
        <f t="shared" si="1303"/>
        <v>50.378550133191702</v>
      </c>
      <c r="AD514">
        <f t="shared" si="1304"/>
        <v>1748.332615249215</v>
      </c>
      <c r="AE514">
        <f t="shared" si="1305"/>
        <v>-555.29088808065285</v>
      </c>
      <c r="AF514">
        <f t="shared" si="1306"/>
        <v>233.48445447467611</v>
      </c>
      <c r="AG514">
        <f t="shared" si="1307"/>
        <v>898.12327150294743</v>
      </c>
      <c r="AH514">
        <f t="shared" si="1308"/>
        <v>439.19078571825401</v>
      </c>
      <c r="AI514">
        <f t="shared" si="1309"/>
        <v>0.12199744047729277</v>
      </c>
      <c r="AJ514">
        <f t="shared" si="1310"/>
        <v>249.58191036536249</v>
      </c>
      <c r="AK514">
        <f t="shared" si="1311"/>
        <v>4.3560260892929392</v>
      </c>
      <c r="AL514">
        <f t="shared" si="1312"/>
        <v>249</v>
      </c>
      <c r="AM514">
        <f t="shared" si="1313"/>
        <v>34</v>
      </c>
      <c r="AN514">
        <f t="shared" si="1314"/>
        <v>54</v>
      </c>
      <c r="AP514">
        <f t="shared" si="1315"/>
        <v>4.9151096802216907</v>
      </c>
      <c r="AQ514">
        <f t="shared" si="1316"/>
        <v>8.5784847016514121E-2</v>
      </c>
      <c r="AR514" t="str">
        <f t="shared" si="1317"/>
        <v>POSITIF</v>
      </c>
      <c r="AS514">
        <f t="shared" si="1318"/>
        <v>4</v>
      </c>
      <c r="AT514">
        <f t="shared" si="1319"/>
        <v>54</v>
      </c>
      <c r="AU514">
        <f t="shared" si="1320"/>
        <v>54</v>
      </c>
      <c r="AV514">
        <f t="shared" si="1321"/>
        <v>1.022763661170961</v>
      </c>
      <c r="AW514" s="4">
        <f t="shared" si="1322"/>
        <v>4.2615152548790038E-2</v>
      </c>
      <c r="AX514">
        <f t="shared" si="1323"/>
        <v>1.7850593357184953E-2</v>
      </c>
      <c r="AY514">
        <f t="shared" si="1324"/>
        <v>0.27868223660670849</v>
      </c>
      <c r="AZ514" s="4">
        <f t="shared" si="1325"/>
        <v>1.1611759858612854E-2</v>
      </c>
      <c r="BA514">
        <f t="shared" si="1326"/>
        <v>357318.02317149518</v>
      </c>
      <c r="BB514" t="s">
        <v>191</v>
      </c>
      <c r="BC514">
        <f t="shared" si="1327"/>
        <v>1.6701293132193432E-2</v>
      </c>
      <c r="BD514">
        <f t="shared" si="1328"/>
        <v>148.55694924505642</v>
      </c>
      <c r="BE514">
        <f t="shared" si="1329"/>
        <v>23.437028734973236</v>
      </c>
      <c r="BF514">
        <f t="shared" si="1330"/>
        <v>-2.2760475684090379E-3</v>
      </c>
      <c r="BG514">
        <f t="shared" si="1331"/>
        <v>23.434752687404828</v>
      </c>
      <c r="BH514" s="19">
        <f t="shared" si="1332"/>
        <v>0.17397304301349667</v>
      </c>
      <c r="BI514">
        <f t="shared" si="1333"/>
        <v>12.991386091491828</v>
      </c>
      <c r="BJ514">
        <f t="shared" si="1334"/>
        <v>20.412386091491829</v>
      </c>
      <c r="BK514">
        <f t="shared" si="1335"/>
        <v>54.85899791725123</v>
      </c>
      <c r="BL514">
        <f t="shared" si="1336"/>
        <v>0.95747013800074576</v>
      </c>
      <c r="BM514">
        <f t="shared" si="1337"/>
        <v>251.32679345512619</v>
      </c>
      <c r="BN514">
        <f t="shared" si="1338"/>
        <v>16.75511956367508</v>
      </c>
      <c r="BO514">
        <f t="shared" si="1339"/>
        <v>16</v>
      </c>
      <c r="BP514">
        <f t="shared" si="1340"/>
        <v>45</v>
      </c>
      <c r="BQ514">
        <f t="shared" si="1341"/>
        <v>18</v>
      </c>
      <c r="BR514">
        <f t="shared" si="1342"/>
        <v>-17.021744843230195</v>
      </c>
      <c r="BS514" t="str">
        <f t="shared" si="1343"/>
        <v>NEGATIF</v>
      </c>
      <c r="BT514">
        <f t="shared" si="1279"/>
        <v>-0.2970854919487329</v>
      </c>
      <c r="BU514">
        <f t="shared" si="1280"/>
        <v>17</v>
      </c>
      <c r="BV514">
        <f t="shared" si="1281"/>
        <v>-2042</v>
      </c>
      <c r="BW514">
        <f t="shared" si="1282"/>
        <v>41</v>
      </c>
      <c r="BX514" t="str">
        <f t="shared" si="1283"/>
        <v>NEGATIF</v>
      </c>
      <c r="BY514">
        <f t="shared" si="1344"/>
        <v>65.420462414757012</v>
      </c>
      <c r="BZ514">
        <f t="shared" si="1345"/>
        <v>245.42046241475703</v>
      </c>
      <c r="CA514">
        <f t="shared" si="1346"/>
        <v>30.702536048290387</v>
      </c>
      <c r="CB514" t="str">
        <f t="shared" si="1347"/>
        <v>POSITIF</v>
      </c>
      <c r="CC514">
        <f t="shared" si="1348"/>
        <v>30</v>
      </c>
      <c r="CD514">
        <f t="shared" si="1349"/>
        <v>42</v>
      </c>
      <c r="CE514">
        <f t="shared" si="1350"/>
        <v>9</v>
      </c>
      <c r="CG514">
        <f t="shared" si="1351"/>
        <v>4.3864800442716874</v>
      </c>
      <c r="CH514">
        <f t="shared" si="1352"/>
        <v>0.40901359378580371</v>
      </c>
      <c r="CI514">
        <f t="shared" si="1353"/>
        <v>0.40905331830980446</v>
      </c>
    </row>
    <row r="515" spans="1:87">
      <c r="A515">
        <f t="shared" ref="A515:F515" si="1390">A221</f>
        <v>7.0027777777777782</v>
      </c>
      <c r="B515">
        <f t="shared" si="1390"/>
        <v>111.315</v>
      </c>
      <c r="C515">
        <f t="shared" si="1390"/>
        <v>7</v>
      </c>
      <c r="D515">
        <f t="shared" si="1390"/>
        <v>2017</v>
      </c>
      <c r="E515">
        <f t="shared" si="1390"/>
        <v>5</v>
      </c>
      <c r="F515">
        <f t="shared" si="1390"/>
        <v>26</v>
      </c>
      <c r="G515">
        <f t="shared" si="1285"/>
        <v>0.12222152900771403</v>
      </c>
      <c r="H515">
        <f t="shared" ref="H515:J515" si="1391">H221</f>
        <v>4</v>
      </c>
      <c r="I515">
        <f t="shared" si="1391"/>
        <v>0</v>
      </c>
      <c r="J515">
        <f t="shared" si="1391"/>
        <v>4</v>
      </c>
      <c r="L515">
        <f t="shared" ref="L515:M515" si="1392">L221</f>
        <v>20</v>
      </c>
      <c r="M515">
        <f t="shared" si="1392"/>
        <v>-13</v>
      </c>
      <c r="N515">
        <f t="shared" si="1288"/>
        <v>2457899.375</v>
      </c>
      <c r="O515">
        <f t="shared" si="1289"/>
        <v>8.1273429360522115E-4</v>
      </c>
      <c r="P515">
        <f t="shared" si="1290"/>
        <v>2457899.3758127345</v>
      </c>
      <c r="Q515">
        <f t="shared" si="1291"/>
        <v>0.17397332820628275</v>
      </c>
      <c r="R515">
        <f t="shared" si="1292"/>
        <v>249.4599129248852</v>
      </c>
      <c r="S515">
        <f t="shared" si="1293"/>
        <v>354.8259767373529</v>
      </c>
      <c r="T515">
        <f t="shared" si="1294"/>
        <v>4.3538968322776048</v>
      </c>
      <c r="U515">
        <f t="shared" si="1295"/>
        <v>6.1928815656716152</v>
      </c>
      <c r="V515">
        <f t="shared" si="1296"/>
        <v>148.55187903644384</v>
      </c>
      <c r="W515">
        <f t="shared" si="1297"/>
        <v>2.5927193992102864</v>
      </c>
      <c r="X515">
        <f t="shared" si="1298"/>
        <v>63.639600915569645</v>
      </c>
      <c r="Y515">
        <f t="shared" si="1299"/>
        <v>1.1107205706318881</v>
      </c>
      <c r="Z515">
        <f t="shared" si="1300"/>
        <v>140.40054076438355</v>
      </c>
      <c r="AA515">
        <f t="shared" si="1301"/>
        <v>2.4504517079190093</v>
      </c>
      <c r="AB515">
        <f t="shared" si="1302"/>
        <v>-1882.2857470137919</v>
      </c>
      <c r="AC515">
        <f t="shared" si="1303"/>
        <v>49.201368495129408</v>
      </c>
      <c r="AD515">
        <f t="shared" si="1304"/>
        <v>1715.1099314279625</v>
      </c>
      <c r="AE515">
        <f t="shared" si="1305"/>
        <v>-551.4495052979006</v>
      </c>
      <c r="AF515">
        <f t="shared" si="1306"/>
        <v>232.48854760434051</v>
      </c>
      <c r="AG515">
        <f t="shared" si="1307"/>
        <v>886.83007910355138</v>
      </c>
      <c r="AH515">
        <f t="shared" si="1308"/>
        <v>449.8946743192912</v>
      </c>
      <c r="AI515">
        <f t="shared" si="1309"/>
        <v>0.12497074286646978</v>
      </c>
      <c r="AJ515">
        <f t="shared" si="1310"/>
        <v>249.58488366775168</v>
      </c>
      <c r="AK515">
        <f t="shared" si="1311"/>
        <v>4.3560779832092882</v>
      </c>
      <c r="AL515">
        <f t="shared" si="1312"/>
        <v>249</v>
      </c>
      <c r="AM515">
        <f t="shared" si="1313"/>
        <v>35</v>
      </c>
      <c r="AN515">
        <f t="shared" si="1314"/>
        <v>5</v>
      </c>
      <c r="AP515">
        <f t="shared" si="1315"/>
        <v>4.923089225123924</v>
      </c>
      <c r="AQ515">
        <f t="shared" si="1316"/>
        <v>8.5924116347868812E-2</v>
      </c>
      <c r="AR515" t="str">
        <f t="shared" si="1317"/>
        <v>POSITIF</v>
      </c>
      <c r="AS515">
        <f t="shared" si="1318"/>
        <v>4</v>
      </c>
      <c r="AT515">
        <f t="shared" si="1319"/>
        <v>55</v>
      </c>
      <c r="AU515">
        <f t="shared" si="1320"/>
        <v>23</v>
      </c>
      <c r="AV515">
        <f t="shared" si="1321"/>
        <v>1.0227852127138013</v>
      </c>
      <c r="AW515" s="4">
        <f t="shared" si="1322"/>
        <v>4.2616050529741718E-2</v>
      </c>
      <c r="AX515">
        <f t="shared" si="1323"/>
        <v>1.7850969502566399E-2</v>
      </c>
      <c r="AY515">
        <f t="shared" si="1324"/>
        <v>0.27868810838509411</v>
      </c>
      <c r="AZ515" s="4">
        <f t="shared" si="1325"/>
        <v>1.1612004516045589E-2</v>
      </c>
      <c r="BA515">
        <f t="shared" si="1326"/>
        <v>357310.49477097671</v>
      </c>
      <c r="BB515" t="s">
        <v>191</v>
      </c>
      <c r="BC515">
        <f t="shared" si="1327"/>
        <v>1.6701293120215337E-2</v>
      </c>
      <c r="BD515">
        <f t="shared" si="1328"/>
        <v>148.55639764334776</v>
      </c>
      <c r="BE515">
        <f t="shared" si="1329"/>
        <v>23.43702873126454</v>
      </c>
      <c r="BF515">
        <f t="shared" si="1330"/>
        <v>-2.27607989046541E-3</v>
      </c>
      <c r="BG515">
        <f t="shared" si="1331"/>
        <v>23.434752651374076</v>
      </c>
      <c r="BH515" s="19">
        <f t="shared" si="1332"/>
        <v>0.17397332820628275</v>
      </c>
      <c r="BI515">
        <f t="shared" si="1333"/>
        <v>13.242070567545792</v>
      </c>
      <c r="BJ515">
        <f t="shared" si="1334"/>
        <v>20.663070567545791</v>
      </c>
      <c r="BK515">
        <f t="shared" si="1335"/>
        <v>58.616562743662698</v>
      </c>
      <c r="BL515">
        <f t="shared" si="1336"/>
        <v>1.0230520160787551</v>
      </c>
      <c r="BM515">
        <f t="shared" si="1337"/>
        <v>251.32949576952419</v>
      </c>
      <c r="BN515">
        <f t="shared" si="1338"/>
        <v>16.755299717968278</v>
      </c>
      <c r="BO515">
        <f t="shared" si="1339"/>
        <v>16</v>
      </c>
      <c r="BP515">
        <f t="shared" si="1340"/>
        <v>45</v>
      </c>
      <c r="BQ515">
        <f t="shared" si="1341"/>
        <v>19</v>
      </c>
      <c r="BR515">
        <f t="shared" si="1342"/>
        <v>-17.014279507106298</v>
      </c>
      <c r="BS515" t="str">
        <f t="shared" si="1343"/>
        <v>NEGATIF</v>
      </c>
      <c r="BT515">
        <f t="shared" si="1279"/>
        <v>-0.29695519725360287</v>
      </c>
      <c r="BU515">
        <f t="shared" si="1280"/>
        <v>17</v>
      </c>
      <c r="BV515">
        <f t="shared" si="1281"/>
        <v>-2041</v>
      </c>
      <c r="BW515">
        <f t="shared" si="1282"/>
        <v>8</v>
      </c>
      <c r="BX515" t="str">
        <f t="shared" si="1283"/>
        <v>NEGATIF</v>
      </c>
      <c r="BY515">
        <f t="shared" si="1344"/>
        <v>66.725554617708838</v>
      </c>
      <c r="BZ515">
        <f t="shared" si="1345"/>
        <v>246.72555461770884</v>
      </c>
      <c r="CA515">
        <f t="shared" si="1346"/>
        <v>27.295582422873753</v>
      </c>
      <c r="CB515" t="str">
        <f t="shared" si="1347"/>
        <v>POSITIF</v>
      </c>
      <c r="CC515">
        <f t="shared" si="1348"/>
        <v>27</v>
      </c>
      <c r="CD515">
        <f t="shared" si="1349"/>
        <v>17</v>
      </c>
      <c r="CE515">
        <f t="shared" si="1350"/>
        <v>44</v>
      </c>
      <c r="CG515">
        <f t="shared" si="1351"/>
        <v>4.3865272085553562</v>
      </c>
      <c r="CH515">
        <f t="shared" si="1352"/>
        <v>0.40901359315694846</v>
      </c>
      <c r="CI515">
        <f t="shared" si="1353"/>
        <v>0.40905331824507551</v>
      </c>
    </row>
    <row r="516" spans="1:87">
      <c r="A516">
        <f t="shared" ref="A516:F516" si="1393">A222</f>
        <v>7.0027777777777782</v>
      </c>
      <c r="B516">
        <f t="shared" si="1393"/>
        <v>111.315</v>
      </c>
      <c r="C516">
        <f t="shared" si="1393"/>
        <v>7</v>
      </c>
      <c r="D516">
        <f t="shared" si="1393"/>
        <v>2017</v>
      </c>
      <c r="E516">
        <f t="shared" si="1393"/>
        <v>5</v>
      </c>
      <c r="F516">
        <f t="shared" si="1393"/>
        <v>26</v>
      </c>
      <c r="G516">
        <f t="shared" si="1285"/>
        <v>0.12222152900771403</v>
      </c>
      <c r="H516">
        <f t="shared" ref="H516:J516" si="1394">H222</f>
        <v>4</v>
      </c>
      <c r="I516">
        <f t="shared" si="1394"/>
        <v>15</v>
      </c>
      <c r="J516">
        <f t="shared" si="1394"/>
        <v>4.25</v>
      </c>
      <c r="L516">
        <f t="shared" ref="L516:M516" si="1395">L222</f>
        <v>20</v>
      </c>
      <c r="M516">
        <f t="shared" si="1395"/>
        <v>-13</v>
      </c>
      <c r="N516">
        <f t="shared" si="1288"/>
        <v>2457899.385416667</v>
      </c>
      <c r="O516">
        <f t="shared" si="1289"/>
        <v>8.1273429360522115E-4</v>
      </c>
      <c r="P516">
        <f t="shared" si="1290"/>
        <v>2457899.3862294015</v>
      </c>
      <c r="Q516">
        <f t="shared" si="1291"/>
        <v>0.17397361339908157</v>
      </c>
      <c r="R516">
        <f t="shared" si="1292"/>
        <v>249.4599129248852</v>
      </c>
      <c r="S516">
        <f t="shared" si="1293"/>
        <v>354.962070412701</v>
      </c>
      <c r="T516">
        <f t="shared" si="1294"/>
        <v>4.3538968322776048</v>
      </c>
      <c r="U516">
        <f t="shared" si="1295"/>
        <v>6.1952568483975794</v>
      </c>
      <c r="V516">
        <f t="shared" si="1296"/>
        <v>148.55132743307354</v>
      </c>
      <c r="W516">
        <f t="shared" si="1297"/>
        <v>2.5927097719153096</v>
      </c>
      <c r="X516">
        <f t="shared" si="1298"/>
        <v>63.64986807564128</v>
      </c>
      <c r="Y516">
        <f t="shared" si="1299"/>
        <v>1.1108997663799676</v>
      </c>
      <c r="Z516">
        <f t="shared" si="1300"/>
        <v>140.41080743420753</v>
      </c>
      <c r="AA516">
        <f t="shared" si="1301"/>
        <v>2.4506308951106526</v>
      </c>
      <c r="AB516">
        <f t="shared" si="1302"/>
        <v>-1828.7227548716862</v>
      </c>
      <c r="AC516">
        <f t="shared" si="1303"/>
        <v>48.019000308586307</v>
      </c>
      <c r="AD516">
        <f t="shared" si="1304"/>
        <v>1681.1640812008088</v>
      </c>
      <c r="AE516">
        <f t="shared" si="1305"/>
        <v>-547.54999759100031</v>
      </c>
      <c r="AF516">
        <f t="shared" si="1306"/>
        <v>231.49056876406496</v>
      </c>
      <c r="AG516">
        <f t="shared" si="1307"/>
        <v>875.52928674138559</v>
      </c>
      <c r="AH516">
        <f t="shared" si="1308"/>
        <v>459.93018455215918</v>
      </c>
      <c r="AI516">
        <f t="shared" si="1309"/>
        <v>0.12775838459782199</v>
      </c>
      <c r="AJ516">
        <f t="shared" si="1310"/>
        <v>249.58767130948303</v>
      </c>
      <c r="AK516">
        <f t="shared" si="1311"/>
        <v>4.3561266367358664</v>
      </c>
      <c r="AL516">
        <f t="shared" si="1312"/>
        <v>249</v>
      </c>
      <c r="AM516">
        <f t="shared" si="1313"/>
        <v>35</v>
      </c>
      <c r="AN516">
        <f t="shared" si="1314"/>
        <v>15</v>
      </c>
      <c r="AP516">
        <f t="shared" si="1315"/>
        <v>4.9129643800718776</v>
      </c>
      <c r="AQ516">
        <f t="shared" si="1316"/>
        <v>8.5747404465456353E-2</v>
      </c>
      <c r="AR516" t="str">
        <f t="shared" si="1317"/>
        <v>POSITIF</v>
      </c>
      <c r="AS516">
        <f t="shared" si="1318"/>
        <v>4</v>
      </c>
      <c r="AT516">
        <f t="shared" si="1319"/>
        <v>54</v>
      </c>
      <c r="AU516">
        <f t="shared" si="1320"/>
        <v>46</v>
      </c>
      <c r="AV516">
        <f t="shared" si="1321"/>
        <v>1.0228063388069295</v>
      </c>
      <c r="AW516" s="4">
        <f t="shared" si="1322"/>
        <v>4.261693078362206E-2</v>
      </c>
      <c r="AX516">
        <f t="shared" si="1323"/>
        <v>1.785133822244957E-2</v>
      </c>
      <c r="AY516">
        <f t="shared" si="1324"/>
        <v>0.27869386424847509</v>
      </c>
      <c r="AZ516" s="4">
        <f t="shared" si="1325"/>
        <v>1.1612244343686462E-2</v>
      </c>
      <c r="BA516">
        <f t="shared" si="1326"/>
        <v>357303.11529680435</v>
      </c>
      <c r="BB516" t="s">
        <v>191</v>
      </c>
      <c r="BC516">
        <f t="shared" si="1327"/>
        <v>1.6701293108237238E-2</v>
      </c>
      <c r="BD516">
        <f t="shared" si="1328"/>
        <v>148.5558460416145</v>
      </c>
      <c r="BE516">
        <f t="shared" si="1329"/>
        <v>23.437028727555845</v>
      </c>
      <c r="BF516">
        <f t="shared" si="1330"/>
        <v>-2.2761122000030287E-3</v>
      </c>
      <c r="BG516">
        <f t="shared" si="1331"/>
        <v>23.434752615355841</v>
      </c>
      <c r="BH516" s="19">
        <f t="shared" si="1332"/>
        <v>0.17397361339908157</v>
      </c>
      <c r="BI516">
        <f t="shared" si="1333"/>
        <v>13.492755054837714</v>
      </c>
      <c r="BJ516">
        <f t="shared" si="1334"/>
        <v>20.913755054837715</v>
      </c>
      <c r="BK516">
        <f t="shared" si="1335"/>
        <v>62.374296471807838</v>
      </c>
      <c r="BL516">
        <f t="shared" si="1336"/>
        <v>1.0886368420481292</v>
      </c>
      <c r="BM516">
        <f t="shared" si="1337"/>
        <v>251.33202935075789</v>
      </c>
      <c r="BN516">
        <f t="shared" si="1338"/>
        <v>16.755468623383859</v>
      </c>
      <c r="BO516">
        <f t="shared" si="1339"/>
        <v>16</v>
      </c>
      <c r="BP516">
        <f t="shared" si="1340"/>
        <v>45</v>
      </c>
      <c r="BQ516">
        <f t="shared" si="1341"/>
        <v>19</v>
      </c>
      <c r="BR516">
        <f t="shared" si="1342"/>
        <v>-17.024700127861536</v>
      </c>
      <c r="BS516" t="str">
        <f t="shared" si="1343"/>
        <v>NEGATIF</v>
      </c>
      <c r="BT516">
        <f t="shared" si="1279"/>
        <v>-0.29713707139588341</v>
      </c>
      <c r="BU516">
        <f t="shared" si="1280"/>
        <v>17</v>
      </c>
      <c r="BV516">
        <f t="shared" si="1281"/>
        <v>-2042</v>
      </c>
      <c r="BW516">
        <f t="shared" si="1282"/>
        <v>31</v>
      </c>
      <c r="BX516" t="str">
        <f t="shared" si="1283"/>
        <v>NEGATIF</v>
      </c>
      <c r="BY516">
        <f t="shared" si="1344"/>
        <v>67.86199601815845</v>
      </c>
      <c r="BZ516">
        <f t="shared" si="1345"/>
        <v>247.86199601815844</v>
      </c>
      <c r="CA516">
        <f t="shared" si="1346"/>
        <v>23.851712016979924</v>
      </c>
      <c r="CB516" t="str">
        <f t="shared" si="1347"/>
        <v>POSITIF</v>
      </c>
      <c r="CC516">
        <f t="shared" si="1348"/>
        <v>23</v>
      </c>
      <c r="CD516">
        <f t="shared" si="1349"/>
        <v>51</v>
      </c>
      <c r="CE516">
        <f t="shared" si="1350"/>
        <v>6</v>
      </c>
      <c r="CG516">
        <f t="shared" si="1351"/>
        <v>4.3865714278897512</v>
      </c>
      <c r="CH516">
        <f t="shared" si="1352"/>
        <v>0.40901359252831165</v>
      </c>
      <c r="CI516">
        <f t="shared" si="1353"/>
        <v>0.40905331818034657</v>
      </c>
    </row>
    <row r="517" spans="1:87">
      <c r="A517">
        <f t="shared" ref="A517:F517" si="1396">A223</f>
        <v>7.0027777777777782</v>
      </c>
      <c r="B517">
        <f t="shared" si="1396"/>
        <v>111.315</v>
      </c>
      <c r="C517">
        <f t="shared" si="1396"/>
        <v>7</v>
      </c>
      <c r="D517">
        <f t="shared" si="1396"/>
        <v>2017</v>
      </c>
      <c r="E517">
        <f t="shared" si="1396"/>
        <v>5</v>
      </c>
      <c r="F517">
        <f t="shared" si="1396"/>
        <v>26</v>
      </c>
      <c r="G517">
        <f t="shared" si="1285"/>
        <v>0.12222152900771403</v>
      </c>
      <c r="H517">
        <f t="shared" ref="H517:J517" si="1397">H223</f>
        <v>4</v>
      </c>
      <c r="I517">
        <f t="shared" si="1397"/>
        <v>30</v>
      </c>
      <c r="J517">
        <f t="shared" si="1397"/>
        <v>4.5</v>
      </c>
      <c r="L517">
        <f t="shared" ref="L517:M517" si="1398">L223</f>
        <v>20</v>
      </c>
      <c r="M517">
        <f t="shared" si="1398"/>
        <v>-13</v>
      </c>
      <c r="N517">
        <f t="shared" si="1288"/>
        <v>2457899.3958333335</v>
      </c>
      <c r="O517">
        <f t="shared" si="1289"/>
        <v>8.1273429360522115E-4</v>
      </c>
      <c r="P517">
        <f t="shared" si="1290"/>
        <v>2457899.396646068</v>
      </c>
      <c r="Q517">
        <f t="shared" si="1291"/>
        <v>0.17397389859186765</v>
      </c>
      <c r="R517">
        <f t="shared" si="1292"/>
        <v>249.4599129248852</v>
      </c>
      <c r="S517">
        <f t="shared" si="1293"/>
        <v>355.09816408196639</v>
      </c>
      <c r="T517">
        <f t="shared" si="1294"/>
        <v>4.3538968322776048</v>
      </c>
      <c r="U517">
        <f t="shared" si="1295"/>
        <v>6.1976321310173805</v>
      </c>
      <c r="V517">
        <f t="shared" si="1296"/>
        <v>148.55077582972791</v>
      </c>
      <c r="W517">
        <f t="shared" si="1297"/>
        <v>2.5927001446207636</v>
      </c>
      <c r="X517">
        <f t="shared" si="1298"/>
        <v>63.66013523525271</v>
      </c>
      <c r="Y517">
        <f t="shared" si="1299"/>
        <v>1.1110789621200148</v>
      </c>
      <c r="Z517">
        <f t="shared" si="1300"/>
        <v>140.42107410357403</v>
      </c>
      <c r="AA517">
        <f t="shared" si="1301"/>
        <v>2.450810082294312</v>
      </c>
      <c r="AB517">
        <f t="shared" si="1302"/>
        <v>-1775.1485481290376</v>
      </c>
      <c r="AC517">
        <f t="shared" si="1303"/>
        <v>46.831570317290833</v>
      </c>
      <c r="AD517">
        <f t="shared" si="1304"/>
        <v>1646.5093806561506</v>
      </c>
      <c r="AE517">
        <f t="shared" si="1305"/>
        <v>-543.5927763298547</v>
      </c>
      <c r="AF517">
        <f t="shared" si="1306"/>
        <v>230.49054428402985</v>
      </c>
      <c r="AG517">
        <f t="shared" si="1307"/>
        <v>864.22098073042514</v>
      </c>
      <c r="AH517">
        <f t="shared" si="1308"/>
        <v>469.31115152900418</v>
      </c>
      <c r="AI517">
        <f t="shared" si="1309"/>
        <v>0.13036420875805671</v>
      </c>
      <c r="AJ517">
        <f t="shared" si="1310"/>
        <v>249.59027713364327</v>
      </c>
      <c r="AK517">
        <f t="shared" si="1311"/>
        <v>4.3561721169471905</v>
      </c>
      <c r="AL517">
        <f t="shared" si="1312"/>
        <v>249</v>
      </c>
      <c r="AM517">
        <f t="shared" si="1313"/>
        <v>35</v>
      </c>
      <c r="AN517">
        <f t="shared" si="1314"/>
        <v>24</v>
      </c>
      <c r="AP517">
        <f t="shared" si="1315"/>
        <v>4.9070596372783877</v>
      </c>
      <c r="AQ517">
        <f t="shared" si="1316"/>
        <v>8.5644347262226542E-2</v>
      </c>
      <c r="AR517" t="str">
        <f t="shared" si="1317"/>
        <v>POSITIF</v>
      </c>
      <c r="AS517">
        <f t="shared" si="1318"/>
        <v>4</v>
      </c>
      <c r="AT517">
        <f t="shared" si="1319"/>
        <v>54</v>
      </c>
      <c r="AU517">
        <f t="shared" si="1320"/>
        <v>25</v>
      </c>
      <c r="AV517">
        <f t="shared" si="1321"/>
        <v>1.0228270392788477</v>
      </c>
      <c r="AW517" s="4">
        <f t="shared" si="1322"/>
        <v>4.2617793303285322E-2</v>
      </c>
      <c r="AX517">
        <f t="shared" si="1323"/>
        <v>1.785169951384126E-2</v>
      </c>
      <c r="AY517">
        <f t="shared" si="1324"/>
        <v>0.27869950415012862</v>
      </c>
      <c r="AZ517" s="4">
        <f t="shared" si="1325"/>
        <v>1.1612479339588692E-2</v>
      </c>
      <c r="BA517">
        <f t="shared" si="1326"/>
        <v>357295.88479044213</v>
      </c>
      <c r="BB517" t="s">
        <v>191</v>
      </c>
      <c r="BC517">
        <f t="shared" si="1327"/>
        <v>1.6701293096259142E-2</v>
      </c>
      <c r="BD517">
        <f t="shared" si="1328"/>
        <v>148.55529443990585</v>
      </c>
      <c r="BE517">
        <f t="shared" si="1329"/>
        <v>23.437028723847149</v>
      </c>
      <c r="BF517">
        <f t="shared" si="1330"/>
        <v>-2.2761444970131944E-3</v>
      </c>
      <c r="BG517">
        <f t="shared" si="1331"/>
        <v>23.434752579350135</v>
      </c>
      <c r="BH517" s="19">
        <f t="shared" si="1332"/>
        <v>0.17397389859186765</v>
      </c>
      <c r="BI517">
        <f t="shared" si="1333"/>
        <v>13.743439530922721</v>
      </c>
      <c r="BJ517">
        <f t="shared" si="1334"/>
        <v>21.164439530922721</v>
      </c>
      <c r="BK517">
        <f t="shared" si="1335"/>
        <v>66.132195273394515</v>
      </c>
      <c r="BL517">
        <f t="shared" si="1336"/>
        <v>1.1542245490925658</v>
      </c>
      <c r="BM517">
        <f t="shared" si="1337"/>
        <v>251.33439769044628</v>
      </c>
      <c r="BN517">
        <f t="shared" si="1338"/>
        <v>16.75562651269642</v>
      </c>
      <c r="BO517">
        <f t="shared" si="1339"/>
        <v>16</v>
      </c>
      <c r="BP517">
        <f t="shared" si="1340"/>
        <v>45</v>
      </c>
      <c r="BQ517">
        <f t="shared" si="1341"/>
        <v>20</v>
      </c>
      <c r="BR517">
        <f t="shared" si="1342"/>
        <v>-17.030918994510099</v>
      </c>
      <c r="BS517" t="str">
        <f t="shared" si="1343"/>
        <v>NEGATIF</v>
      </c>
      <c r="BT517">
        <f t="shared" si="1279"/>
        <v>-0.29724561109464331</v>
      </c>
      <c r="BU517">
        <f t="shared" si="1280"/>
        <v>17</v>
      </c>
      <c r="BV517">
        <f t="shared" si="1281"/>
        <v>-2042</v>
      </c>
      <c r="BW517">
        <f t="shared" si="1282"/>
        <v>8</v>
      </c>
      <c r="BX517" t="str">
        <f t="shared" si="1283"/>
        <v>NEGATIF</v>
      </c>
      <c r="BY517">
        <f t="shared" si="1344"/>
        <v>68.872850147390423</v>
      </c>
      <c r="BZ517">
        <f t="shared" si="1345"/>
        <v>248.87285014739041</v>
      </c>
      <c r="CA517">
        <f t="shared" si="1346"/>
        <v>20.382722746295016</v>
      </c>
      <c r="CB517" t="str">
        <f t="shared" si="1347"/>
        <v>POSITIF</v>
      </c>
      <c r="CC517">
        <f t="shared" si="1348"/>
        <v>20</v>
      </c>
      <c r="CD517">
        <f t="shared" si="1349"/>
        <v>22</v>
      </c>
      <c r="CE517">
        <f t="shared" si="1350"/>
        <v>57</v>
      </c>
      <c r="CG517">
        <f t="shared" si="1351"/>
        <v>4.3866127632151199</v>
      </c>
      <c r="CH517">
        <f t="shared" si="1352"/>
        <v>0.40901359189989356</v>
      </c>
      <c r="CI517">
        <f t="shared" si="1353"/>
        <v>0.40905331811561763</v>
      </c>
    </row>
    <row r="518" spans="1:87">
      <c r="A518">
        <f t="shared" ref="A518:F518" si="1399">A224</f>
        <v>7.0027777777777782</v>
      </c>
      <c r="B518">
        <f t="shared" si="1399"/>
        <v>111.315</v>
      </c>
      <c r="C518">
        <f t="shared" si="1399"/>
        <v>7</v>
      </c>
      <c r="D518">
        <f t="shared" si="1399"/>
        <v>2017</v>
      </c>
      <c r="E518">
        <f t="shared" si="1399"/>
        <v>5</v>
      </c>
      <c r="F518">
        <f t="shared" si="1399"/>
        <v>26</v>
      </c>
      <c r="G518">
        <f t="shared" si="1285"/>
        <v>0.12222152900771403</v>
      </c>
      <c r="H518">
        <f t="shared" ref="H518:J518" si="1400">H224</f>
        <v>4</v>
      </c>
      <c r="I518">
        <f t="shared" si="1400"/>
        <v>45</v>
      </c>
      <c r="J518">
        <f t="shared" si="1400"/>
        <v>4.75</v>
      </c>
      <c r="L518">
        <f t="shared" ref="L518:M518" si="1401">L224</f>
        <v>20</v>
      </c>
      <c r="M518">
        <f t="shared" si="1401"/>
        <v>-13</v>
      </c>
      <c r="N518">
        <f t="shared" si="1288"/>
        <v>2457899.40625</v>
      </c>
      <c r="O518">
        <f t="shared" si="1289"/>
        <v>8.1273429360522115E-4</v>
      </c>
      <c r="P518">
        <f t="shared" si="1290"/>
        <v>2457899.4070627345</v>
      </c>
      <c r="Q518">
        <f t="shared" si="1291"/>
        <v>0.17397418378465374</v>
      </c>
      <c r="R518">
        <f t="shared" si="1292"/>
        <v>249.4599129248852</v>
      </c>
      <c r="S518">
        <f t="shared" si="1293"/>
        <v>355.23425775121723</v>
      </c>
      <c r="T518">
        <f t="shared" si="1294"/>
        <v>4.3538968322776048</v>
      </c>
      <c r="U518">
        <f t="shared" si="1295"/>
        <v>6.2000074136369285</v>
      </c>
      <c r="V518">
        <f t="shared" si="1296"/>
        <v>148.55022422638223</v>
      </c>
      <c r="W518">
        <f t="shared" si="1297"/>
        <v>2.5926905173262162</v>
      </c>
      <c r="X518">
        <f t="shared" si="1298"/>
        <v>63.67040239486505</v>
      </c>
      <c r="Y518">
        <f t="shared" si="1299"/>
        <v>1.1112581578600778</v>
      </c>
      <c r="Z518">
        <f t="shared" si="1300"/>
        <v>140.43134077293962</v>
      </c>
      <c r="AA518">
        <f t="shared" si="1301"/>
        <v>2.4509892694779549</v>
      </c>
      <c r="AB518">
        <f t="shared" si="1302"/>
        <v>-1721.5634266616112</v>
      </c>
      <c r="AC518">
        <f t="shared" si="1303"/>
        <v>45.639203639573424</v>
      </c>
      <c r="AD518">
        <f t="shared" si="1304"/>
        <v>1611.1604402128655</v>
      </c>
      <c r="AE518">
        <f t="shared" si="1305"/>
        <v>-539.57825844761874</v>
      </c>
      <c r="AF518">
        <f t="shared" si="1306"/>
        <v>229.48850041400922</v>
      </c>
      <c r="AG518">
        <f t="shared" si="1307"/>
        <v>852.90524592497957</v>
      </c>
      <c r="AH518">
        <f t="shared" si="1308"/>
        <v>478.05170508219783</v>
      </c>
      <c r="AI518">
        <f t="shared" si="1309"/>
        <v>0.13279214030061051</v>
      </c>
      <c r="AJ518">
        <f t="shared" si="1310"/>
        <v>249.59270506518581</v>
      </c>
      <c r="AK518">
        <f t="shared" si="1311"/>
        <v>4.3562144923466208</v>
      </c>
      <c r="AL518">
        <f t="shared" si="1312"/>
        <v>249</v>
      </c>
      <c r="AM518">
        <f t="shared" si="1313"/>
        <v>35</v>
      </c>
      <c r="AN518">
        <f t="shared" si="1314"/>
        <v>33</v>
      </c>
      <c r="AP518">
        <f t="shared" si="1315"/>
        <v>4.9227352154717137</v>
      </c>
      <c r="AQ518">
        <f t="shared" si="1316"/>
        <v>8.5917937713853906E-2</v>
      </c>
      <c r="AR518" t="str">
        <f t="shared" si="1317"/>
        <v>POSITIF</v>
      </c>
      <c r="AS518">
        <f t="shared" si="1318"/>
        <v>4</v>
      </c>
      <c r="AT518">
        <f t="shared" si="1319"/>
        <v>55</v>
      </c>
      <c r="AU518">
        <f t="shared" si="1320"/>
        <v>21</v>
      </c>
      <c r="AV518">
        <f t="shared" si="1321"/>
        <v>1.0228473139644607</v>
      </c>
      <c r="AW518" s="4">
        <f t="shared" si="1322"/>
        <v>4.2618638081852532E-2</v>
      </c>
      <c r="AX518">
        <f t="shared" si="1323"/>
        <v>1.7852053373860012E-2</v>
      </c>
      <c r="AY518">
        <f t="shared" si="1324"/>
        <v>0.27870502804507585</v>
      </c>
      <c r="AZ518" s="4">
        <f t="shared" si="1325"/>
        <v>1.1612709501878161E-2</v>
      </c>
      <c r="BA518">
        <f t="shared" si="1326"/>
        <v>357288.80329148151</v>
      </c>
      <c r="BB518" t="s">
        <v>191</v>
      </c>
      <c r="BC518">
        <f t="shared" si="1327"/>
        <v>1.6701293084281046E-2</v>
      </c>
      <c r="BD518">
        <f t="shared" si="1328"/>
        <v>148.5547428381972</v>
      </c>
      <c r="BE518">
        <f t="shared" si="1329"/>
        <v>23.437028720138454</v>
      </c>
      <c r="BF518">
        <f t="shared" si="1330"/>
        <v>-2.2761767814915637E-3</v>
      </c>
      <c r="BG518">
        <f t="shared" si="1331"/>
        <v>23.434752543356961</v>
      </c>
      <c r="BH518" s="19">
        <f t="shared" si="1332"/>
        <v>0.17397418378465374</v>
      </c>
      <c r="BI518">
        <f t="shared" si="1333"/>
        <v>13.994124006976683</v>
      </c>
      <c r="BJ518">
        <f t="shared" si="1334"/>
        <v>21.415124006976683</v>
      </c>
      <c r="BK518">
        <f t="shared" si="1335"/>
        <v>69.890255749924421</v>
      </c>
      <c r="BL518">
        <f t="shared" si="1336"/>
        <v>1.2198150778970798</v>
      </c>
      <c r="BM518">
        <f t="shared" si="1337"/>
        <v>251.33660435472581</v>
      </c>
      <c r="BN518">
        <f t="shared" si="1338"/>
        <v>16.755773623648388</v>
      </c>
      <c r="BO518">
        <f t="shared" si="1339"/>
        <v>16</v>
      </c>
      <c r="BP518">
        <f t="shared" si="1340"/>
        <v>45</v>
      </c>
      <c r="BQ518">
        <f t="shared" si="1341"/>
        <v>20</v>
      </c>
      <c r="BR518">
        <f t="shared" si="1342"/>
        <v>-17.015759986369734</v>
      </c>
      <c r="BS518" t="str">
        <f t="shared" si="1343"/>
        <v>NEGATIF</v>
      </c>
      <c r="BT518">
        <f t="shared" si="1279"/>
        <v>-0.29698103649125729</v>
      </c>
      <c r="BU518">
        <f t="shared" si="1280"/>
        <v>17</v>
      </c>
      <c r="BV518">
        <f t="shared" si="1281"/>
        <v>-2041</v>
      </c>
      <c r="BW518">
        <f t="shared" si="1282"/>
        <v>3</v>
      </c>
      <c r="BX518" t="str">
        <f t="shared" si="1283"/>
        <v>NEGATIF</v>
      </c>
      <c r="BY518">
        <f t="shared" si="1344"/>
        <v>69.790958670925917</v>
      </c>
      <c r="BZ518">
        <f t="shared" si="1345"/>
        <v>249.79095867092593</v>
      </c>
      <c r="CA518">
        <f t="shared" si="1346"/>
        <v>16.896194764666095</v>
      </c>
      <c r="CB518" t="str">
        <f t="shared" si="1347"/>
        <v>POSITIF</v>
      </c>
      <c r="CC518">
        <f t="shared" si="1348"/>
        <v>16</v>
      </c>
      <c r="CD518">
        <f t="shared" si="1349"/>
        <v>53</v>
      </c>
      <c r="CE518">
        <f t="shared" si="1350"/>
        <v>46</v>
      </c>
      <c r="CG518">
        <f t="shared" si="1351"/>
        <v>4.3866512767722838</v>
      </c>
      <c r="CH518">
        <f t="shared" si="1352"/>
        <v>0.40901359127169418</v>
      </c>
      <c r="CI518">
        <f t="shared" si="1353"/>
        <v>0.40905331805088868</v>
      </c>
    </row>
    <row r="519" spans="1:87">
      <c r="A519">
        <f t="shared" ref="A519:F519" si="1402">A225</f>
        <v>7.0027777777777782</v>
      </c>
      <c r="B519">
        <f t="shared" si="1402"/>
        <v>111.315</v>
      </c>
      <c r="C519">
        <f t="shared" si="1402"/>
        <v>7</v>
      </c>
      <c r="D519">
        <f t="shared" si="1402"/>
        <v>2017</v>
      </c>
      <c r="E519">
        <f t="shared" si="1402"/>
        <v>5</v>
      </c>
      <c r="F519">
        <f t="shared" si="1402"/>
        <v>26</v>
      </c>
      <c r="G519">
        <f t="shared" si="1285"/>
        <v>0.12222152900771403</v>
      </c>
      <c r="H519">
        <f t="shared" ref="H519:J519" si="1403">H225</f>
        <v>5</v>
      </c>
      <c r="I519">
        <f t="shared" si="1403"/>
        <v>0</v>
      </c>
      <c r="J519">
        <f t="shared" si="1403"/>
        <v>5</v>
      </c>
      <c r="L519">
        <f t="shared" ref="L519:M519" si="1404">L225</f>
        <v>20</v>
      </c>
      <c r="M519">
        <f t="shared" si="1404"/>
        <v>-13</v>
      </c>
      <c r="N519">
        <f t="shared" si="1288"/>
        <v>2457899.416666667</v>
      </c>
      <c r="O519">
        <f t="shared" si="1289"/>
        <v>8.1273429360522115E-4</v>
      </c>
      <c r="P519">
        <f t="shared" si="1290"/>
        <v>2457899.4174794015</v>
      </c>
      <c r="Q519">
        <f t="shared" si="1291"/>
        <v>0.17397446897745256</v>
      </c>
      <c r="R519">
        <f t="shared" si="1292"/>
        <v>249.4599129248852</v>
      </c>
      <c r="S519">
        <f t="shared" si="1293"/>
        <v>355.37035142656532</v>
      </c>
      <c r="T519">
        <f t="shared" si="1294"/>
        <v>4.3538968322776048</v>
      </c>
      <c r="U519">
        <f t="shared" si="1295"/>
        <v>6.2023826963628927</v>
      </c>
      <c r="V519">
        <f t="shared" si="1296"/>
        <v>148.54967262301193</v>
      </c>
      <c r="W519">
        <f t="shared" si="1297"/>
        <v>2.5926808900312395</v>
      </c>
      <c r="X519">
        <f t="shared" si="1298"/>
        <v>63.680669554935776</v>
      </c>
      <c r="Y519">
        <f t="shared" si="1299"/>
        <v>1.1114373536081412</v>
      </c>
      <c r="Z519">
        <f t="shared" si="1300"/>
        <v>140.4416074427636</v>
      </c>
      <c r="AA519">
        <f t="shared" si="1301"/>
        <v>2.4511684566695986</v>
      </c>
      <c r="AB519">
        <f t="shared" si="1302"/>
        <v>-1667.9676903876684</v>
      </c>
      <c r="AC519">
        <f t="shared" si="1303"/>
        <v>44.442025913696888</v>
      </c>
      <c r="AD519">
        <f t="shared" si="1304"/>
        <v>1575.1321628997418</v>
      </c>
      <c r="AE519">
        <f t="shared" si="1305"/>
        <v>-535.50686690543466</v>
      </c>
      <c r="AF519">
        <f t="shared" si="1306"/>
        <v>228.48446345584495</v>
      </c>
      <c r="AG519">
        <f t="shared" si="1307"/>
        <v>841.58216723100998</v>
      </c>
      <c r="AH519">
        <f t="shared" si="1308"/>
        <v>486.16626220719053</v>
      </c>
      <c r="AI519">
        <f t="shared" si="1309"/>
        <v>0.1350461839464418</v>
      </c>
      <c r="AJ519">
        <f t="shared" si="1310"/>
        <v>249.59495910883163</v>
      </c>
      <c r="AK519">
        <f t="shared" si="1311"/>
        <v>4.356253832829724</v>
      </c>
      <c r="AL519">
        <f t="shared" si="1312"/>
        <v>249</v>
      </c>
      <c r="AM519">
        <f t="shared" si="1313"/>
        <v>35</v>
      </c>
      <c r="AN519">
        <f t="shared" si="1314"/>
        <v>41</v>
      </c>
      <c r="AP519">
        <f t="shared" si="1315"/>
        <v>4.9067786258410937</v>
      </c>
      <c r="AQ519">
        <f t="shared" si="1316"/>
        <v>8.563944268741E-2</v>
      </c>
      <c r="AR519" t="str">
        <f t="shared" si="1317"/>
        <v>POSITIF</v>
      </c>
      <c r="AS519">
        <f t="shared" si="1318"/>
        <v>4</v>
      </c>
      <c r="AT519">
        <f t="shared" si="1319"/>
        <v>54</v>
      </c>
      <c r="AU519">
        <f t="shared" si="1320"/>
        <v>24</v>
      </c>
      <c r="AV519">
        <f t="shared" si="1321"/>
        <v>1.0228671627021639</v>
      </c>
      <c r="AW519" s="4">
        <f t="shared" si="1322"/>
        <v>4.2619465112590162E-2</v>
      </c>
      <c r="AX519">
        <f t="shared" si="1323"/>
        <v>1.7852399799685299E-2</v>
      </c>
      <c r="AY519">
        <f t="shared" si="1324"/>
        <v>0.27871043588928951</v>
      </c>
      <c r="AZ519" s="4">
        <f t="shared" si="1325"/>
        <v>1.1612934828720396E-2</v>
      </c>
      <c r="BA519">
        <f t="shared" si="1326"/>
        <v>357281.870838659</v>
      </c>
      <c r="BB519" t="s">
        <v>191</v>
      </c>
      <c r="BC519">
        <f t="shared" si="1327"/>
        <v>1.6701293072302947E-2</v>
      </c>
      <c r="BD519">
        <f t="shared" si="1328"/>
        <v>148.55419123646388</v>
      </c>
      <c r="BE519">
        <f t="shared" si="1329"/>
        <v>23.437028716429758</v>
      </c>
      <c r="BF519">
        <f t="shared" si="1330"/>
        <v>-2.2762090534337808E-3</v>
      </c>
      <c r="BG519">
        <f t="shared" si="1331"/>
        <v>23.434752507376324</v>
      </c>
      <c r="BH519" s="19">
        <f t="shared" si="1332"/>
        <v>0.17397446897745256</v>
      </c>
      <c r="BI519">
        <f t="shared" si="1333"/>
        <v>14.244808494268606</v>
      </c>
      <c r="BJ519">
        <f t="shared" si="1334"/>
        <v>21.665808494268607</v>
      </c>
      <c r="BK519">
        <f t="shared" si="1335"/>
        <v>73.648474431691412</v>
      </c>
      <c r="BL519">
        <f t="shared" si="1336"/>
        <v>1.2854083679038748</v>
      </c>
      <c r="BM519">
        <f t="shared" si="1337"/>
        <v>251.33865298233769</v>
      </c>
      <c r="BN519">
        <f t="shared" si="1338"/>
        <v>16.755910198822512</v>
      </c>
      <c r="BO519">
        <f t="shared" si="1339"/>
        <v>16</v>
      </c>
      <c r="BP519">
        <f t="shared" si="1340"/>
        <v>45</v>
      </c>
      <c r="BQ519">
        <f t="shared" si="1341"/>
        <v>21</v>
      </c>
      <c r="BR519">
        <f t="shared" si="1342"/>
        <v>-17.031873540211919</v>
      </c>
      <c r="BS519" t="str">
        <f t="shared" si="1343"/>
        <v>NEGATIF</v>
      </c>
      <c r="BT519">
        <f t="shared" si="1279"/>
        <v>-0.2972622710600008</v>
      </c>
      <c r="BU519">
        <f t="shared" si="1280"/>
        <v>17</v>
      </c>
      <c r="BV519">
        <f t="shared" si="1281"/>
        <v>-2042</v>
      </c>
      <c r="BW519">
        <f t="shared" si="1282"/>
        <v>5</v>
      </c>
      <c r="BX519" t="str">
        <f t="shared" si="1283"/>
        <v>NEGATIF</v>
      </c>
      <c r="BY519">
        <f t="shared" si="1344"/>
        <v>70.575276116417044</v>
      </c>
      <c r="BZ519">
        <f t="shared" si="1345"/>
        <v>250.57527611641706</v>
      </c>
      <c r="CA519">
        <f t="shared" si="1346"/>
        <v>13.383296067371544</v>
      </c>
      <c r="CB519" t="str">
        <f t="shared" si="1347"/>
        <v>POSITIF</v>
      </c>
      <c r="CC519">
        <f t="shared" si="1348"/>
        <v>13</v>
      </c>
      <c r="CD519">
        <f t="shared" si="1349"/>
        <v>22</v>
      </c>
      <c r="CE519">
        <f t="shared" si="1350"/>
        <v>59</v>
      </c>
      <c r="CG519">
        <f t="shared" si="1351"/>
        <v>4.3866870320692577</v>
      </c>
      <c r="CH519">
        <f t="shared" si="1352"/>
        <v>0.40901359064371356</v>
      </c>
      <c r="CI519">
        <f t="shared" si="1353"/>
        <v>0.40905331798615974</v>
      </c>
    </row>
    <row r="520" spans="1:87">
      <c r="A520">
        <f t="shared" ref="A520:F520" si="1405">A226</f>
        <v>7.0027777777777782</v>
      </c>
      <c r="B520">
        <f t="shared" si="1405"/>
        <v>111.315</v>
      </c>
      <c r="C520">
        <f t="shared" si="1405"/>
        <v>7</v>
      </c>
      <c r="D520">
        <f t="shared" si="1405"/>
        <v>2017</v>
      </c>
      <c r="E520">
        <f t="shared" si="1405"/>
        <v>5</v>
      </c>
      <c r="F520">
        <f t="shared" si="1405"/>
        <v>26</v>
      </c>
      <c r="G520">
        <f t="shared" si="1285"/>
        <v>0.12222152900771403</v>
      </c>
      <c r="H520">
        <f t="shared" ref="H520:J520" si="1406">H226</f>
        <v>5</v>
      </c>
      <c r="I520">
        <f t="shared" si="1406"/>
        <v>15</v>
      </c>
      <c r="J520">
        <f t="shared" si="1406"/>
        <v>5.25</v>
      </c>
      <c r="L520">
        <f t="shared" ref="L520:M520" si="1407">L226</f>
        <v>20</v>
      </c>
      <c r="M520">
        <f t="shared" si="1407"/>
        <v>-13</v>
      </c>
      <c r="N520">
        <f t="shared" si="1288"/>
        <v>2457899.4270833335</v>
      </c>
      <c r="O520">
        <f t="shared" si="1289"/>
        <v>8.1273429360522115E-4</v>
      </c>
      <c r="P520">
        <f t="shared" si="1290"/>
        <v>2457899.427896068</v>
      </c>
      <c r="Q520">
        <f t="shared" si="1291"/>
        <v>0.17397475417023864</v>
      </c>
      <c r="R520">
        <f t="shared" si="1292"/>
        <v>249.4599129248852</v>
      </c>
      <c r="S520">
        <f t="shared" si="1293"/>
        <v>355.50644509583071</v>
      </c>
      <c r="T520">
        <f t="shared" si="1294"/>
        <v>4.3538968322776048</v>
      </c>
      <c r="U520">
        <f t="shared" si="1295"/>
        <v>6.2047579789826939</v>
      </c>
      <c r="V520">
        <f t="shared" si="1296"/>
        <v>148.5491210196663</v>
      </c>
      <c r="W520">
        <f t="shared" si="1297"/>
        <v>2.592671262736693</v>
      </c>
      <c r="X520">
        <f t="shared" si="1298"/>
        <v>63.690936714548116</v>
      </c>
      <c r="Y520">
        <f t="shared" si="1299"/>
        <v>1.1116165493482044</v>
      </c>
      <c r="Z520">
        <f t="shared" si="1300"/>
        <v>140.45187411212919</v>
      </c>
      <c r="AA520">
        <f t="shared" si="1301"/>
        <v>2.4513476438532416</v>
      </c>
      <c r="AB520">
        <f t="shared" si="1302"/>
        <v>-1614.3616464890933</v>
      </c>
      <c r="AC520">
        <f t="shared" si="1303"/>
        <v>43.240163445420535</v>
      </c>
      <c r="AD520">
        <f t="shared" si="1304"/>
        <v>1538.4397430208287</v>
      </c>
      <c r="AE520">
        <f t="shared" si="1305"/>
        <v>-531.37903120607757</v>
      </c>
      <c r="AF520">
        <f t="shared" si="1306"/>
        <v>227.47845989835577</v>
      </c>
      <c r="AG520">
        <f t="shared" si="1307"/>
        <v>830.25183113060257</v>
      </c>
      <c r="AH520">
        <f t="shared" si="1308"/>
        <v>493.66951980003654</v>
      </c>
      <c r="AI520">
        <f t="shared" si="1309"/>
        <v>0.13713042216667681</v>
      </c>
      <c r="AJ520">
        <f t="shared" si="1310"/>
        <v>249.59704334705188</v>
      </c>
      <c r="AK520">
        <f t="shared" si="1311"/>
        <v>4.356290209649063</v>
      </c>
      <c r="AL520">
        <f t="shared" si="1312"/>
        <v>249</v>
      </c>
      <c r="AM520">
        <f t="shared" si="1313"/>
        <v>35</v>
      </c>
      <c r="AN520">
        <f t="shared" si="1314"/>
        <v>49</v>
      </c>
      <c r="AP520">
        <f t="shared" si="1315"/>
        <v>4.9226069822662843</v>
      </c>
      <c r="AQ520">
        <f t="shared" si="1316"/>
        <v>8.5915699622208783E-2</v>
      </c>
      <c r="AR520" t="str">
        <f t="shared" si="1317"/>
        <v>POSITIF</v>
      </c>
      <c r="AS520">
        <f t="shared" si="1318"/>
        <v>4</v>
      </c>
      <c r="AT520">
        <f t="shared" si="1319"/>
        <v>55</v>
      </c>
      <c r="AU520">
        <f t="shared" si="1320"/>
        <v>21</v>
      </c>
      <c r="AV520">
        <f t="shared" si="1321"/>
        <v>1.0228865853312579</v>
      </c>
      <c r="AW520" s="4">
        <f t="shared" si="1322"/>
        <v>4.2620274388802414E-2</v>
      </c>
      <c r="AX520">
        <f t="shared" si="1323"/>
        <v>1.7852738788512384E-2</v>
      </c>
      <c r="AY520">
        <f t="shared" si="1324"/>
        <v>0.27871572763898839</v>
      </c>
      <c r="AZ520" s="4">
        <f t="shared" si="1325"/>
        <v>1.1613155318291183E-2</v>
      </c>
      <c r="BA520">
        <f t="shared" si="1326"/>
        <v>357275.0874707601</v>
      </c>
      <c r="BB520" t="s">
        <v>191</v>
      </c>
      <c r="BC520">
        <f t="shared" si="1327"/>
        <v>1.6701293060324852E-2</v>
      </c>
      <c r="BD520">
        <f t="shared" si="1328"/>
        <v>148.55363963475523</v>
      </c>
      <c r="BE520">
        <f t="shared" si="1329"/>
        <v>23.437028712721062</v>
      </c>
      <c r="BF520">
        <f t="shared" si="1330"/>
        <v>-2.2762413128311716E-3</v>
      </c>
      <c r="BG520">
        <f t="shared" si="1331"/>
        <v>23.434752471408231</v>
      </c>
      <c r="BH520" s="19">
        <f t="shared" si="1332"/>
        <v>0.17397475417023864</v>
      </c>
      <c r="BI520">
        <f t="shared" si="1333"/>
        <v>14.495492970353613</v>
      </c>
      <c r="BJ520">
        <f t="shared" si="1334"/>
        <v>21.916492970353612</v>
      </c>
      <c r="BK520">
        <f t="shared" si="1335"/>
        <v>77.406847272514483</v>
      </c>
      <c r="BL520">
        <f t="shared" si="1336"/>
        <v>1.3510043484937702</v>
      </c>
      <c r="BM520">
        <f t="shared" si="1337"/>
        <v>251.34054728278969</v>
      </c>
      <c r="BN520">
        <f t="shared" si="1338"/>
        <v>16.756036485519314</v>
      </c>
      <c r="BO520">
        <f t="shared" si="1339"/>
        <v>16</v>
      </c>
      <c r="BP520">
        <f t="shared" si="1340"/>
        <v>45</v>
      </c>
      <c r="BQ520">
        <f t="shared" si="1341"/>
        <v>21</v>
      </c>
      <c r="BR520">
        <f t="shared" si="1342"/>
        <v>-17.016513571851902</v>
      </c>
      <c r="BS520" t="str">
        <f t="shared" si="1343"/>
        <v>NEGATIF</v>
      </c>
      <c r="BT520">
        <f t="shared" si="1279"/>
        <v>-0.2969941890391164</v>
      </c>
      <c r="BU520">
        <f t="shared" si="1280"/>
        <v>17</v>
      </c>
      <c r="BV520">
        <f t="shared" si="1281"/>
        <v>-2041</v>
      </c>
      <c r="BW520">
        <f t="shared" si="1282"/>
        <v>0</v>
      </c>
      <c r="BX520" t="str">
        <f t="shared" si="1283"/>
        <v>NEGATIF</v>
      </c>
      <c r="BY520">
        <f t="shared" si="1344"/>
        <v>71.299701479355633</v>
      </c>
      <c r="BZ520">
        <f t="shared" si="1345"/>
        <v>251.29970147935563</v>
      </c>
      <c r="CA520">
        <f t="shared" si="1346"/>
        <v>9.8603571516046546</v>
      </c>
      <c r="CB520" t="str">
        <f t="shared" si="1347"/>
        <v>POSITIF</v>
      </c>
      <c r="CC520">
        <f t="shared" si="1348"/>
        <v>9</v>
      </c>
      <c r="CD520">
        <f t="shared" si="1349"/>
        <v>51</v>
      </c>
      <c r="CE520">
        <f t="shared" si="1350"/>
        <v>37</v>
      </c>
      <c r="CG520">
        <f t="shared" si="1351"/>
        <v>4.3867200938491671</v>
      </c>
      <c r="CH520">
        <f t="shared" si="1352"/>
        <v>0.40901359001595194</v>
      </c>
      <c r="CI520">
        <f t="shared" si="1353"/>
        <v>0.40905331792143074</v>
      </c>
    </row>
    <row r="521" spans="1:87">
      <c r="A521">
        <f t="shared" ref="A521:F521" si="1408">A227</f>
        <v>7.0027777777777782</v>
      </c>
      <c r="B521">
        <f t="shared" si="1408"/>
        <v>111.315</v>
      </c>
      <c r="C521">
        <f t="shared" si="1408"/>
        <v>7</v>
      </c>
      <c r="D521">
        <f t="shared" si="1408"/>
        <v>2017</v>
      </c>
      <c r="E521">
        <f t="shared" si="1408"/>
        <v>5</v>
      </c>
      <c r="F521">
        <f t="shared" si="1408"/>
        <v>26</v>
      </c>
      <c r="G521">
        <f t="shared" si="1285"/>
        <v>0.12222152900771403</v>
      </c>
      <c r="H521">
        <f t="shared" ref="H521:J521" si="1409">H227</f>
        <v>5</v>
      </c>
      <c r="I521">
        <f t="shared" si="1409"/>
        <v>30</v>
      </c>
      <c r="J521">
        <f t="shared" si="1409"/>
        <v>5.5</v>
      </c>
      <c r="L521">
        <f t="shared" ref="L521:M521" si="1410">L227</f>
        <v>20</v>
      </c>
      <c r="M521">
        <f t="shared" si="1410"/>
        <v>-13</v>
      </c>
      <c r="N521">
        <f t="shared" si="1288"/>
        <v>2457899.4375</v>
      </c>
      <c r="O521">
        <f t="shared" si="1289"/>
        <v>8.1273429360522115E-4</v>
      </c>
      <c r="P521">
        <f t="shared" si="1290"/>
        <v>2457899.4383127345</v>
      </c>
      <c r="Q521">
        <f t="shared" si="1291"/>
        <v>0.17397503936302469</v>
      </c>
      <c r="R521">
        <f t="shared" si="1292"/>
        <v>249.4599129248852</v>
      </c>
      <c r="S521">
        <f t="shared" si="1293"/>
        <v>355.642538765067</v>
      </c>
      <c r="T521">
        <f t="shared" si="1294"/>
        <v>4.3538968322776048</v>
      </c>
      <c r="U521">
        <f t="shared" si="1295"/>
        <v>6.207133261601987</v>
      </c>
      <c r="V521">
        <f t="shared" si="1296"/>
        <v>148.54856941632067</v>
      </c>
      <c r="W521">
        <f t="shared" si="1297"/>
        <v>2.592661635442147</v>
      </c>
      <c r="X521">
        <f t="shared" si="1298"/>
        <v>63.701203874159546</v>
      </c>
      <c r="Y521">
        <f t="shared" si="1299"/>
        <v>1.1117957450882516</v>
      </c>
      <c r="Z521">
        <f t="shared" si="1300"/>
        <v>140.46214078149478</v>
      </c>
      <c r="AA521">
        <f t="shared" si="1301"/>
        <v>2.451526831036885</v>
      </c>
      <c r="AB521">
        <f t="shared" si="1302"/>
        <v>-1560.7455950255487</v>
      </c>
      <c r="AC521">
        <f t="shared" si="1303"/>
        <v>42.033742874207114</v>
      </c>
      <c r="AD521">
        <f t="shared" si="1304"/>
        <v>1501.0986501045077</v>
      </c>
      <c r="AE521">
        <f t="shared" si="1305"/>
        <v>-527.19518625767023</v>
      </c>
      <c r="AF521">
        <f t="shared" si="1306"/>
        <v>226.47051614722616</v>
      </c>
      <c r="AG521">
        <f t="shared" si="1307"/>
        <v>818.91432264344053</v>
      </c>
      <c r="AH521">
        <f t="shared" si="1308"/>
        <v>500.57645048616246</v>
      </c>
      <c r="AI521">
        <f t="shared" si="1309"/>
        <v>0.13904901402393402</v>
      </c>
      <c r="AJ521">
        <f t="shared" si="1310"/>
        <v>249.59896193890913</v>
      </c>
      <c r="AK521">
        <f t="shared" si="1311"/>
        <v>4.3563236953939741</v>
      </c>
      <c r="AL521">
        <f t="shared" si="1312"/>
        <v>249</v>
      </c>
      <c r="AM521">
        <f t="shared" si="1313"/>
        <v>35</v>
      </c>
      <c r="AN521">
        <f t="shared" si="1314"/>
        <v>56</v>
      </c>
      <c r="AP521">
        <f t="shared" si="1315"/>
        <v>4.9069296146982797</v>
      </c>
      <c r="AQ521">
        <f t="shared" si="1316"/>
        <v>8.5642077940101716E-2</v>
      </c>
      <c r="AR521" t="str">
        <f t="shared" si="1317"/>
        <v>POSITIF</v>
      </c>
      <c r="AS521">
        <f t="shared" si="1318"/>
        <v>4</v>
      </c>
      <c r="AT521">
        <f t="shared" si="1319"/>
        <v>54</v>
      </c>
      <c r="AU521">
        <f t="shared" si="1320"/>
        <v>24</v>
      </c>
      <c r="AV521">
        <f t="shared" si="1321"/>
        <v>1.0229055816972765</v>
      </c>
      <c r="AW521" s="4">
        <f t="shared" si="1322"/>
        <v>4.2621065904053186E-2</v>
      </c>
      <c r="AX521">
        <f t="shared" si="1323"/>
        <v>1.7853070337645324E-2</v>
      </c>
      <c r="AY521">
        <f t="shared" si="1324"/>
        <v>0.2787209032520897</v>
      </c>
      <c r="AZ521" s="4">
        <f t="shared" si="1325"/>
        <v>1.1613370968837071E-2</v>
      </c>
      <c r="BA521">
        <f t="shared" si="1326"/>
        <v>357268.45322475885</v>
      </c>
      <c r="BB521" t="s">
        <v>191</v>
      </c>
      <c r="BC521">
        <f t="shared" si="1327"/>
        <v>1.6701293048346753E-2</v>
      </c>
      <c r="BD521">
        <f t="shared" si="1328"/>
        <v>148.55308803304663</v>
      </c>
      <c r="BE521">
        <f t="shared" si="1329"/>
        <v>23.437028709012367</v>
      </c>
      <c r="BF521">
        <f t="shared" si="1330"/>
        <v>-2.2762735596793824E-3</v>
      </c>
      <c r="BG521">
        <f t="shared" si="1331"/>
        <v>23.434752435452687</v>
      </c>
      <c r="BH521" s="19">
        <f t="shared" si="1332"/>
        <v>0.17397503936302469</v>
      </c>
      <c r="BI521">
        <f t="shared" si="1333"/>
        <v>14.746177446438621</v>
      </c>
      <c r="BJ521">
        <f t="shared" si="1334"/>
        <v>22.167177446438622</v>
      </c>
      <c r="BK521">
        <f t="shared" si="1335"/>
        <v>81.165370661281472</v>
      </c>
      <c r="BL521">
        <f t="shared" si="1336"/>
        <v>1.416602956640969</v>
      </c>
      <c r="BM521">
        <f t="shared" si="1337"/>
        <v>251.34229103529788</v>
      </c>
      <c r="BN521">
        <f t="shared" si="1338"/>
        <v>16.756152735686523</v>
      </c>
      <c r="BO521">
        <f t="shared" si="1339"/>
        <v>16</v>
      </c>
      <c r="BP521">
        <f t="shared" si="1340"/>
        <v>45</v>
      </c>
      <c r="BQ521">
        <f t="shared" si="1341"/>
        <v>22</v>
      </c>
      <c r="BR521">
        <f t="shared" si="1342"/>
        <v>-17.032302396852284</v>
      </c>
      <c r="BS521" t="str">
        <f t="shared" si="1343"/>
        <v>NEGATIF</v>
      </c>
      <c r="BT521">
        <f t="shared" si="1279"/>
        <v>-0.29726975602039424</v>
      </c>
      <c r="BU521">
        <f t="shared" si="1280"/>
        <v>17</v>
      </c>
      <c r="BV521">
        <f t="shared" si="1281"/>
        <v>-2042</v>
      </c>
      <c r="BW521">
        <f t="shared" si="1282"/>
        <v>3</v>
      </c>
      <c r="BX521" t="str">
        <f t="shared" si="1283"/>
        <v>NEGATIF</v>
      </c>
      <c r="BY521">
        <f t="shared" si="1344"/>
        <v>71.909749264040016</v>
      </c>
      <c r="BZ521">
        <f t="shared" si="1345"/>
        <v>251.90974926404002</v>
      </c>
      <c r="CA521">
        <f t="shared" si="1346"/>
        <v>6.3176510886731867</v>
      </c>
      <c r="CB521" t="str">
        <f t="shared" si="1347"/>
        <v>POSITIF</v>
      </c>
      <c r="CC521">
        <f t="shared" si="1348"/>
        <v>6</v>
      </c>
      <c r="CD521">
        <f t="shared" si="1349"/>
        <v>19</v>
      </c>
      <c r="CE521">
        <f t="shared" si="1350"/>
        <v>3</v>
      </c>
      <c r="CG521">
        <f t="shared" si="1351"/>
        <v>4.3867505280717749</v>
      </c>
      <c r="CH521">
        <f t="shared" si="1352"/>
        <v>0.40901358938840932</v>
      </c>
      <c r="CI521">
        <f t="shared" si="1353"/>
        <v>0.40905331785670179</v>
      </c>
    </row>
    <row r="522" spans="1:87">
      <c r="A522">
        <f t="shared" ref="A522:F522" si="1411">A228</f>
        <v>7.0027777777777782</v>
      </c>
      <c r="B522">
        <f t="shared" si="1411"/>
        <v>111.315</v>
      </c>
      <c r="C522">
        <f t="shared" si="1411"/>
        <v>7</v>
      </c>
      <c r="D522">
        <f t="shared" si="1411"/>
        <v>2017</v>
      </c>
      <c r="E522">
        <f t="shared" si="1411"/>
        <v>5</v>
      </c>
      <c r="F522">
        <f t="shared" si="1411"/>
        <v>26</v>
      </c>
      <c r="G522">
        <f t="shared" si="1285"/>
        <v>0.12222152900771403</v>
      </c>
      <c r="H522">
        <f t="shared" ref="H522:J522" si="1412">H228</f>
        <v>5</v>
      </c>
      <c r="I522">
        <f t="shared" si="1412"/>
        <v>45</v>
      </c>
      <c r="J522">
        <f t="shared" si="1412"/>
        <v>5.75</v>
      </c>
      <c r="L522">
        <f t="shared" ref="L522:M522" si="1413">L228</f>
        <v>20</v>
      </c>
      <c r="M522">
        <f t="shared" si="1413"/>
        <v>-13</v>
      </c>
      <c r="N522">
        <f t="shared" si="1288"/>
        <v>2457899.447916667</v>
      </c>
      <c r="O522">
        <f t="shared" si="1289"/>
        <v>8.1273429360522115E-4</v>
      </c>
      <c r="P522">
        <f t="shared" si="1290"/>
        <v>2457899.4487294015</v>
      </c>
      <c r="Q522">
        <f t="shared" si="1291"/>
        <v>0.17397532455582354</v>
      </c>
      <c r="R522">
        <f t="shared" si="1292"/>
        <v>249.4599129248852</v>
      </c>
      <c r="S522">
        <f t="shared" si="1293"/>
        <v>355.77863244042965</v>
      </c>
      <c r="T522">
        <f t="shared" si="1294"/>
        <v>4.3538968322776048</v>
      </c>
      <c r="U522">
        <f t="shared" si="1295"/>
        <v>6.2095085443282061</v>
      </c>
      <c r="V522">
        <f t="shared" si="1296"/>
        <v>148.54801781295032</v>
      </c>
      <c r="W522">
        <f t="shared" si="1297"/>
        <v>2.5926520081471693</v>
      </c>
      <c r="X522">
        <f t="shared" si="1298"/>
        <v>63.711471034231181</v>
      </c>
      <c r="Y522">
        <f t="shared" si="1299"/>
        <v>1.1119749408363311</v>
      </c>
      <c r="Z522">
        <f t="shared" si="1300"/>
        <v>140.47240745131967</v>
      </c>
      <c r="AA522">
        <f t="shared" si="1301"/>
        <v>2.4517060182285446</v>
      </c>
      <c r="AB522">
        <f t="shared" si="1302"/>
        <v>-1507.1198360712112</v>
      </c>
      <c r="AC522">
        <f t="shared" si="1303"/>
        <v>40.822891318763396</v>
      </c>
      <c r="AD522">
        <f t="shared" si="1304"/>
        <v>1463.1246270587424</v>
      </c>
      <c r="AE522">
        <f t="shared" si="1305"/>
        <v>-522.9557728615307</v>
      </c>
      <c r="AF522">
        <f t="shared" si="1306"/>
        <v>225.46065865770254</v>
      </c>
      <c r="AG522">
        <f t="shared" si="1307"/>
        <v>807.56972683363745</v>
      </c>
      <c r="AH522">
        <f t="shared" si="1308"/>
        <v>506.90229493610377</v>
      </c>
      <c r="AI522">
        <f t="shared" si="1309"/>
        <v>0.14080619303780662</v>
      </c>
      <c r="AJ522">
        <f t="shared" si="1310"/>
        <v>249.60071911792301</v>
      </c>
      <c r="AK522">
        <f t="shared" si="1311"/>
        <v>4.3563543639533133</v>
      </c>
      <c r="AL522">
        <f t="shared" si="1312"/>
        <v>249</v>
      </c>
      <c r="AM522">
        <f t="shared" si="1313"/>
        <v>36</v>
      </c>
      <c r="AN522">
        <f t="shared" si="1314"/>
        <v>2</v>
      </c>
      <c r="AP522">
        <f t="shared" si="1315"/>
        <v>4.9114017715118523</v>
      </c>
      <c r="AQ522">
        <f t="shared" si="1316"/>
        <v>8.5720131801164057E-2</v>
      </c>
      <c r="AR522" t="str">
        <f t="shared" si="1317"/>
        <v>POSITIF</v>
      </c>
      <c r="AS522">
        <f t="shared" si="1318"/>
        <v>4</v>
      </c>
      <c r="AT522">
        <f t="shared" si="1319"/>
        <v>54</v>
      </c>
      <c r="AU522">
        <f t="shared" si="1320"/>
        <v>41</v>
      </c>
      <c r="AV522">
        <f t="shared" si="1321"/>
        <v>1.0229241516492578</v>
      </c>
      <c r="AW522" s="4">
        <f t="shared" si="1322"/>
        <v>4.2621839652052407E-2</v>
      </c>
      <c r="AX522">
        <f t="shared" si="1323"/>
        <v>1.7853394444449333E-2</v>
      </c>
      <c r="AY522">
        <f t="shared" si="1324"/>
        <v>0.27872596268746552</v>
      </c>
      <c r="AZ522" s="4">
        <f t="shared" si="1325"/>
        <v>1.1613581778644397E-2</v>
      </c>
      <c r="BA522">
        <f t="shared" si="1326"/>
        <v>357261.96813677158</v>
      </c>
      <c r="BB522" t="s">
        <v>191</v>
      </c>
      <c r="BC522">
        <f t="shared" si="1327"/>
        <v>1.6701293036368657E-2</v>
      </c>
      <c r="BD522">
        <f t="shared" si="1328"/>
        <v>148.55253643131331</v>
      </c>
      <c r="BE522">
        <f t="shared" si="1329"/>
        <v>23.437028705303671</v>
      </c>
      <c r="BF522">
        <f t="shared" si="1330"/>
        <v>-2.2763057939740698E-3</v>
      </c>
      <c r="BG522">
        <f t="shared" si="1331"/>
        <v>23.434752399509698</v>
      </c>
      <c r="BH522" s="19">
        <f t="shared" si="1332"/>
        <v>0.17397532455582354</v>
      </c>
      <c r="BI522">
        <f t="shared" si="1333"/>
        <v>14.996861933730543</v>
      </c>
      <c r="BJ522">
        <f t="shared" si="1334"/>
        <v>22.417861933730542</v>
      </c>
      <c r="BK522">
        <f t="shared" si="1335"/>
        <v>84.924040919116095</v>
      </c>
      <c r="BL522">
        <f t="shared" si="1336"/>
        <v>1.4822041281369673</v>
      </c>
      <c r="BM522">
        <f t="shared" si="1337"/>
        <v>251.34388808684201</v>
      </c>
      <c r="BN522">
        <f t="shared" si="1338"/>
        <v>16.756259205789469</v>
      </c>
      <c r="BO522">
        <f t="shared" si="1339"/>
        <v>16</v>
      </c>
      <c r="BP522">
        <f t="shared" si="1340"/>
        <v>45</v>
      </c>
      <c r="BQ522">
        <f t="shared" si="1341"/>
        <v>22</v>
      </c>
      <c r="BR522">
        <f t="shared" si="1342"/>
        <v>-17.028131295655555</v>
      </c>
      <c r="BS522" t="str">
        <f t="shared" si="1343"/>
        <v>NEGATIF</v>
      </c>
      <c r="BT522">
        <f t="shared" si="1279"/>
        <v>-0.29719695657107742</v>
      </c>
      <c r="BU522">
        <f t="shared" si="1280"/>
        <v>17</v>
      </c>
      <c r="BV522">
        <f t="shared" si="1281"/>
        <v>-2042</v>
      </c>
      <c r="BW522">
        <f t="shared" si="1282"/>
        <v>18</v>
      </c>
      <c r="BX522" t="str">
        <f t="shared" si="1283"/>
        <v>NEGATIF</v>
      </c>
      <c r="BY522">
        <f t="shared" si="1344"/>
        <v>72.462991377051537</v>
      </c>
      <c r="BZ522">
        <f t="shared" si="1345"/>
        <v>252.46299137705154</v>
      </c>
      <c r="CA522">
        <f t="shared" si="1346"/>
        <v>2.7664048724264236</v>
      </c>
      <c r="CB522" t="str">
        <f t="shared" si="1347"/>
        <v>POSITIF</v>
      </c>
      <c r="CC522">
        <f t="shared" si="1348"/>
        <v>2</v>
      </c>
      <c r="CD522">
        <f t="shared" si="1349"/>
        <v>45</v>
      </c>
      <c r="CE522">
        <f t="shared" si="1350"/>
        <v>59</v>
      </c>
      <c r="CG522">
        <f t="shared" si="1351"/>
        <v>4.3867784018795444</v>
      </c>
      <c r="CH522">
        <f t="shared" si="1352"/>
        <v>0.40901358876108579</v>
      </c>
      <c r="CI522">
        <f t="shared" si="1353"/>
        <v>0.40905331779197285</v>
      </c>
    </row>
    <row r="523" spans="1:87">
      <c r="A523">
        <f t="shared" ref="A523:F523" si="1414">A229</f>
        <v>7.0027777777777782</v>
      </c>
      <c r="B523">
        <f t="shared" si="1414"/>
        <v>111.315</v>
      </c>
      <c r="C523">
        <f t="shared" si="1414"/>
        <v>7</v>
      </c>
      <c r="D523">
        <f t="shared" si="1414"/>
        <v>2017</v>
      </c>
      <c r="E523">
        <f t="shared" si="1414"/>
        <v>5</v>
      </c>
      <c r="F523">
        <f t="shared" si="1414"/>
        <v>26</v>
      </c>
      <c r="G523">
        <f t="shared" si="1285"/>
        <v>0.12222152900771403</v>
      </c>
      <c r="H523">
        <f t="shared" ref="H523:J523" si="1415">H229</f>
        <v>6</v>
      </c>
      <c r="I523">
        <f t="shared" si="1415"/>
        <v>0</v>
      </c>
      <c r="J523">
        <f t="shared" si="1415"/>
        <v>6</v>
      </c>
      <c r="L523">
        <f t="shared" ref="L523:M523" si="1416">L229</f>
        <v>20</v>
      </c>
      <c r="M523">
        <f t="shared" si="1416"/>
        <v>-13</v>
      </c>
      <c r="N523">
        <f t="shared" si="1288"/>
        <v>2457899.4583333335</v>
      </c>
      <c r="O523">
        <f t="shared" si="1289"/>
        <v>8.1273429360522115E-4</v>
      </c>
      <c r="P523">
        <f t="shared" si="1290"/>
        <v>2457899.459146068</v>
      </c>
      <c r="Q523">
        <f t="shared" si="1291"/>
        <v>0.17397560974860959</v>
      </c>
      <c r="R523">
        <f t="shared" si="1292"/>
        <v>249.4599129248852</v>
      </c>
      <c r="S523">
        <f t="shared" si="1293"/>
        <v>355.91472610968049</v>
      </c>
      <c r="T523">
        <f t="shared" si="1294"/>
        <v>4.3538968322776048</v>
      </c>
      <c r="U523">
        <f t="shared" si="1295"/>
        <v>6.2118838269477532</v>
      </c>
      <c r="V523">
        <f t="shared" si="1296"/>
        <v>148.54746620960475</v>
      </c>
      <c r="W523">
        <f t="shared" si="1297"/>
        <v>2.5926423808526242</v>
      </c>
      <c r="X523">
        <f t="shared" si="1298"/>
        <v>63.721738193842612</v>
      </c>
      <c r="Y523">
        <f t="shared" si="1299"/>
        <v>1.1121541365763783</v>
      </c>
      <c r="Z523">
        <f t="shared" si="1300"/>
        <v>140.48267412068435</v>
      </c>
      <c r="AA523">
        <f t="shared" si="1301"/>
        <v>2.4518852054121716</v>
      </c>
      <c r="AB523">
        <f t="shared" si="1302"/>
        <v>-1453.4846770030379</v>
      </c>
      <c r="AC523">
        <f t="shared" si="1303"/>
        <v>39.607736527906809</v>
      </c>
      <c r="AD523">
        <f t="shared" si="1304"/>
        <v>1424.5336887857088</v>
      </c>
      <c r="AE523">
        <f t="shared" si="1305"/>
        <v>-518.66123824667511</v>
      </c>
      <c r="AF523">
        <f t="shared" si="1306"/>
        <v>224.44891407147179</v>
      </c>
      <c r="AG523">
        <f t="shared" si="1307"/>
        <v>796.21813035088758</v>
      </c>
      <c r="AH523">
        <f t="shared" si="1308"/>
        <v>512.66255448626202</v>
      </c>
      <c r="AI523">
        <f t="shared" si="1309"/>
        <v>0.14240626513507279</v>
      </c>
      <c r="AJ523">
        <f t="shared" si="1310"/>
        <v>249.60231919002027</v>
      </c>
      <c r="AK523">
        <f t="shared" si="1311"/>
        <v>4.3563822904796794</v>
      </c>
      <c r="AL523">
        <f t="shared" si="1312"/>
        <v>249</v>
      </c>
      <c r="AM523">
        <f t="shared" si="1313"/>
        <v>36</v>
      </c>
      <c r="AN523">
        <f t="shared" si="1314"/>
        <v>8</v>
      </c>
      <c r="AP523">
        <f t="shared" si="1315"/>
        <v>4.9213210662655573</v>
      </c>
      <c r="AQ523">
        <f t="shared" si="1316"/>
        <v>8.5893256154092018E-2</v>
      </c>
      <c r="AR523" t="str">
        <f t="shared" si="1317"/>
        <v>POSITIF</v>
      </c>
      <c r="AS523">
        <f t="shared" si="1318"/>
        <v>4</v>
      </c>
      <c r="AT523">
        <f t="shared" si="1319"/>
        <v>55</v>
      </c>
      <c r="AU523">
        <f t="shared" si="1320"/>
        <v>16</v>
      </c>
      <c r="AV523">
        <f t="shared" si="1321"/>
        <v>1.0229422950373082</v>
      </c>
      <c r="AW523" s="4">
        <f t="shared" si="1322"/>
        <v>4.2622595626554509E-2</v>
      </c>
      <c r="AX523">
        <f t="shared" si="1323"/>
        <v>1.7853711106308279E-2</v>
      </c>
      <c r="AY523">
        <f t="shared" si="1324"/>
        <v>0.27873090590427857</v>
      </c>
      <c r="AZ523" s="4">
        <f t="shared" si="1325"/>
        <v>1.1613787746011607E-2</v>
      </c>
      <c r="BA523">
        <f t="shared" si="1326"/>
        <v>357255.63224290789</v>
      </c>
      <c r="BB523" t="s">
        <v>191</v>
      </c>
      <c r="BC523">
        <f t="shared" si="1327"/>
        <v>1.6701293024390558E-2</v>
      </c>
      <c r="BD523">
        <f t="shared" si="1328"/>
        <v>148.55198482960472</v>
      </c>
      <c r="BE523">
        <f t="shared" si="1329"/>
        <v>23.437028701594976</v>
      </c>
      <c r="BF523">
        <f t="shared" si="1330"/>
        <v>-2.2763380157065595E-3</v>
      </c>
      <c r="BG523">
        <f t="shared" si="1331"/>
        <v>23.434752363579268</v>
      </c>
      <c r="BH523" s="19">
        <f t="shared" si="1332"/>
        <v>0.17397560974860959</v>
      </c>
      <c r="BI523">
        <f t="shared" si="1333"/>
        <v>15.24754640981555</v>
      </c>
      <c r="BJ523">
        <f t="shared" si="1334"/>
        <v>22.668546409815551</v>
      </c>
      <c r="BK523">
        <f t="shared" si="1335"/>
        <v>88.682853796935916</v>
      </c>
      <c r="BL523">
        <f t="shared" si="1336"/>
        <v>1.5478077888212864</v>
      </c>
      <c r="BM523">
        <f t="shared" si="1337"/>
        <v>251.34534235029736</v>
      </c>
      <c r="BN523">
        <f t="shared" si="1338"/>
        <v>16.75635615668649</v>
      </c>
      <c r="BO523">
        <f t="shared" si="1339"/>
        <v>16</v>
      </c>
      <c r="BP523">
        <f t="shared" si="1340"/>
        <v>45</v>
      </c>
      <c r="BQ523">
        <f t="shared" si="1341"/>
        <v>22</v>
      </c>
      <c r="BR523">
        <f t="shared" si="1342"/>
        <v>-17.018547865152996</v>
      </c>
      <c r="BS523" t="str">
        <f t="shared" si="1343"/>
        <v>NEGATIF</v>
      </c>
      <c r="BT523">
        <f t="shared" si="1279"/>
        <v>-0.29702969415517172</v>
      </c>
      <c r="BU523">
        <f t="shared" si="1280"/>
        <v>17</v>
      </c>
      <c r="BV523">
        <f t="shared" si="1281"/>
        <v>-2042</v>
      </c>
      <c r="BW523">
        <f t="shared" si="1282"/>
        <v>53</v>
      </c>
      <c r="BX523" t="str">
        <f t="shared" si="1283"/>
        <v>NEGATIF</v>
      </c>
      <c r="BY523">
        <f t="shared" si="1344"/>
        <v>72.950015720696783</v>
      </c>
      <c r="BZ523">
        <f t="shared" si="1345"/>
        <v>252.9500157206968</v>
      </c>
      <c r="CA523">
        <f t="shared" si="1346"/>
        <v>-0.79454531140247853</v>
      </c>
      <c r="CB523" t="str">
        <f t="shared" si="1347"/>
        <v>NEGATIF</v>
      </c>
      <c r="CC523">
        <f t="shared" si="1348"/>
        <v>0</v>
      </c>
      <c r="CD523">
        <f t="shared" si="1349"/>
        <v>47</v>
      </c>
      <c r="CE523">
        <f t="shared" si="1350"/>
        <v>40</v>
      </c>
      <c r="CG523">
        <f t="shared" si="1351"/>
        <v>4.386803783565032</v>
      </c>
      <c r="CH523">
        <f t="shared" si="1352"/>
        <v>0.40901358813398148</v>
      </c>
      <c r="CI523">
        <f t="shared" si="1353"/>
        <v>0.4090533177272439</v>
      </c>
    </row>
    <row r="524" spans="1:87">
      <c r="A524">
        <f t="shared" ref="A524:F524" si="1417">A230</f>
        <v>7.0027777777777782</v>
      </c>
      <c r="B524">
        <f t="shared" si="1417"/>
        <v>111.315</v>
      </c>
      <c r="C524">
        <f t="shared" si="1417"/>
        <v>7</v>
      </c>
      <c r="D524">
        <f t="shared" si="1417"/>
        <v>2017</v>
      </c>
      <c r="E524">
        <f t="shared" si="1417"/>
        <v>5</v>
      </c>
      <c r="F524">
        <f t="shared" si="1417"/>
        <v>26</v>
      </c>
      <c r="G524">
        <f t="shared" si="1285"/>
        <v>0.12222152900771403</v>
      </c>
      <c r="H524">
        <f t="shared" ref="H524:J524" si="1418">H230</f>
        <v>6</v>
      </c>
      <c r="I524">
        <f t="shared" si="1418"/>
        <v>15</v>
      </c>
      <c r="J524">
        <f t="shared" si="1418"/>
        <v>6.25</v>
      </c>
      <c r="L524">
        <f t="shared" ref="L524:M524" si="1419">L230</f>
        <v>20</v>
      </c>
      <c r="M524">
        <f t="shared" si="1419"/>
        <v>-13</v>
      </c>
      <c r="N524">
        <f t="shared" si="1288"/>
        <v>2457899.46875</v>
      </c>
      <c r="O524">
        <f t="shared" si="1289"/>
        <v>8.1273429360522115E-4</v>
      </c>
      <c r="P524">
        <f t="shared" si="1290"/>
        <v>2457899.4695627345</v>
      </c>
      <c r="Q524">
        <f t="shared" si="1291"/>
        <v>0.17397589494139568</v>
      </c>
      <c r="R524">
        <f t="shared" si="1292"/>
        <v>249.4599129248852</v>
      </c>
      <c r="S524">
        <f t="shared" si="1293"/>
        <v>356.05081977893133</v>
      </c>
      <c r="T524">
        <f t="shared" si="1294"/>
        <v>4.3538968322776048</v>
      </c>
      <c r="U524">
        <f t="shared" si="1295"/>
        <v>6.2142591095673003</v>
      </c>
      <c r="V524">
        <f t="shared" si="1296"/>
        <v>148.54691460625907</v>
      </c>
      <c r="W524">
        <f t="shared" si="1297"/>
        <v>2.5926327535580769</v>
      </c>
      <c r="X524">
        <f t="shared" si="1298"/>
        <v>63.732005353454952</v>
      </c>
      <c r="Y524">
        <f t="shared" si="1299"/>
        <v>1.1123333323164413</v>
      </c>
      <c r="Z524">
        <f t="shared" si="1300"/>
        <v>140.49294079004994</v>
      </c>
      <c r="AA524">
        <f t="shared" si="1301"/>
        <v>2.452064392595815</v>
      </c>
      <c r="AB524">
        <f t="shared" si="1302"/>
        <v>-1399.8404180206389</v>
      </c>
      <c r="AC524">
        <f t="shared" si="1303"/>
        <v>38.388406541243818</v>
      </c>
      <c r="AD524">
        <f t="shared" si="1304"/>
        <v>1385.3421052102153</v>
      </c>
      <c r="AE524">
        <f t="shared" si="1305"/>
        <v>-514.31203488322308</v>
      </c>
      <c r="AF524">
        <f t="shared" si="1306"/>
        <v>223.43530894337425</v>
      </c>
      <c r="AG524">
        <f t="shared" si="1307"/>
        <v>784.85961836814761</v>
      </c>
      <c r="AH524">
        <f t="shared" si="1308"/>
        <v>517.87298615911891</v>
      </c>
      <c r="AI524">
        <f t="shared" si="1309"/>
        <v>0.14385360726642191</v>
      </c>
      <c r="AJ524">
        <f t="shared" si="1310"/>
        <v>249.60376653215161</v>
      </c>
      <c r="AK524">
        <f t="shared" si="1311"/>
        <v>4.3564075513652742</v>
      </c>
      <c r="AL524">
        <f t="shared" si="1312"/>
        <v>249</v>
      </c>
      <c r="AM524">
        <f t="shared" si="1313"/>
        <v>36</v>
      </c>
      <c r="AN524">
        <f t="shared" si="1314"/>
        <v>13</v>
      </c>
      <c r="AP524">
        <f t="shared" si="1315"/>
        <v>4.9223704677192703</v>
      </c>
      <c r="AQ524">
        <f t="shared" si="1316"/>
        <v>8.591157166463452E-2</v>
      </c>
      <c r="AR524" t="str">
        <f t="shared" si="1317"/>
        <v>POSITIF</v>
      </c>
      <c r="AS524">
        <f t="shared" si="1318"/>
        <v>4</v>
      </c>
      <c r="AT524">
        <f t="shared" si="1319"/>
        <v>55</v>
      </c>
      <c r="AU524">
        <f t="shared" si="1320"/>
        <v>20</v>
      </c>
      <c r="AV524">
        <f t="shared" si="1321"/>
        <v>1.0229600117176172</v>
      </c>
      <c r="AW524" s="4">
        <f t="shared" si="1322"/>
        <v>4.2623333821567383E-2</v>
      </c>
      <c r="AX524">
        <f t="shared" si="1323"/>
        <v>1.7854020320712195E-2</v>
      </c>
      <c r="AY524">
        <f t="shared" si="1324"/>
        <v>0.27873573286334924</v>
      </c>
      <c r="AZ524" s="4">
        <f t="shared" si="1325"/>
        <v>1.1613988869306218E-2</v>
      </c>
      <c r="BA524">
        <f t="shared" si="1326"/>
        <v>357249.4455775203</v>
      </c>
      <c r="BB524" t="s">
        <v>191</v>
      </c>
      <c r="BC524">
        <f t="shared" si="1327"/>
        <v>1.6701293012412462E-2</v>
      </c>
      <c r="BD524">
        <f t="shared" si="1328"/>
        <v>148.55143322789607</v>
      </c>
      <c r="BE524">
        <f t="shared" si="1329"/>
        <v>23.43702869788628</v>
      </c>
      <c r="BF524">
        <f t="shared" si="1330"/>
        <v>-2.2763702248725089E-3</v>
      </c>
      <c r="BG524">
        <f t="shared" si="1331"/>
        <v>23.434752327661407</v>
      </c>
      <c r="BH524" s="19">
        <f t="shared" si="1332"/>
        <v>0.17397589494139568</v>
      </c>
      <c r="BI524">
        <f t="shared" si="1333"/>
        <v>15.498230885900558</v>
      </c>
      <c r="BJ524">
        <f t="shared" si="1334"/>
        <v>22.919230885900557</v>
      </c>
      <c r="BK524">
        <f t="shared" si="1335"/>
        <v>92.441805485335635</v>
      </c>
      <c r="BL524">
        <f t="shared" si="1336"/>
        <v>1.6134138722072615</v>
      </c>
      <c r="BM524">
        <f t="shared" si="1337"/>
        <v>251.34665780317272</v>
      </c>
      <c r="BN524">
        <f t="shared" si="1338"/>
        <v>16.756443853544848</v>
      </c>
      <c r="BO524">
        <f t="shared" si="1339"/>
        <v>16</v>
      </c>
      <c r="BP524">
        <f t="shared" si="1340"/>
        <v>45</v>
      </c>
      <c r="BQ524">
        <f t="shared" si="1341"/>
        <v>23</v>
      </c>
      <c r="BR524">
        <f t="shared" si="1342"/>
        <v>-17.017718541512409</v>
      </c>
      <c r="BS524" t="str">
        <f t="shared" si="1343"/>
        <v>NEGATIF</v>
      </c>
      <c r="BT524">
        <f t="shared" si="1279"/>
        <v>-0.29701521972707884</v>
      </c>
      <c r="BU524">
        <f t="shared" si="1280"/>
        <v>17</v>
      </c>
      <c r="BV524">
        <f t="shared" si="1281"/>
        <v>-2042</v>
      </c>
      <c r="BW524">
        <f t="shared" si="1282"/>
        <v>56</v>
      </c>
      <c r="BX524" t="str">
        <f t="shared" si="1283"/>
        <v>NEGATIF</v>
      </c>
      <c r="BY524">
        <f t="shared" si="1344"/>
        <v>73.360552330310114</v>
      </c>
      <c r="BZ524">
        <f t="shared" si="1345"/>
        <v>253.3605523303101</v>
      </c>
      <c r="CA524">
        <f t="shared" si="1346"/>
        <v>-4.3653785689940428</v>
      </c>
      <c r="CB524" t="str">
        <f t="shared" si="1347"/>
        <v>NEGATIF</v>
      </c>
      <c r="CC524">
        <f t="shared" si="1348"/>
        <v>4</v>
      </c>
      <c r="CD524">
        <f t="shared" si="1349"/>
        <v>21</v>
      </c>
      <c r="CE524">
        <f t="shared" si="1350"/>
        <v>55</v>
      </c>
      <c r="CG524">
        <f t="shared" si="1351"/>
        <v>4.3868267425488616</v>
      </c>
      <c r="CH524">
        <f t="shared" si="1352"/>
        <v>0.40901358750709654</v>
      </c>
      <c r="CI524">
        <f t="shared" si="1353"/>
        <v>0.40905331766251496</v>
      </c>
    </row>
    <row r="525" spans="1:87">
      <c r="A525">
        <f t="shared" ref="A525:F525" si="1420">A231</f>
        <v>7.0027777777777782</v>
      </c>
      <c r="B525">
        <f t="shared" si="1420"/>
        <v>111.315</v>
      </c>
      <c r="C525">
        <f t="shared" si="1420"/>
        <v>7</v>
      </c>
      <c r="D525">
        <f t="shared" si="1420"/>
        <v>2017</v>
      </c>
      <c r="E525">
        <f t="shared" si="1420"/>
        <v>5</v>
      </c>
      <c r="F525">
        <f t="shared" si="1420"/>
        <v>26</v>
      </c>
      <c r="G525">
        <f t="shared" si="1285"/>
        <v>0.12222152900771403</v>
      </c>
      <c r="H525">
        <f t="shared" ref="H525:J525" si="1421">H231</f>
        <v>6</v>
      </c>
      <c r="I525">
        <f t="shared" si="1421"/>
        <v>30</v>
      </c>
      <c r="J525">
        <f t="shared" si="1421"/>
        <v>6.5</v>
      </c>
      <c r="L525">
        <f t="shared" ref="L525:M525" si="1422">L231</f>
        <v>20</v>
      </c>
      <c r="M525">
        <f t="shared" si="1422"/>
        <v>-13</v>
      </c>
      <c r="N525">
        <f t="shared" si="1288"/>
        <v>2457899.479166667</v>
      </c>
      <c r="O525">
        <f t="shared" si="1289"/>
        <v>8.1273429360522115E-4</v>
      </c>
      <c r="P525">
        <f t="shared" si="1290"/>
        <v>2457899.4799794015</v>
      </c>
      <c r="Q525">
        <f t="shared" si="1291"/>
        <v>0.1739761801341945</v>
      </c>
      <c r="R525">
        <f t="shared" si="1292"/>
        <v>249.4599129248852</v>
      </c>
      <c r="S525">
        <f t="shared" si="1293"/>
        <v>356.18691345427942</v>
      </c>
      <c r="T525">
        <f t="shared" si="1294"/>
        <v>4.3538968322776048</v>
      </c>
      <c r="U525">
        <f t="shared" si="1295"/>
        <v>6.2166343922932645</v>
      </c>
      <c r="V525">
        <f t="shared" si="1296"/>
        <v>148.54636300288877</v>
      </c>
      <c r="W525">
        <f t="shared" si="1297"/>
        <v>2.5926231262631001</v>
      </c>
      <c r="X525">
        <f t="shared" si="1298"/>
        <v>63.742272513525677</v>
      </c>
      <c r="Y525">
        <f t="shared" si="1299"/>
        <v>1.1125125280645047</v>
      </c>
      <c r="Z525">
        <f t="shared" si="1300"/>
        <v>140.50320745987483</v>
      </c>
      <c r="AA525">
        <f t="shared" si="1301"/>
        <v>2.4522435797874742</v>
      </c>
      <c r="AB525">
        <f t="shared" si="1302"/>
        <v>-1346.1873593790888</v>
      </c>
      <c r="AC525">
        <f t="shared" si="1303"/>
        <v>37.165029838187714</v>
      </c>
      <c r="AD525">
        <f t="shared" si="1304"/>
        <v>1345.5663994215515</v>
      </c>
      <c r="AE525">
        <f t="shared" si="1305"/>
        <v>-509.90862099493216</v>
      </c>
      <c r="AF525">
        <f t="shared" si="1306"/>
        <v>222.4198698765999</v>
      </c>
      <c r="AG525">
        <f t="shared" si="1307"/>
        <v>773.49427611046508</v>
      </c>
      <c r="AH525">
        <f t="shared" si="1308"/>
        <v>522.54959487278336</v>
      </c>
      <c r="AI525">
        <f t="shared" si="1309"/>
        <v>0.14515266524243983</v>
      </c>
      <c r="AJ525">
        <f t="shared" si="1310"/>
        <v>249.60506559012765</v>
      </c>
      <c r="AK525">
        <f t="shared" si="1311"/>
        <v>4.3564302242041304</v>
      </c>
      <c r="AL525">
        <f t="shared" si="1312"/>
        <v>249</v>
      </c>
      <c r="AM525">
        <f t="shared" si="1313"/>
        <v>36</v>
      </c>
      <c r="AN525">
        <f t="shared" si="1314"/>
        <v>18</v>
      </c>
      <c r="AP525">
        <f t="shared" si="1315"/>
        <v>4.9202011701763047</v>
      </c>
      <c r="AQ525">
        <f t="shared" si="1316"/>
        <v>8.5873710280054347E-2</v>
      </c>
      <c r="AR525" t="str">
        <f t="shared" si="1317"/>
        <v>POSITIF</v>
      </c>
      <c r="AS525">
        <f t="shared" si="1318"/>
        <v>4</v>
      </c>
      <c r="AT525">
        <f t="shared" si="1319"/>
        <v>55</v>
      </c>
      <c r="AU525">
        <f t="shared" si="1320"/>
        <v>12</v>
      </c>
      <c r="AV525">
        <f t="shared" si="1321"/>
        <v>1.0229773015498673</v>
      </c>
      <c r="AW525" s="4">
        <f t="shared" si="1322"/>
        <v>4.262405423124447E-2</v>
      </c>
      <c r="AX525">
        <f t="shared" si="1323"/>
        <v>1.7854322085212076E-2</v>
      </c>
      <c r="AY525">
        <f t="shared" si="1324"/>
        <v>0.27874044352644939</v>
      </c>
      <c r="AZ525" s="4">
        <f t="shared" si="1325"/>
        <v>1.1614185146935392E-2</v>
      </c>
      <c r="BA525">
        <f t="shared" si="1326"/>
        <v>357243.4081741093</v>
      </c>
      <c r="BB525" t="s">
        <v>191</v>
      </c>
      <c r="BC525">
        <f t="shared" si="1327"/>
        <v>1.6701293000434363E-2</v>
      </c>
      <c r="BD525">
        <f t="shared" si="1328"/>
        <v>148.55088162616275</v>
      </c>
      <c r="BE525">
        <f t="shared" si="1329"/>
        <v>23.437028694177584</v>
      </c>
      <c r="BF525">
        <f t="shared" si="1330"/>
        <v>-2.2764024214675695E-3</v>
      </c>
      <c r="BG525">
        <f t="shared" si="1331"/>
        <v>23.434752291756116</v>
      </c>
      <c r="BH525" s="19">
        <f t="shared" si="1332"/>
        <v>0.1739761801341945</v>
      </c>
      <c r="BI525">
        <f t="shared" si="1333"/>
        <v>15.74891537319248</v>
      </c>
      <c r="BJ525">
        <f t="shared" si="1334"/>
        <v>23.169915373192481</v>
      </c>
      <c r="BK525">
        <f t="shared" si="1335"/>
        <v>96.200892112248667</v>
      </c>
      <c r="BL525">
        <f t="shared" si="1336"/>
        <v>1.6790223107145816</v>
      </c>
      <c r="BM525">
        <f t="shared" si="1337"/>
        <v>251.34783848563853</v>
      </c>
      <c r="BN525">
        <f t="shared" si="1338"/>
        <v>16.756522565709236</v>
      </c>
      <c r="BO525">
        <f t="shared" si="1339"/>
        <v>16</v>
      </c>
      <c r="BP525">
        <f t="shared" si="1340"/>
        <v>45</v>
      </c>
      <c r="BQ525">
        <f t="shared" si="1341"/>
        <v>23</v>
      </c>
      <c r="BR525">
        <f t="shared" si="1342"/>
        <v>-17.020052497380689</v>
      </c>
      <c r="BS525" t="str">
        <f t="shared" si="1343"/>
        <v>NEGATIF</v>
      </c>
      <c r="BT525">
        <f t="shared" si="1279"/>
        <v>-0.29705595494157661</v>
      </c>
      <c r="BU525">
        <f t="shared" si="1280"/>
        <v>17</v>
      </c>
      <c r="BV525">
        <f t="shared" si="1281"/>
        <v>-2042</v>
      </c>
      <c r="BW525">
        <f t="shared" si="1282"/>
        <v>47</v>
      </c>
      <c r="BX525" t="str">
        <f t="shared" si="1283"/>
        <v>NEGATIF</v>
      </c>
      <c r="BY525">
        <f t="shared" si="1344"/>
        <v>73.702580532801619</v>
      </c>
      <c r="BZ525">
        <f t="shared" si="1345"/>
        <v>253.70258053280162</v>
      </c>
      <c r="CA525">
        <f t="shared" si="1346"/>
        <v>-7.9436774383525286</v>
      </c>
      <c r="CB525" t="str">
        <f t="shared" si="1347"/>
        <v>NEGATIF</v>
      </c>
      <c r="CC525">
        <f t="shared" si="1348"/>
        <v>7</v>
      </c>
      <c r="CD525">
        <f t="shared" si="1349"/>
        <v>56</v>
      </c>
      <c r="CE525">
        <f t="shared" si="1350"/>
        <v>37</v>
      </c>
      <c r="CG525">
        <f t="shared" si="1351"/>
        <v>4.3868473493453104</v>
      </c>
      <c r="CH525">
        <f t="shared" si="1352"/>
        <v>0.40901358688043099</v>
      </c>
      <c r="CI525">
        <f t="shared" si="1353"/>
        <v>0.40905331759778601</v>
      </c>
    </row>
    <row r="526" spans="1:87">
      <c r="A526">
        <f t="shared" ref="A526:F526" si="1423">A232</f>
        <v>7.0027777777777782</v>
      </c>
      <c r="B526">
        <f t="shared" si="1423"/>
        <v>111.315</v>
      </c>
      <c r="C526">
        <f t="shared" si="1423"/>
        <v>7</v>
      </c>
      <c r="D526">
        <f t="shared" si="1423"/>
        <v>2017</v>
      </c>
      <c r="E526">
        <f t="shared" si="1423"/>
        <v>5</v>
      </c>
      <c r="F526">
        <f t="shared" si="1423"/>
        <v>26</v>
      </c>
      <c r="G526">
        <f t="shared" si="1285"/>
        <v>0.12222152900771403</v>
      </c>
      <c r="H526">
        <f t="shared" ref="H526:J526" si="1424">H232</f>
        <v>6</v>
      </c>
      <c r="I526">
        <f t="shared" si="1424"/>
        <v>45</v>
      </c>
      <c r="J526">
        <f t="shared" si="1424"/>
        <v>6.75</v>
      </c>
      <c r="L526">
        <f t="shared" ref="L526:M526" si="1425">L232</f>
        <v>20</v>
      </c>
      <c r="M526">
        <f t="shared" si="1425"/>
        <v>-13</v>
      </c>
      <c r="N526">
        <f t="shared" si="1288"/>
        <v>2457899.4895833335</v>
      </c>
      <c r="O526">
        <f t="shared" si="1289"/>
        <v>8.1273429360522115E-4</v>
      </c>
      <c r="P526">
        <f t="shared" si="1290"/>
        <v>2457899.490396068</v>
      </c>
      <c r="Q526">
        <f t="shared" si="1291"/>
        <v>0.17397646532698058</v>
      </c>
      <c r="R526">
        <f t="shared" si="1292"/>
        <v>249.4599129248852</v>
      </c>
      <c r="S526">
        <f t="shared" si="1293"/>
        <v>356.32300712353026</v>
      </c>
      <c r="T526">
        <f t="shared" si="1294"/>
        <v>4.3538968322776048</v>
      </c>
      <c r="U526">
        <f t="shared" si="1295"/>
        <v>6.2190096749128125</v>
      </c>
      <c r="V526">
        <f t="shared" si="1296"/>
        <v>148.54581139954314</v>
      </c>
      <c r="W526">
        <f t="shared" si="1297"/>
        <v>2.5926134989685536</v>
      </c>
      <c r="X526">
        <f t="shared" si="1298"/>
        <v>63.752539673138017</v>
      </c>
      <c r="Y526">
        <f t="shared" si="1299"/>
        <v>1.1126917238045679</v>
      </c>
      <c r="Z526">
        <f t="shared" si="1300"/>
        <v>140.51347412924042</v>
      </c>
      <c r="AA526">
        <f t="shared" si="1301"/>
        <v>2.4524227669711176</v>
      </c>
      <c r="AB526">
        <f t="shared" si="1302"/>
        <v>-1292.5258085945522</v>
      </c>
      <c r="AC526">
        <f t="shared" si="1303"/>
        <v>35.937735488566702</v>
      </c>
      <c r="AD526">
        <f t="shared" si="1304"/>
        <v>1305.2233461370388</v>
      </c>
      <c r="AE526">
        <f t="shared" si="1305"/>
        <v>-505.45146111134727</v>
      </c>
      <c r="AF526">
        <f t="shared" si="1306"/>
        <v>221.40262365869108</v>
      </c>
      <c r="AG526">
        <f t="shared" si="1307"/>
        <v>762.12219038081219</v>
      </c>
      <c r="AH526">
        <f t="shared" si="1308"/>
        <v>526.70862595920926</v>
      </c>
      <c r="AI526">
        <f t="shared" si="1309"/>
        <v>0.14630795165533592</v>
      </c>
      <c r="AJ526">
        <f t="shared" si="1310"/>
        <v>249.60622087654053</v>
      </c>
      <c r="AK526">
        <f t="shared" si="1311"/>
        <v>4.3564503877558387</v>
      </c>
      <c r="AL526">
        <f t="shared" si="1312"/>
        <v>249</v>
      </c>
      <c r="AM526">
        <f t="shared" si="1313"/>
        <v>36</v>
      </c>
      <c r="AN526">
        <f t="shared" si="1314"/>
        <v>22</v>
      </c>
      <c r="AP526">
        <f t="shared" si="1315"/>
        <v>4.9190534341727705</v>
      </c>
      <c r="AQ526">
        <f t="shared" si="1316"/>
        <v>8.5853678507849002E-2</v>
      </c>
      <c r="AR526" t="str">
        <f t="shared" si="1317"/>
        <v>POSITIF</v>
      </c>
      <c r="AS526">
        <f t="shared" si="1318"/>
        <v>4</v>
      </c>
      <c r="AT526">
        <f t="shared" si="1319"/>
        <v>55</v>
      </c>
      <c r="AU526">
        <f t="shared" si="1320"/>
        <v>8</v>
      </c>
      <c r="AV526">
        <f t="shared" si="1321"/>
        <v>1.0229941643950007</v>
      </c>
      <c r="AW526" s="4">
        <f t="shared" si="1322"/>
        <v>4.2624756849791695E-2</v>
      </c>
      <c r="AX526">
        <f t="shared" si="1323"/>
        <v>1.7854616397380906E-2</v>
      </c>
      <c r="AY526">
        <f t="shared" si="1324"/>
        <v>0.27874503785569399</v>
      </c>
      <c r="AZ526" s="4">
        <f t="shared" si="1325"/>
        <v>1.1614376577320583E-2</v>
      </c>
      <c r="BA526">
        <f t="shared" si="1326"/>
        <v>357237.52006610349</v>
      </c>
      <c r="BB526" t="s">
        <v>191</v>
      </c>
      <c r="BC526">
        <f t="shared" si="1327"/>
        <v>1.6701292988456268E-2</v>
      </c>
      <c r="BD526">
        <f t="shared" si="1328"/>
        <v>148.5503300244541</v>
      </c>
      <c r="BE526">
        <f t="shared" si="1329"/>
        <v>23.437028690468889</v>
      </c>
      <c r="BF526">
        <f t="shared" si="1330"/>
        <v>-2.2764346054830842E-3</v>
      </c>
      <c r="BG526">
        <f t="shared" si="1331"/>
        <v>23.434752255863405</v>
      </c>
      <c r="BH526" s="19">
        <f t="shared" si="1332"/>
        <v>0.17397646532698058</v>
      </c>
      <c r="BI526">
        <f t="shared" si="1333"/>
        <v>15.999599849308531</v>
      </c>
      <c r="BJ526">
        <f t="shared" si="1334"/>
        <v>23.42059984930853</v>
      </c>
      <c r="BK526">
        <f t="shared" si="1335"/>
        <v>99.960109240994939</v>
      </c>
      <c r="BL526">
        <f t="shared" si="1336"/>
        <v>1.7446330269085717</v>
      </c>
      <c r="BM526">
        <f t="shared" si="1337"/>
        <v>251.34888849863302</v>
      </c>
      <c r="BN526">
        <f t="shared" si="1338"/>
        <v>16.756592566575534</v>
      </c>
      <c r="BO526">
        <f t="shared" si="1339"/>
        <v>16</v>
      </c>
      <c r="BP526">
        <f t="shared" si="1340"/>
        <v>45</v>
      </c>
      <c r="BQ526">
        <f t="shared" si="1341"/>
        <v>23</v>
      </c>
      <c r="BR526">
        <f t="shared" si="1342"/>
        <v>-17.021354911165101</v>
      </c>
      <c r="BS526" t="str">
        <f t="shared" si="1343"/>
        <v>NEGATIF</v>
      </c>
      <c r="BT526">
        <f t="shared" si="1279"/>
        <v>-0.29707868635033796</v>
      </c>
      <c r="BU526">
        <f t="shared" si="1280"/>
        <v>17</v>
      </c>
      <c r="BV526">
        <f t="shared" si="1281"/>
        <v>-2042</v>
      </c>
      <c r="BW526">
        <f t="shared" si="1282"/>
        <v>43</v>
      </c>
      <c r="BX526" t="str">
        <f t="shared" si="1283"/>
        <v>NEGATIF</v>
      </c>
      <c r="BY526">
        <f t="shared" si="1344"/>
        <v>73.981524896238696</v>
      </c>
      <c r="BZ526">
        <f t="shared" si="1345"/>
        <v>253.98152489623868</v>
      </c>
      <c r="CA526">
        <f t="shared" si="1346"/>
        <v>-11.527656606832105</v>
      </c>
      <c r="CB526" t="str">
        <f t="shared" si="1347"/>
        <v>NEGATIF</v>
      </c>
      <c r="CC526">
        <f t="shared" si="1348"/>
        <v>11</v>
      </c>
      <c r="CD526">
        <f t="shared" si="1349"/>
        <v>31</v>
      </c>
      <c r="CE526">
        <f t="shared" si="1350"/>
        <v>39</v>
      </c>
      <c r="CG526">
        <f t="shared" si="1351"/>
        <v>4.3868656755292532</v>
      </c>
      <c r="CH526">
        <f t="shared" si="1352"/>
        <v>0.40901358625398504</v>
      </c>
      <c r="CI526">
        <f t="shared" si="1353"/>
        <v>0.40905331753305707</v>
      </c>
    </row>
    <row r="527" spans="1:87">
      <c r="A527">
        <f t="shared" ref="A527:F527" si="1426">A233</f>
        <v>7.0027777777777782</v>
      </c>
      <c r="B527">
        <f t="shared" si="1426"/>
        <v>111.315</v>
      </c>
      <c r="C527">
        <f t="shared" si="1426"/>
        <v>7</v>
      </c>
      <c r="D527">
        <f t="shared" si="1426"/>
        <v>2017</v>
      </c>
      <c r="E527">
        <f t="shared" si="1426"/>
        <v>5</v>
      </c>
      <c r="F527">
        <f t="shared" si="1426"/>
        <v>26</v>
      </c>
      <c r="G527">
        <f t="shared" si="1285"/>
        <v>0.12222152900771403</v>
      </c>
      <c r="H527">
        <f t="shared" ref="H527:J527" si="1427">H233</f>
        <v>7</v>
      </c>
      <c r="I527">
        <f t="shared" si="1427"/>
        <v>0</v>
      </c>
      <c r="J527">
        <f t="shared" si="1427"/>
        <v>7</v>
      </c>
      <c r="L527">
        <f t="shared" ref="L527:M527" si="1428">L233</f>
        <v>20</v>
      </c>
      <c r="M527">
        <f t="shared" si="1428"/>
        <v>-13</v>
      </c>
      <c r="N527">
        <f t="shared" si="1288"/>
        <v>2457899.5</v>
      </c>
      <c r="O527">
        <f t="shared" si="1289"/>
        <v>8.1273429360522115E-4</v>
      </c>
      <c r="P527">
        <f t="shared" si="1290"/>
        <v>2457899.5008127345</v>
      </c>
      <c r="Q527">
        <f t="shared" si="1291"/>
        <v>0.17397675051976666</v>
      </c>
      <c r="R527">
        <f t="shared" si="1292"/>
        <v>249.4599129248852</v>
      </c>
      <c r="S527">
        <f t="shared" si="1293"/>
        <v>356.45910079279565</v>
      </c>
      <c r="T527">
        <f t="shared" si="1294"/>
        <v>4.3538968322776048</v>
      </c>
      <c r="U527">
        <f t="shared" si="1295"/>
        <v>6.2213849575326137</v>
      </c>
      <c r="V527">
        <f t="shared" si="1296"/>
        <v>148.54525979619746</v>
      </c>
      <c r="W527">
        <f t="shared" si="1297"/>
        <v>2.5926038716740067</v>
      </c>
      <c r="X527">
        <f t="shared" si="1298"/>
        <v>63.762806832749447</v>
      </c>
      <c r="Y527">
        <f t="shared" si="1299"/>
        <v>1.1128709195446151</v>
      </c>
      <c r="Z527">
        <f t="shared" si="1300"/>
        <v>140.52374079860601</v>
      </c>
      <c r="AA527">
        <f t="shared" si="1301"/>
        <v>2.452601954154761</v>
      </c>
      <c r="AB527">
        <f t="shared" si="1302"/>
        <v>-1238.8560660143505</v>
      </c>
      <c r="AC527">
        <f t="shared" si="1303"/>
        <v>34.706652811526112</v>
      </c>
      <c r="AD527">
        <f t="shared" si="1304"/>
        <v>1264.3299539815891</v>
      </c>
      <c r="AE527">
        <f t="shared" si="1305"/>
        <v>-500.9410248372659</v>
      </c>
      <c r="AF527">
        <f t="shared" si="1306"/>
        <v>220.38359698785516</v>
      </c>
      <c r="AG527">
        <f t="shared" si="1307"/>
        <v>750.7434465050128</v>
      </c>
      <c r="AH527">
        <f t="shared" si="1308"/>
        <v>530.36655943436676</v>
      </c>
      <c r="AI527">
        <f t="shared" si="1309"/>
        <v>0.1473240442873241</v>
      </c>
      <c r="AJ527">
        <f t="shared" si="1310"/>
        <v>249.60723696917253</v>
      </c>
      <c r="AK527">
        <f t="shared" si="1311"/>
        <v>4.3564681219177723</v>
      </c>
      <c r="AL527">
        <f t="shared" si="1312"/>
        <v>249</v>
      </c>
      <c r="AM527">
        <f t="shared" si="1313"/>
        <v>36</v>
      </c>
      <c r="AN527">
        <f t="shared" si="1314"/>
        <v>26</v>
      </c>
      <c r="AP527">
        <f t="shared" si="1315"/>
        <v>4.9196517235438932</v>
      </c>
      <c r="AQ527">
        <f t="shared" si="1316"/>
        <v>8.5864120627254778E-2</v>
      </c>
      <c r="AR527" t="str">
        <f t="shared" si="1317"/>
        <v>POSITIF</v>
      </c>
      <c r="AS527">
        <f t="shared" si="1318"/>
        <v>4</v>
      </c>
      <c r="AT527">
        <f t="shared" si="1319"/>
        <v>55</v>
      </c>
      <c r="AU527">
        <f t="shared" si="1320"/>
        <v>10</v>
      </c>
      <c r="AV527">
        <f t="shared" si="1321"/>
        <v>1.0230106001198673</v>
      </c>
      <c r="AW527" s="4">
        <f t="shared" si="1322"/>
        <v>4.2625441671661136E-2</v>
      </c>
      <c r="AX527">
        <f t="shared" si="1323"/>
        <v>1.7854903254894781E-2</v>
      </c>
      <c r="AY527">
        <f t="shared" si="1324"/>
        <v>0.27874951581480767</v>
      </c>
      <c r="AZ527" s="4">
        <f t="shared" si="1325"/>
        <v>1.161456315895032E-2</v>
      </c>
      <c r="BA527">
        <f t="shared" si="1326"/>
        <v>357231.781285237</v>
      </c>
      <c r="BB527" t="s">
        <v>191</v>
      </c>
      <c r="BC527">
        <f t="shared" si="1327"/>
        <v>1.6701292976478169E-2</v>
      </c>
      <c r="BD527">
        <f t="shared" si="1328"/>
        <v>148.54977842274545</v>
      </c>
      <c r="BE527">
        <f t="shared" si="1329"/>
        <v>23.437028686760193</v>
      </c>
      <c r="BF527">
        <f t="shared" si="1330"/>
        <v>-2.2764667769147036E-3</v>
      </c>
      <c r="BG527">
        <f t="shared" si="1331"/>
        <v>23.434752219983277</v>
      </c>
      <c r="BH527" s="19">
        <f t="shared" si="1332"/>
        <v>0.17397675051976666</v>
      </c>
      <c r="BI527">
        <f t="shared" si="1333"/>
        <v>16.25028432542458</v>
      </c>
      <c r="BJ527">
        <f t="shared" si="1334"/>
        <v>23.67128432542458</v>
      </c>
      <c r="BK527">
        <f t="shared" si="1335"/>
        <v>103.71945287895764</v>
      </c>
      <c r="BL527">
        <f t="shared" si="1336"/>
        <v>1.8102459511049225</v>
      </c>
      <c r="BM527">
        <f t="shared" si="1337"/>
        <v>251.34981200241106</v>
      </c>
      <c r="BN527">
        <f t="shared" si="1338"/>
        <v>16.75665413349407</v>
      </c>
      <c r="BO527">
        <f t="shared" si="1339"/>
        <v>16</v>
      </c>
      <c r="BP527">
        <f t="shared" si="1340"/>
        <v>45</v>
      </c>
      <c r="BQ527">
        <f t="shared" si="1341"/>
        <v>23</v>
      </c>
      <c r="BR527">
        <f t="shared" si="1342"/>
        <v>-17.020909628768564</v>
      </c>
      <c r="BS527" t="str">
        <f t="shared" si="1343"/>
        <v>NEGATIF</v>
      </c>
      <c r="BT527">
        <f t="shared" si="1279"/>
        <v>-0.29707091470641717</v>
      </c>
      <c r="BU527">
        <f t="shared" si="1280"/>
        <v>17</v>
      </c>
      <c r="BV527">
        <f t="shared" si="1281"/>
        <v>-2042</v>
      </c>
      <c r="BW527">
        <f t="shared" si="1282"/>
        <v>44</v>
      </c>
      <c r="BX527" t="str">
        <f t="shared" si="1283"/>
        <v>NEGATIF</v>
      </c>
      <c r="BY527">
        <f t="shared" si="1344"/>
        <v>74.19818241099243</v>
      </c>
      <c r="BZ527">
        <f t="shared" si="1345"/>
        <v>254.19818241099244</v>
      </c>
      <c r="CA527">
        <f t="shared" si="1346"/>
        <v>-15.116088360039404</v>
      </c>
      <c r="CB527" t="str">
        <f t="shared" si="1347"/>
        <v>NEGATIF</v>
      </c>
      <c r="CC527">
        <f t="shared" si="1348"/>
        <v>15</v>
      </c>
      <c r="CD527">
        <f t="shared" si="1349"/>
        <v>6</v>
      </c>
      <c r="CE527">
        <f t="shared" si="1350"/>
        <v>57</v>
      </c>
      <c r="CG527">
        <f t="shared" si="1351"/>
        <v>4.3868817937108346</v>
      </c>
      <c r="CH527">
        <f t="shared" si="1352"/>
        <v>0.40901358562775869</v>
      </c>
      <c r="CI527">
        <f t="shared" si="1353"/>
        <v>0.40905331746832813</v>
      </c>
    </row>
    <row r="528" spans="1:87">
      <c r="A528">
        <f t="shared" ref="A528:F528" si="1429">A234</f>
        <v>7.0027777777777782</v>
      </c>
      <c r="B528">
        <f t="shared" si="1429"/>
        <v>111.315</v>
      </c>
      <c r="C528">
        <f t="shared" si="1429"/>
        <v>7</v>
      </c>
      <c r="D528">
        <f t="shared" si="1429"/>
        <v>2017</v>
      </c>
      <c r="E528">
        <f t="shared" si="1429"/>
        <v>5</v>
      </c>
      <c r="F528">
        <f t="shared" si="1429"/>
        <v>26</v>
      </c>
      <c r="G528">
        <f t="shared" si="1285"/>
        <v>0.12222152900771403</v>
      </c>
      <c r="H528">
        <f t="shared" ref="H528:J528" si="1430">H234</f>
        <v>7</v>
      </c>
      <c r="I528">
        <f t="shared" si="1430"/>
        <v>15</v>
      </c>
      <c r="J528">
        <f t="shared" si="1430"/>
        <v>7.25</v>
      </c>
      <c r="L528">
        <f t="shared" ref="L528:M528" si="1431">L234</f>
        <v>20</v>
      </c>
      <c r="M528">
        <f t="shared" si="1431"/>
        <v>-13</v>
      </c>
      <c r="N528">
        <f t="shared" si="1288"/>
        <v>2457899.510416667</v>
      </c>
      <c r="O528">
        <f t="shared" si="1289"/>
        <v>8.1273429360522115E-4</v>
      </c>
      <c r="P528">
        <f t="shared" si="1290"/>
        <v>2457899.5112294015</v>
      </c>
      <c r="Q528">
        <f t="shared" si="1291"/>
        <v>0.17397703571256548</v>
      </c>
      <c r="R528">
        <f t="shared" si="1292"/>
        <v>249.4599129248852</v>
      </c>
      <c r="S528">
        <f t="shared" si="1293"/>
        <v>356.59519446814375</v>
      </c>
      <c r="T528">
        <f t="shared" si="1294"/>
        <v>4.3538968322776048</v>
      </c>
      <c r="U528">
        <f t="shared" si="1295"/>
        <v>6.2237602402585779</v>
      </c>
      <c r="V528">
        <f t="shared" si="1296"/>
        <v>148.54470819282716</v>
      </c>
      <c r="W528">
        <f t="shared" si="1297"/>
        <v>2.59259424437903</v>
      </c>
      <c r="X528">
        <f t="shared" si="1298"/>
        <v>63.773073992821082</v>
      </c>
      <c r="Y528">
        <f t="shared" si="1299"/>
        <v>1.1130501152926946</v>
      </c>
      <c r="Z528">
        <f t="shared" si="1300"/>
        <v>140.5340074684309</v>
      </c>
      <c r="AA528">
        <f t="shared" si="1301"/>
        <v>2.4527811413464202</v>
      </c>
      <c r="AB528">
        <f t="shared" si="1302"/>
        <v>-1185.178432047715</v>
      </c>
      <c r="AC528">
        <f t="shared" si="1303"/>
        <v>33.471911524439335</v>
      </c>
      <c r="AD528">
        <f t="shared" si="1304"/>
        <v>1222.9034635140536</v>
      </c>
      <c r="AE528">
        <f t="shared" si="1305"/>
        <v>-496.3777873834747</v>
      </c>
      <c r="AF528">
        <f t="shared" si="1306"/>
        <v>219.36281660872922</v>
      </c>
      <c r="AG528">
        <f t="shared" si="1307"/>
        <v>739.35812986007534</v>
      </c>
      <c r="AH528">
        <f t="shared" si="1308"/>
        <v>533.5401020761077</v>
      </c>
      <c r="AI528">
        <f t="shared" si="1309"/>
        <v>0.14820558391002991</v>
      </c>
      <c r="AJ528">
        <f t="shared" si="1310"/>
        <v>249.60811850879523</v>
      </c>
      <c r="AK528">
        <f t="shared" si="1311"/>
        <v>4.3564835076866757</v>
      </c>
      <c r="AL528">
        <f t="shared" si="1312"/>
        <v>249</v>
      </c>
      <c r="AM528">
        <f t="shared" si="1313"/>
        <v>36</v>
      </c>
      <c r="AN528">
        <f t="shared" si="1314"/>
        <v>29</v>
      </c>
      <c r="AP528">
        <f t="shared" si="1315"/>
        <v>4.9213049064600831</v>
      </c>
      <c r="AQ528">
        <f t="shared" si="1316"/>
        <v>8.5892974112280002E-2</v>
      </c>
      <c r="AR528" t="str">
        <f t="shared" si="1317"/>
        <v>POSITIF</v>
      </c>
      <c r="AS528">
        <f t="shared" si="1318"/>
        <v>4</v>
      </c>
      <c r="AT528">
        <f t="shared" si="1319"/>
        <v>55</v>
      </c>
      <c r="AU528">
        <f t="shared" si="1320"/>
        <v>16</v>
      </c>
      <c r="AV528">
        <f t="shared" si="1321"/>
        <v>1.0230266085948143</v>
      </c>
      <c r="AW528" s="4">
        <f t="shared" si="1322"/>
        <v>4.2626108691450594E-2</v>
      </c>
      <c r="AX528">
        <f t="shared" si="1323"/>
        <v>1.7855182655490829E-2</v>
      </c>
      <c r="AY528">
        <f t="shared" si="1324"/>
        <v>0.27875387736846796</v>
      </c>
      <c r="AZ528" s="4">
        <f t="shared" si="1325"/>
        <v>1.1614744890352831E-2</v>
      </c>
      <c r="BA528">
        <f t="shared" si="1326"/>
        <v>357226.19186239218</v>
      </c>
      <c r="BB528" t="s">
        <v>191</v>
      </c>
      <c r="BC528">
        <f t="shared" si="1327"/>
        <v>1.6701292964500073E-2</v>
      </c>
      <c r="BD528">
        <f t="shared" si="1328"/>
        <v>148.54922682101218</v>
      </c>
      <c r="BE528">
        <f t="shared" si="1329"/>
        <v>23.437028683051498</v>
      </c>
      <c r="BF528">
        <f t="shared" si="1330"/>
        <v>-2.2764989357580948E-3</v>
      </c>
      <c r="BG528">
        <f t="shared" si="1331"/>
        <v>23.434752184115741</v>
      </c>
      <c r="BH528" s="19">
        <f t="shared" si="1332"/>
        <v>0.17397703571256548</v>
      </c>
      <c r="BI528">
        <f t="shared" si="1333"/>
        <v>16.500968812716504</v>
      </c>
      <c r="BJ528">
        <f t="shared" si="1334"/>
        <v>23.921968812716504</v>
      </c>
      <c r="BK528">
        <f t="shared" si="1335"/>
        <v>107.47891897620876</v>
      </c>
      <c r="BL528">
        <f t="shared" si="1336"/>
        <v>1.8758610126190558</v>
      </c>
      <c r="BM528">
        <f t="shared" si="1337"/>
        <v>251.35061321453878</v>
      </c>
      <c r="BN528">
        <f t="shared" si="1338"/>
        <v>16.756707547635919</v>
      </c>
      <c r="BO528">
        <f t="shared" si="1339"/>
        <v>16</v>
      </c>
      <c r="BP528">
        <f t="shared" si="1340"/>
        <v>45</v>
      </c>
      <c r="BQ528">
        <f t="shared" si="1341"/>
        <v>24</v>
      </c>
      <c r="BR528">
        <f t="shared" si="1342"/>
        <v>-17.019401153337487</v>
      </c>
      <c r="BS528" t="str">
        <f t="shared" si="1343"/>
        <v>NEGATIF</v>
      </c>
      <c r="BT528">
        <f t="shared" si="1279"/>
        <v>-0.29704458684345947</v>
      </c>
      <c r="BU528">
        <f t="shared" si="1280"/>
        <v>17</v>
      </c>
      <c r="BV528">
        <f t="shared" si="1281"/>
        <v>-2042</v>
      </c>
      <c r="BW528">
        <f t="shared" si="1282"/>
        <v>50</v>
      </c>
      <c r="BX528" t="str">
        <f t="shared" si="1283"/>
        <v>NEGATIF</v>
      </c>
      <c r="BY528">
        <f t="shared" si="1344"/>
        <v>74.350661019557407</v>
      </c>
      <c r="BZ528">
        <f t="shared" si="1345"/>
        <v>254.35066101955741</v>
      </c>
      <c r="CA528">
        <f t="shared" si="1346"/>
        <v>-18.707881668675803</v>
      </c>
      <c r="CB528" t="str">
        <f t="shared" si="1347"/>
        <v>NEGATIF</v>
      </c>
      <c r="CC528">
        <f t="shared" si="1348"/>
        <v>18</v>
      </c>
      <c r="CD528">
        <f t="shared" si="1349"/>
        <v>42</v>
      </c>
      <c r="CE528">
        <f t="shared" si="1350"/>
        <v>28</v>
      </c>
      <c r="CG528">
        <f t="shared" si="1351"/>
        <v>4.3868957775004702</v>
      </c>
      <c r="CH528">
        <f t="shared" si="1352"/>
        <v>0.40901358500175206</v>
      </c>
      <c r="CI528">
        <f t="shared" si="1353"/>
        <v>0.40905331740359918</v>
      </c>
    </row>
    <row r="529" spans="1:87">
      <c r="A529">
        <f t="shared" ref="A529:F529" si="1432">A235</f>
        <v>7.0027777777777782</v>
      </c>
      <c r="B529">
        <f t="shared" si="1432"/>
        <v>111.315</v>
      </c>
      <c r="C529">
        <f t="shared" si="1432"/>
        <v>7</v>
      </c>
      <c r="D529">
        <f t="shared" si="1432"/>
        <v>2017</v>
      </c>
      <c r="E529">
        <f t="shared" si="1432"/>
        <v>5</v>
      </c>
      <c r="F529">
        <f t="shared" si="1432"/>
        <v>26</v>
      </c>
      <c r="G529">
        <f t="shared" si="1285"/>
        <v>0.12222152900771403</v>
      </c>
      <c r="H529">
        <f t="shared" ref="H529:J529" si="1433">H235</f>
        <v>7</v>
      </c>
      <c r="I529">
        <f t="shared" si="1433"/>
        <v>30</v>
      </c>
      <c r="J529">
        <f t="shared" si="1433"/>
        <v>7.5</v>
      </c>
      <c r="L529">
        <f t="shared" ref="L529:M529" si="1434">L235</f>
        <v>20</v>
      </c>
      <c r="M529">
        <f t="shared" si="1434"/>
        <v>-13</v>
      </c>
      <c r="N529">
        <f t="shared" si="1288"/>
        <v>2457899.5208333335</v>
      </c>
      <c r="O529">
        <f t="shared" si="1289"/>
        <v>8.1273429360522115E-4</v>
      </c>
      <c r="P529">
        <f t="shared" si="1290"/>
        <v>2457899.521646068</v>
      </c>
      <c r="Q529">
        <f t="shared" si="1291"/>
        <v>0.17397732090535156</v>
      </c>
      <c r="R529">
        <f t="shared" si="1292"/>
        <v>249.4599129248852</v>
      </c>
      <c r="S529">
        <f t="shared" si="1293"/>
        <v>356.73128813739459</v>
      </c>
      <c r="T529">
        <f t="shared" si="1294"/>
        <v>4.3538968322776048</v>
      </c>
      <c r="U529">
        <f t="shared" si="1295"/>
        <v>6.226135522878125</v>
      </c>
      <c r="V529">
        <f t="shared" si="1296"/>
        <v>148.54415658948153</v>
      </c>
      <c r="W529">
        <f t="shared" si="1297"/>
        <v>2.5925846170844835</v>
      </c>
      <c r="X529">
        <f t="shared" si="1298"/>
        <v>63.783341152432513</v>
      </c>
      <c r="Y529">
        <f t="shared" si="1299"/>
        <v>1.1132293110327418</v>
      </c>
      <c r="Z529">
        <f t="shared" si="1300"/>
        <v>140.54427413779649</v>
      </c>
      <c r="AA529">
        <f t="shared" si="1301"/>
        <v>2.4529603285300636</v>
      </c>
      <c r="AB529">
        <f t="shared" si="1302"/>
        <v>-1131.4932143459459</v>
      </c>
      <c r="AC529">
        <f t="shared" si="1303"/>
        <v>32.233641896568962</v>
      </c>
      <c r="AD529">
        <f t="shared" si="1304"/>
        <v>1180.9613456563716</v>
      </c>
      <c r="AE529">
        <f t="shared" si="1305"/>
        <v>-491.76223013979336</v>
      </c>
      <c r="AF529">
        <f t="shared" si="1306"/>
        <v>218.34030944866961</v>
      </c>
      <c r="AG529">
        <f t="shared" si="1307"/>
        <v>727.96632739966924</v>
      </c>
      <c r="AH529">
        <f t="shared" si="1308"/>
        <v>536.2461799155401</v>
      </c>
      <c r="AI529">
        <f t="shared" si="1309"/>
        <v>0.14895727219876115</v>
      </c>
      <c r="AJ529">
        <f t="shared" si="1310"/>
        <v>249.60887019708397</v>
      </c>
      <c r="AK529">
        <f t="shared" si="1311"/>
        <v>4.3564966271222625</v>
      </c>
      <c r="AL529">
        <f t="shared" si="1312"/>
        <v>249</v>
      </c>
      <c r="AM529">
        <f t="shared" si="1313"/>
        <v>36</v>
      </c>
      <c r="AN529">
        <f t="shared" si="1314"/>
        <v>31</v>
      </c>
      <c r="AP529">
        <f t="shared" si="1315"/>
        <v>4.9225552534403851</v>
      </c>
      <c r="AQ529">
        <f t="shared" si="1316"/>
        <v>8.5914796783878644E-2</v>
      </c>
      <c r="AR529" t="str">
        <f t="shared" si="1317"/>
        <v>POSITIF</v>
      </c>
      <c r="AS529">
        <f t="shared" si="1318"/>
        <v>4</v>
      </c>
      <c r="AT529">
        <f t="shared" si="1319"/>
        <v>55</v>
      </c>
      <c r="AU529">
        <f t="shared" si="1320"/>
        <v>21</v>
      </c>
      <c r="AV529">
        <f t="shared" si="1321"/>
        <v>1.0230421896916277</v>
      </c>
      <c r="AW529" s="4">
        <f t="shared" si="1322"/>
        <v>4.262675790381782E-2</v>
      </c>
      <c r="AX529">
        <f t="shared" si="1323"/>
        <v>1.7855454596931296E-2</v>
      </c>
      <c r="AY529">
        <f t="shared" si="1324"/>
        <v>0.27875812248174409</v>
      </c>
      <c r="AZ529" s="4">
        <f t="shared" si="1325"/>
        <v>1.1614921770072671E-2</v>
      </c>
      <c r="BA529">
        <f t="shared" si="1326"/>
        <v>357220.7518283184</v>
      </c>
      <c r="BB529" t="s">
        <v>191</v>
      </c>
      <c r="BC529">
        <f t="shared" si="1327"/>
        <v>1.6701292952521977E-2</v>
      </c>
      <c r="BD529">
        <f t="shared" si="1328"/>
        <v>148.54867521930353</v>
      </c>
      <c r="BE529">
        <f t="shared" si="1329"/>
        <v>23.437028679342802</v>
      </c>
      <c r="BF529">
        <f t="shared" si="1330"/>
        <v>-2.2765310820045937E-3</v>
      </c>
      <c r="BG529">
        <f t="shared" si="1331"/>
        <v>23.434752148260799</v>
      </c>
      <c r="BH529" s="19">
        <f t="shared" si="1332"/>
        <v>0.17397732090535156</v>
      </c>
      <c r="BI529">
        <f t="shared" si="1333"/>
        <v>16.751653288832554</v>
      </c>
      <c r="BJ529">
        <f t="shared" si="1334"/>
        <v>0.17265328883255293</v>
      </c>
      <c r="BK529">
        <f t="shared" si="1335"/>
        <v>111.23850292449484</v>
      </c>
      <c r="BL529">
        <f t="shared" si="1336"/>
        <v>1.9414781310217761</v>
      </c>
      <c r="BM529">
        <f t="shared" si="1337"/>
        <v>251.35129640799346</v>
      </c>
      <c r="BN529">
        <f t="shared" si="1338"/>
        <v>16.75675309386623</v>
      </c>
      <c r="BO529">
        <f t="shared" si="1339"/>
        <v>16</v>
      </c>
      <c r="BP529">
        <f t="shared" si="1340"/>
        <v>45</v>
      </c>
      <c r="BQ529">
        <f t="shared" si="1341"/>
        <v>24</v>
      </c>
      <c r="BR529">
        <f t="shared" si="1342"/>
        <v>-17.01827250502355</v>
      </c>
      <c r="BS529" t="str">
        <f t="shared" si="1343"/>
        <v>NEGATIF</v>
      </c>
      <c r="BT529">
        <f t="shared" si="1279"/>
        <v>-0.29702488821428419</v>
      </c>
      <c r="BU529">
        <f t="shared" si="1280"/>
        <v>17</v>
      </c>
      <c r="BV529">
        <f t="shared" si="1281"/>
        <v>-2042</v>
      </c>
      <c r="BW529">
        <f t="shared" si="1282"/>
        <v>54</v>
      </c>
      <c r="BX529" t="str">
        <f t="shared" si="1283"/>
        <v>NEGATIF</v>
      </c>
      <c r="BY529">
        <f t="shared" si="1344"/>
        <v>74.434799157959759</v>
      </c>
      <c r="BZ529">
        <f t="shared" si="1345"/>
        <v>254.43479915795976</v>
      </c>
      <c r="CA529">
        <f t="shared" si="1346"/>
        <v>-22.301909504782305</v>
      </c>
      <c r="CB529" t="str">
        <f t="shared" si="1347"/>
        <v>NEGATIF</v>
      </c>
      <c r="CC529">
        <f t="shared" si="1348"/>
        <v>22</v>
      </c>
      <c r="CD529">
        <f t="shared" si="1349"/>
        <v>18</v>
      </c>
      <c r="CE529">
        <f t="shared" si="1350"/>
        <v>6</v>
      </c>
      <c r="CG529">
        <f t="shared" si="1351"/>
        <v>4.3869077014756828</v>
      </c>
      <c r="CH529">
        <f t="shared" si="1352"/>
        <v>0.4090135843759653</v>
      </c>
      <c r="CI529">
        <f t="shared" si="1353"/>
        <v>0.40905331733887024</v>
      </c>
    </row>
    <row r="530" spans="1:87">
      <c r="A530">
        <f t="shared" ref="A530:F530" si="1435">A236</f>
        <v>7.0027777777777782</v>
      </c>
      <c r="B530">
        <f t="shared" si="1435"/>
        <v>111.315</v>
      </c>
      <c r="C530">
        <f t="shared" si="1435"/>
        <v>7</v>
      </c>
      <c r="D530">
        <f t="shared" si="1435"/>
        <v>2017</v>
      </c>
      <c r="E530">
        <f t="shared" si="1435"/>
        <v>5</v>
      </c>
      <c r="F530">
        <f t="shared" si="1435"/>
        <v>26</v>
      </c>
      <c r="G530">
        <f t="shared" si="1285"/>
        <v>0.12222152900771403</v>
      </c>
      <c r="H530">
        <f t="shared" ref="H530:J530" si="1436">H236</f>
        <v>7</v>
      </c>
      <c r="I530">
        <f t="shared" si="1436"/>
        <v>45</v>
      </c>
      <c r="J530">
        <f t="shared" si="1436"/>
        <v>7.75</v>
      </c>
      <c r="L530">
        <f t="shared" ref="L530:M530" si="1437">L236</f>
        <v>20</v>
      </c>
      <c r="M530">
        <f t="shared" si="1437"/>
        <v>-13</v>
      </c>
      <c r="N530">
        <f t="shared" si="1288"/>
        <v>2457899.53125</v>
      </c>
      <c r="O530">
        <f t="shared" si="1289"/>
        <v>8.1273429360522115E-4</v>
      </c>
      <c r="P530">
        <f t="shared" si="1290"/>
        <v>2457899.5320627345</v>
      </c>
      <c r="Q530">
        <f t="shared" si="1291"/>
        <v>0.17397760609813764</v>
      </c>
      <c r="R530">
        <f t="shared" si="1292"/>
        <v>249.4599129248852</v>
      </c>
      <c r="S530">
        <f t="shared" si="1293"/>
        <v>356.86738180665998</v>
      </c>
      <c r="T530">
        <f t="shared" si="1294"/>
        <v>4.3538968322776048</v>
      </c>
      <c r="U530">
        <f t="shared" si="1295"/>
        <v>6.228510805497927</v>
      </c>
      <c r="V530">
        <f t="shared" si="1296"/>
        <v>148.54360498613585</v>
      </c>
      <c r="W530">
        <f t="shared" si="1297"/>
        <v>2.5925749897899362</v>
      </c>
      <c r="X530">
        <f t="shared" si="1298"/>
        <v>63.793608312044853</v>
      </c>
      <c r="Y530">
        <f t="shared" si="1299"/>
        <v>1.1134085067728048</v>
      </c>
      <c r="Z530">
        <f t="shared" si="1300"/>
        <v>140.55454080716208</v>
      </c>
      <c r="AA530">
        <f t="shared" si="1301"/>
        <v>2.4531395157137066</v>
      </c>
      <c r="AB530">
        <f t="shared" si="1302"/>
        <v>-1077.8007133887095</v>
      </c>
      <c r="AC530">
        <f t="shared" si="1303"/>
        <v>30.991974403050502</v>
      </c>
      <c r="AD530">
        <f t="shared" si="1304"/>
        <v>1138.5212831789902</v>
      </c>
      <c r="AE530">
        <f t="shared" si="1305"/>
        <v>-487.09483939948552</v>
      </c>
      <c r="AF530">
        <f t="shared" si="1306"/>
        <v>217.31610234292873</v>
      </c>
      <c r="AG530">
        <f t="shared" si="1307"/>
        <v>716.5681245955908</v>
      </c>
      <c r="AH530">
        <f t="shared" si="1308"/>
        <v>538.50193173236528</v>
      </c>
      <c r="AI530">
        <f t="shared" si="1309"/>
        <v>0.14958386992565703</v>
      </c>
      <c r="AJ530">
        <f t="shared" si="1310"/>
        <v>249.60949679481087</v>
      </c>
      <c r="AK530">
        <f t="shared" si="1311"/>
        <v>4.3565075633156827</v>
      </c>
      <c r="AL530">
        <f t="shared" si="1312"/>
        <v>249</v>
      </c>
      <c r="AM530">
        <f t="shared" si="1313"/>
        <v>36</v>
      </c>
      <c r="AN530">
        <f t="shared" si="1314"/>
        <v>34</v>
      </c>
      <c r="AP530">
        <f t="shared" si="1315"/>
        <v>4.9216653373862647</v>
      </c>
      <c r="AQ530">
        <f t="shared" si="1316"/>
        <v>8.5899264818667886E-2</v>
      </c>
      <c r="AR530" t="str">
        <f t="shared" si="1317"/>
        <v>POSITIF</v>
      </c>
      <c r="AS530">
        <f t="shared" si="1318"/>
        <v>4</v>
      </c>
      <c r="AT530">
        <f t="shared" si="1319"/>
        <v>55</v>
      </c>
      <c r="AU530">
        <f t="shared" si="1320"/>
        <v>17</v>
      </c>
      <c r="AV530">
        <f t="shared" si="1321"/>
        <v>1.0230573432878343</v>
      </c>
      <c r="AW530" s="4">
        <f t="shared" si="1322"/>
        <v>4.2627389303659759E-2</v>
      </c>
      <c r="AX530">
        <f t="shared" si="1323"/>
        <v>1.7855719077078617E-2</v>
      </c>
      <c r="AY530">
        <f t="shared" si="1324"/>
        <v>0.2787622511212694</v>
      </c>
      <c r="AZ530" s="4">
        <f t="shared" si="1325"/>
        <v>1.1615093796719558E-2</v>
      </c>
      <c r="BA530">
        <f t="shared" si="1326"/>
        <v>357215.46121213032</v>
      </c>
      <c r="BB530" t="s">
        <v>191</v>
      </c>
      <c r="BC530">
        <f t="shared" si="1327"/>
        <v>1.6701292940543878E-2</v>
      </c>
      <c r="BD530">
        <f t="shared" si="1328"/>
        <v>148.54812361759488</v>
      </c>
      <c r="BE530">
        <f t="shared" si="1329"/>
        <v>23.437028675634107</v>
      </c>
      <c r="BF530">
        <f t="shared" si="1330"/>
        <v>-2.2765632156498687E-3</v>
      </c>
      <c r="BG530">
        <f t="shared" si="1331"/>
        <v>23.434752112418458</v>
      </c>
      <c r="BH530" s="19">
        <f t="shared" si="1332"/>
        <v>0.17397760609813764</v>
      </c>
      <c r="BI530">
        <f t="shared" si="1333"/>
        <v>17.002337764917563</v>
      </c>
      <c r="BJ530">
        <f t="shared" si="1334"/>
        <v>0.42333776491756225</v>
      </c>
      <c r="BK530">
        <f t="shared" si="1335"/>
        <v>114.99820056424687</v>
      </c>
      <c r="BL530">
        <f t="shared" si="1336"/>
        <v>2.0070972337149087</v>
      </c>
      <c r="BM530">
        <f t="shared" si="1337"/>
        <v>251.35186590951656</v>
      </c>
      <c r="BN530">
        <f t="shared" si="1338"/>
        <v>16.756791060634438</v>
      </c>
      <c r="BO530">
        <f t="shared" si="1339"/>
        <v>16</v>
      </c>
      <c r="BP530">
        <f t="shared" si="1340"/>
        <v>45</v>
      </c>
      <c r="BQ530">
        <f t="shared" si="1341"/>
        <v>24</v>
      </c>
      <c r="BR530">
        <f t="shared" si="1342"/>
        <v>-17.019243462315199</v>
      </c>
      <c r="BS530" t="str">
        <f t="shared" si="1343"/>
        <v>NEGATIF</v>
      </c>
      <c r="BT530">
        <f t="shared" si="1279"/>
        <v>-0.29704183461591971</v>
      </c>
      <c r="BU530">
        <f t="shared" si="1280"/>
        <v>17</v>
      </c>
      <c r="BV530">
        <f t="shared" si="1281"/>
        <v>-2042</v>
      </c>
      <c r="BW530">
        <f t="shared" si="1282"/>
        <v>50</v>
      </c>
      <c r="BX530" t="str">
        <f t="shared" si="1283"/>
        <v>NEGATIF</v>
      </c>
      <c r="BY530">
        <f t="shared" si="1344"/>
        <v>74.444340521748728</v>
      </c>
      <c r="BZ530">
        <f t="shared" si="1345"/>
        <v>254.44434052174873</v>
      </c>
      <c r="CA530">
        <f t="shared" si="1346"/>
        <v>-25.89690048238807</v>
      </c>
      <c r="CB530" t="str">
        <f t="shared" si="1347"/>
        <v>NEGATIF</v>
      </c>
      <c r="CC530">
        <f t="shared" si="1348"/>
        <v>25</v>
      </c>
      <c r="CD530">
        <f t="shared" si="1349"/>
        <v>53</v>
      </c>
      <c r="CE530">
        <f t="shared" si="1350"/>
        <v>48</v>
      </c>
      <c r="CG530">
        <f t="shared" si="1351"/>
        <v>4.3869176411523556</v>
      </c>
      <c r="CH530">
        <f t="shared" si="1352"/>
        <v>0.40901358375039842</v>
      </c>
      <c r="CI530">
        <f t="shared" si="1353"/>
        <v>0.40905331727414129</v>
      </c>
    </row>
    <row r="531" spans="1:87">
      <c r="A531">
        <f t="shared" ref="A531:F531" si="1438">A237</f>
        <v>7.0027777777777782</v>
      </c>
      <c r="B531">
        <f t="shared" si="1438"/>
        <v>111.315</v>
      </c>
      <c r="C531">
        <f t="shared" si="1438"/>
        <v>7</v>
      </c>
      <c r="D531">
        <f t="shared" si="1438"/>
        <v>2017</v>
      </c>
      <c r="E531">
        <f t="shared" si="1438"/>
        <v>5</v>
      </c>
      <c r="F531">
        <f t="shared" si="1438"/>
        <v>26</v>
      </c>
      <c r="G531">
        <f t="shared" si="1285"/>
        <v>0.12222152900771403</v>
      </c>
      <c r="H531">
        <f t="shared" ref="H531:J531" si="1439">H237</f>
        <v>8</v>
      </c>
      <c r="I531">
        <f t="shared" si="1439"/>
        <v>0</v>
      </c>
      <c r="J531">
        <f t="shared" si="1439"/>
        <v>8</v>
      </c>
      <c r="L531">
        <f t="shared" ref="L531:M531" si="1440">L237</f>
        <v>20</v>
      </c>
      <c r="M531">
        <f t="shared" si="1440"/>
        <v>-13</v>
      </c>
      <c r="N531">
        <f t="shared" si="1288"/>
        <v>2457899.541666667</v>
      </c>
      <c r="O531">
        <f t="shared" si="1289"/>
        <v>8.1273429360522115E-4</v>
      </c>
      <c r="P531">
        <f t="shared" si="1290"/>
        <v>2457899.5424794015</v>
      </c>
      <c r="Q531">
        <f t="shared" si="1291"/>
        <v>0.17397789129093646</v>
      </c>
      <c r="R531">
        <f t="shared" si="1292"/>
        <v>249.4599129248852</v>
      </c>
      <c r="S531">
        <f t="shared" si="1293"/>
        <v>357.00347548200807</v>
      </c>
      <c r="T531">
        <f t="shared" si="1294"/>
        <v>4.3538968322776048</v>
      </c>
      <c r="U531">
        <f t="shared" si="1295"/>
        <v>6.2308860882238912</v>
      </c>
      <c r="V531">
        <f t="shared" si="1296"/>
        <v>148.54305338276555</v>
      </c>
      <c r="W531">
        <f t="shared" si="1297"/>
        <v>2.5925653624949594</v>
      </c>
      <c r="X531">
        <f t="shared" si="1298"/>
        <v>63.803875472115578</v>
      </c>
      <c r="Y531">
        <f t="shared" si="1299"/>
        <v>1.1135877025208683</v>
      </c>
      <c r="Z531">
        <f t="shared" si="1300"/>
        <v>140.56480747698697</v>
      </c>
      <c r="AA531">
        <f t="shared" si="1301"/>
        <v>2.4533187029053662</v>
      </c>
      <c r="AB531">
        <f t="shared" si="1302"/>
        <v>-1024.1012297127447</v>
      </c>
      <c r="AC531">
        <f t="shared" si="1303"/>
        <v>29.747039877032229</v>
      </c>
      <c r="AD531">
        <f t="shared" si="1304"/>
        <v>1095.6011687333109</v>
      </c>
      <c r="AE531">
        <f t="shared" si="1305"/>
        <v>-482.37610690997616</v>
      </c>
      <c r="AF531">
        <f t="shared" si="1306"/>
        <v>216.29022217115642</v>
      </c>
      <c r="AG531">
        <f t="shared" si="1307"/>
        <v>705.16360697010782</v>
      </c>
      <c r="AH531">
        <f t="shared" si="1308"/>
        <v>540.32470112888655</v>
      </c>
      <c r="AI531">
        <f t="shared" si="1309"/>
        <v>0.15009019475802404</v>
      </c>
      <c r="AJ531">
        <f t="shared" si="1310"/>
        <v>249.61000311964324</v>
      </c>
      <c r="AK531">
        <f t="shared" si="1311"/>
        <v>4.3565164003510919</v>
      </c>
      <c r="AL531">
        <f t="shared" si="1312"/>
        <v>249</v>
      </c>
      <c r="AM531">
        <f t="shared" si="1313"/>
        <v>36</v>
      </c>
      <c r="AN531">
        <f t="shared" si="1314"/>
        <v>36</v>
      </c>
      <c r="AP531">
        <f t="shared" si="1315"/>
        <v>4.9177921303563341</v>
      </c>
      <c r="AQ531">
        <f t="shared" si="1316"/>
        <v>8.5831664603384206E-2</v>
      </c>
      <c r="AR531" t="str">
        <f t="shared" si="1317"/>
        <v>POSITIF</v>
      </c>
      <c r="AS531">
        <f t="shared" si="1318"/>
        <v>4</v>
      </c>
      <c r="AT531">
        <f t="shared" si="1319"/>
        <v>55</v>
      </c>
      <c r="AU531">
        <f t="shared" si="1320"/>
        <v>4</v>
      </c>
      <c r="AV531">
        <f t="shared" si="1321"/>
        <v>1.0230720692644599</v>
      </c>
      <c r="AW531" s="4">
        <f t="shared" si="1322"/>
        <v>4.2628002886019166E-2</v>
      </c>
      <c r="AX531">
        <f t="shared" si="1323"/>
        <v>1.7855976093856307E-2</v>
      </c>
      <c r="AY531">
        <f t="shared" si="1324"/>
        <v>0.27876626325463066</v>
      </c>
      <c r="AZ531" s="4">
        <f t="shared" si="1325"/>
        <v>1.1615260968942944E-2</v>
      </c>
      <c r="BA531">
        <f t="shared" si="1326"/>
        <v>357210.32004209165</v>
      </c>
      <c r="BB531" t="s">
        <v>191</v>
      </c>
      <c r="BC531">
        <f t="shared" si="1327"/>
        <v>1.6701292928565783E-2</v>
      </c>
      <c r="BD531">
        <f t="shared" si="1328"/>
        <v>148.54757201586156</v>
      </c>
      <c r="BE531">
        <f t="shared" si="1329"/>
        <v>23.437028671925411</v>
      </c>
      <c r="BF531">
        <f t="shared" si="1330"/>
        <v>-2.2765953366895761E-3</v>
      </c>
      <c r="BG531">
        <f t="shared" si="1331"/>
        <v>23.434752076588723</v>
      </c>
      <c r="BH531" s="19">
        <f t="shared" si="1332"/>
        <v>0.17397789129093646</v>
      </c>
      <c r="BI531">
        <f t="shared" si="1333"/>
        <v>17.25302225224053</v>
      </c>
      <c r="BJ531">
        <f t="shared" si="1334"/>
        <v>0.6740222522405297</v>
      </c>
      <c r="BK531">
        <f t="shared" si="1335"/>
        <v>118.75800768600007</v>
      </c>
      <c r="BL531">
        <f t="shared" si="1336"/>
        <v>2.0727182472294334</v>
      </c>
      <c r="BM531">
        <f t="shared" si="1337"/>
        <v>251.35232609760786</v>
      </c>
      <c r="BN531">
        <f t="shared" si="1338"/>
        <v>16.756821739840525</v>
      </c>
      <c r="BO531">
        <f t="shared" si="1339"/>
        <v>16</v>
      </c>
      <c r="BP531">
        <f t="shared" si="1340"/>
        <v>45</v>
      </c>
      <c r="BQ531">
        <f t="shared" si="1341"/>
        <v>24</v>
      </c>
      <c r="BR531">
        <f t="shared" si="1342"/>
        <v>-17.02314885467565</v>
      </c>
      <c r="BS531" t="str">
        <f t="shared" si="1343"/>
        <v>NEGATIF</v>
      </c>
      <c r="BT531">
        <f t="shared" si="1279"/>
        <v>-0.2971099965711918</v>
      </c>
      <c r="BU531">
        <f t="shared" si="1280"/>
        <v>17</v>
      </c>
      <c r="BV531">
        <f t="shared" si="1281"/>
        <v>-2042</v>
      </c>
      <c r="BW531">
        <f t="shared" si="1282"/>
        <v>36</v>
      </c>
      <c r="BX531" t="str">
        <f t="shared" si="1283"/>
        <v>NEGATIF</v>
      </c>
      <c r="BY531">
        <f t="shared" si="1344"/>
        <v>74.371814005007224</v>
      </c>
      <c r="BZ531">
        <f t="shared" si="1345"/>
        <v>254.37181400500722</v>
      </c>
      <c r="CA531">
        <f t="shared" si="1346"/>
        <v>-29.491388571909809</v>
      </c>
      <c r="CB531" t="str">
        <f t="shared" si="1347"/>
        <v>NEGATIF</v>
      </c>
      <c r="CC531">
        <f t="shared" si="1348"/>
        <v>29</v>
      </c>
      <c r="CD531">
        <f t="shared" si="1349"/>
        <v>29</v>
      </c>
      <c r="CE531">
        <f t="shared" si="1350"/>
        <v>28</v>
      </c>
      <c r="CG531">
        <f t="shared" si="1351"/>
        <v>4.3869256729497268</v>
      </c>
      <c r="CH531">
        <f t="shared" si="1352"/>
        <v>0.40901358312505154</v>
      </c>
      <c r="CI531">
        <f t="shared" si="1353"/>
        <v>0.40905331720941235</v>
      </c>
    </row>
    <row r="532" spans="1:87">
      <c r="A532">
        <f t="shared" ref="A532:F532" si="1441">A238</f>
        <v>7.0027777777777782</v>
      </c>
      <c r="B532">
        <f t="shared" si="1441"/>
        <v>111.315</v>
      </c>
      <c r="C532">
        <f t="shared" si="1441"/>
        <v>7</v>
      </c>
      <c r="D532">
        <f t="shared" si="1441"/>
        <v>2017</v>
      </c>
      <c r="E532">
        <f t="shared" si="1441"/>
        <v>5</v>
      </c>
      <c r="F532">
        <f t="shared" si="1441"/>
        <v>26</v>
      </c>
      <c r="G532">
        <f t="shared" si="1285"/>
        <v>0.12222152900771403</v>
      </c>
      <c r="H532">
        <f t="shared" ref="H532:J532" si="1442">H238</f>
        <v>8</v>
      </c>
      <c r="I532">
        <f t="shared" si="1442"/>
        <v>15</v>
      </c>
      <c r="J532">
        <f t="shared" si="1442"/>
        <v>8.25</v>
      </c>
      <c r="L532">
        <f t="shared" ref="L532:M532" si="1443">L238</f>
        <v>20</v>
      </c>
      <c r="M532">
        <f t="shared" si="1443"/>
        <v>-13</v>
      </c>
      <c r="N532">
        <f t="shared" si="1288"/>
        <v>2457899.5520833335</v>
      </c>
      <c r="O532">
        <f t="shared" si="1289"/>
        <v>8.1273429360522115E-4</v>
      </c>
      <c r="P532">
        <f t="shared" si="1290"/>
        <v>2457899.552896068</v>
      </c>
      <c r="Q532">
        <f t="shared" si="1291"/>
        <v>0.17397817648372255</v>
      </c>
      <c r="R532">
        <f t="shared" si="1292"/>
        <v>249.4599129248852</v>
      </c>
      <c r="S532">
        <f t="shared" si="1293"/>
        <v>357.13956915125891</v>
      </c>
      <c r="T532">
        <f t="shared" si="1294"/>
        <v>4.3538968322776048</v>
      </c>
      <c r="U532">
        <f t="shared" si="1295"/>
        <v>6.2332613708434383</v>
      </c>
      <c r="V532">
        <f t="shared" si="1296"/>
        <v>148.54250177941992</v>
      </c>
      <c r="W532">
        <f t="shared" si="1297"/>
        <v>2.5925557352004134</v>
      </c>
      <c r="X532">
        <f t="shared" si="1298"/>
        <v>63.814142631727918</v>
      </c>
      <c r="Y532">
        <f t="shared" si="1299"/>
        <v>1.1137668982609314</v>
      </c>
      <c r="Z532">
        <f t="shared" si="1300"/>
        <v>140.57507414635256</v>
      </c>
      <c r="AA532">
        <f t="shared" si="1301"/>
        <v>2.4534978900890092</v>
      </c>
      <c r="AB532">
        <f t="shared" si="1302"/>
        <v>-970.39507109456258</v>
      </c>
      <c r="AC532">
        <f t="shared" si="1303"/>
        <v>28.498969662755854</v>
      </c>
      <c r="AD532">
        <f t="shared" si="1304"/>
        <v>1052.2191031367283</v>
      </c>
      <c r="AE532">
        <f t="shared" si="1305"/>
        <v>-477.60653046472981</v>
      </c>
      <c r="AF532">
        <f t="shared" si="1306"/>
        <v>215.26269599424609</v>
      </c>
      <c r="AG532">
        <f t="shared" si="1307"/>
        <v>693.75286162163195</v>
      </c>
      <c r="AH532">
        <f t="shared" si="1308"/>
        <v>541.73202885606975</v>
      </c>
      <c r="AI532">
        <f t="shared" si="1309"/>
        <v>0.15048111912668605</v>
      </c>
      <c r="AJ532">
        <f t="shared" si="1310"/>
        <v>249.61039404401188</v>
      </c>
      <c r="AK532">
        <f t="shared" si="1311"/>
        <v>4.356523223268451</v>
      </c>
      <c r="AL532">
        <f t="shared" si="1312"/>
        <v>249</v>
      </c>
      <c r="AM532">
        <f t="shared" si="1313"/>
        <v>36</v>
      </c>
      <c r="AN532">
        <f t="shared" si="1314"/>
        <v>37</v>
      </c>
      <c r="AP532">
        <f t="shared" si="1315"/>
        <v>4.9120418234356142</v>
      </c>
      <c r="AQ532">
        <f t="shared" si="1316"/>
        <v>8.5731302814617438E-2</v>
      </c>
      <c r="AR532" t="str">
        <f t="shared" si="1317"/>
        <v>POSITIF</v>
      </c>
      <c r="AS532">
        <f t="shared" si="1318"/>
        <v>4</v>
      </c>
      <c r="AT532">
        <f t="shared" si="1319"/>
        <v>54</v>
      </c>
      <c r="AU532">
        <f t="shared" si="1320"/>
        <v>43</v>
      </c>
      <c r="AV532">
        <f t="shared" si="1321"/>
        <v>1.0230863675041475</v>
      </c>
      <c r="AW532" s="4">
        <f t="shared" si="1322"/>
        <v>4.2628598646006148E-2</v>
      </c>
      <c r="AX532">
        <f t="shared" si="1323"/>
        <v>1.7856225645216096E-2</v>
      </c>
      <c r="AY532">
        <f t="shared" si="1324"/>
        <v>0.27877015884985518</v>
      </c>
      <c r="AZ532" s="4">
        <f t="shared" si="1325"/>
        <v>1.1615423285410632E-2</v>
      </c>
      <c r="BA532">
        <f t="shared" si="1326"/>
        <v>357205.32834627212</v>
      </c>
      <c r="BB532" t="s">
        <v>191</v>
      </c>
      <c r="BC532">
        <f t="shared" si="1327"/>
        <v>1.6701292916587684E-2</v>
      </c>
      <c r="BD532">
        <f t="shared" si="1328"/>
        <v>148.54702041415291</v>
      </c>
      <c r="BE532">
        <f t="shared" si="1329"/>
        <v>23.437028668216715</v>
      </c>
      <c r="BF532">
        <f t="shared" si="1330"/>
        <v>-2.2766274451150753E-3</v>
      </c>
      <c r="BG532">
        <f t="shared" si="1331"/>
        <v>23.434752040771599</v>
      </c>
      <c r="BH532" s="19">
        <f t="shared" si="1332"/>
        <v>0.17397817648372255</v>
      </c>
      <c r="BI532">
        <f t="shared" si="1333"/>
        <v>17.50370672835658</v>
      </c>
      <c r="BJ532">
        <f t="shared" si="1334"/>
        <v>0.92470672835657908</v>
      </c>
      <c r="BK532">
        <f t="shared" si="1335"/>
        <v>122.51791952476496</v>
      </c>
      <c r="BL532">
        <f t="shared" si="1336"/>
        <v>2.1383410884005949</v>
      </c>
      <c r="BM532">
        <f t="shared" si="1337"/>
        <v>251.35268140058372</v>
      </c>
      <c r="BN532">
        <f t="shared" si="1338"/>
        <v>16.756845426705581</v>
      </c>
      <c r="BO532">
        <f t="shared" si="1339"/>
        <v>16</v>
      </c>
      <c r="BP532">
        <f t="shared" si="1340"/>
        <v>45</v>
      </c>
      <c r="BQ532">
        <f t="shared" si="1341"/>
        <v>24</v>
      </c>
      <c r="BR532">
        <f t="shared" si="1342"/>
        <v>-17.028894871738721</v>
      </c>
      <c r="BS532" t="str">
        <f t="shared" si="1343"/>
        <v>NEGATIF</v>
      </c>
      <c r="BT532">
        <f t="shared" si="1279"/>
        <v>-0.29721028348781819</v>
      </c>
      <c r="BU532">
        <f t="shared" si="1280"/>
        <v>17</v>
      </c>
      <c r="BV532">
        <f t="shared" si="1281"/>
        <v>-2042</v>
      </c>
      <c r="BW532">
        <f t="shared" si="1282"/>
        <v>15</v>
      </c>
      <c r="BX532" t="str">
        <f t="shared" si="1283"/>
        <v>NEGATIF</v>
      </c>
      <c r="BY532">
        <f t="shared" si="1344"/>
        <v>74.209380251770824</v>
      </c>
      <c r="BZ532">
        <f t="shared" si="1345"/>
        <v>254.20938025177082</v>
      </c>
      <c r="CA532">
        <f t="shared" si="1346"/>
        <v>-33.083780770117691</v>
      </c>
      <c r="CB532" t="str">
        <f t="shared" si="1347"/>
        <v>NEGATIF</v>
      </c>
      <c r="CC532">
        <f t="shared" si="1348"/>
        <v>33</v>
      </c>
      <c r="CD532">
        <f t="shared" si="1349"/>
        <v>5</v>
      </c>
      <c r="CE532">
        <f t="shared" si="1350"/>
        <v>1</v>
      </c>
      <c r="CG532">
        <f t="shared" si="1351"/>
        <v>4.386931874156498</v>
      </c>
      <c r="CH532">
        <f t="shared" si="1352"/>
        <v>0.40901358249992481</v>
      </c>
      <c r="CI532">
        <f t="shared" si="1353"/>
        <v>0.4090533171446834</v>
      </c>
    </row>
    <row r="533" spans="1:87">
      <c r="A533">
        <f t="shared" ref="A533:F533" si="1444">A239</f>
        <v>7.0027777777777782</v>
      </c>
      <c r="B533">
        <f t="shared" si="1444"/>
        <v>111.315</v>
      </c>
      <c r="C533">
        <f t="shared" si="1444"/>
        <v>7</v>
      </c>
      <c r="D533">
        <f t="shared" si="1444"/>
        <v>2017</v>
      </c>
      <c r="E533">
        <f t="shared" si="1444"/>
        <v>5</v>
      </c>
      <c r="F533">
        <f t="shared" si="1444"/>
        <v>26</v>
      </c>
      <c r="G533">
        <f t="shared" si="1285"/>
        <v>0.12222152900771403</v>
      </c>
      <c r="H533">
        <f t="shared" ref="H533:J533" si="1445">H239</f>
        <v>8</v>
      </c>
      <c r="I533">
        <f t="shared" si="1445"/>
        <v>30</v>
      </c>
      <c r="J533">
        <f t="shared" si="1445"/>
        <v>8.5</v>
      </c>
      <c r="L533">
        <f t="shared" ref="L533:M533" si="1446">L239</f>
        <v>20</v>
      </c>
      <c r="M533">
        <f t="shared" si="1446"/>
        <v>-13</v>
      </c>
      <c r="N533">
        <f t="shared" si="1288"/>
        <v>2457899.5625</v>
      </c>
      <c r="O533">
        <f t="shared" si="1289"/>
        <v>8.1273429360522115E-4</v>
      </c>
      <c r="P533">
        <f t="shared" si="1290"/>
        <v>2457899.5633127345</v>
      </c>
      <c r="Q533">
        <f t="shared" si="1291"/>
        <v>0.17397846167650863</v>
      </c>
      <c r="R533">
        <f t="shared" si="1292"/>
        <v>249.4599129248852</v>
      </c>
      <c r="S533">
        <f t="shared" si="1293"/>
        <v>357.2756628205243</v>
      </c>
      <c r="T533">
        <f t="shared" si="1294"/>
        <v>4.3538968322776048</v>
      </c>
      <c r="U533">
        <f t="shared" si="1295"/>
        <v>6.2356366534632395</v>
      </c>
      <c r="V533">
        <f t="shared" si="1296"/>
        <v>148.54195017607424</v>
      </c>
      <c r="W533">
        <f t="shared" si="1297"/>
        <v>2.592546107905866</v>
      </c>
      <c r="X533">
        <f t="shared" si="1298"/>
        <v>63.824409791340258</v>
      </c>
      <c r="Y533">
        <f t="shared" si="1299"/>
        <v>1.1139460940009946</v>
      </c>
      <c r="Z533">
        <f t="shared" si="1300"/>
        <v>140.58534081571815</v>
      </c>
      <c r="AA533">
        <f t="shared" si="1301"/>
        <v>2.4536770772726526</v>
      </c>
      <c r="AB533">
        <f t="shared" si="1302"/>
        <v>-916.68253813099568</v>
      </c>
      <c r="AC533">
        <f t="shared" si="1303"/>
        <v>27.247895268337128</v>
      </c>
      <c r="AD533">
        <f t="shared" si="1304"/>
        <v>1008.393376247426</v>
      </c>
      <c r="AE533">
        <f t="shared" si="1305"/>
        <v>-472.78661258419572</v>
      </c>
      <c r="AF533">
        <f t="shared" si="1306"/>
        <v>214.23355077823882</v>
      </c>
      <c r="AG533">
        <f t="shared" si="1307"/>
        <v>682.3359741631964</v>
      </c>
      <c r="AH533">
        <f t="shared" si="1308"/>
        <v>542.74164574200699</v>
      </c>
      <c r="AI533">
        <f t="shared" si="1309"/>
        <v>0.15076156826166862</v>
      </c>
      <c r="AJ533">
        <f t="shared" si="1310"/>
        <v>249.61067449314686</v>
      </c>
      <c r="AK533">
        <f t="shared" si="1311"/>
        <v>4.3565281180292406</v>
      </c>
      <c r="AL533">
        <f t="shared" si="1312"/>
        <v>249</v>
      </c>
      <c r="AM533">
        <f t="shared" si="1313"/>
        <v>36</v>
      </c>
      <c r="AN533">
        <f t="shared" si="1314"/>
        <v>38</v>
      </c>
      <c r="AP533">
        <f t="shared" si="1315"/>
        <v>4.9070755111340087</v>
      </c>
      <c r="AQ533">
        <f t="shared" si="1316"/>
        <v>8.5644624313272119E-2</v>
      </c>
      <c r="AR533" t="str">
        <f t="shared" si="1317"/>
        <v>POSITIF</v>
      </c>
      <c r="AS533">
        <f t="shared" si="1318"/>
        <v>4</v>
      </c>
      <c r="AT533">
        <f t="shared" si="1319"/>
        <v>54</v>
      </c>
      <c r="AU533">
        <f t="shared" si="1320"/>
        <v>25</v>
      </c>
      <c r="AV533">
        <f t="shared" si="1321"/>
        <v>1.0231002378951113</v>
      </c>
      <c r="AW533" s="4">
        <f t="shared" si="1322"/>
        <v>4.2629176578962973E-2</v>
      </c>
      <c r="AX533">
        <f t="shared" si="1323"/>
        <v>1.7856467729206953E-2</v>
      </c>
      <c r="AY533">
        <f t="shared" si="1324"/>
        <v>0.2787739378764878</v>
      </c>
      <c r="AZ533" s="4">
        <f t="shared" si="1325"/>
        <v>1.1615580744853658E-2</v>
      </c>
      <c r="BA533">
        <f t="shared" si="1326"/>
        <v>357200.4861511676</v>
      </c>
      <c r="BB533" t="s">
        <v>191</v>
      </c>
      <c r="BC533">
        <f t="shared" si="1327"/>
        <v>1.6701292904609588E-2</v>
      </c>
      <c r="BD533">
        <f t="shared" si="1328"/>
        <v>148.54646881244426</v>
      </c>
      <c r="BE533">
        <f t="shared" si="1329"/>
        <v>23.43702866450802</v>
      </c>
      <c r="BF533">
        <f t="shared" si="1330"/>
        <v>-2.2766595409220254E-3</v>
      </c>
      <c r="BG533">
        <f t="shared" si="1331"/>
        <v>23.434752004967098</v>
      </c>
      <c r="BH533" s="19">
        <f t="shared" si="1332"/>
        <v>0.17397846167650863</v>
      </c>
      <c r="BI533">
        <f t="shared" si="1333"/>
        <v>17.754391204472633</v>
      </c>
      <c r="BJ533">
        <f t="shared" si="1334"/>
        <v>1.175391204472632</v>
      </c>
      <c r="BK533">
        <f t="shared" si="1335"/>
        <v>126.2779317723022</v>
      </c>
      <c r="BL533">
        <f t="shared" si="1336"/>
        <v>2.2039656820354319</v>
      </c>
      <c r="BM533">
        <f t="shared" si="1337"/>
        <v>251.3529362947873</v>
      </c>
      <c r="BN533">
        <f t="shared" si="1338"/>
        <v>16.756862419652485</v>
      </c>
      <c r="BO533">
        <f t="shared" si="1339"/>
        <v>16</v>
      </c>
      <c r="BP533">
        <f t="shared" si="1340"/>
        <v>45</v>
      </c>
      <c r="BQ533">
        <f t="shared" si="1341"/>
        <v>24</v>
      </c>
      <c r="BR533">
        <f t="shared" si="1342"/>
        <v>-17.033849218790841</v>
      </c>
      <c r="BS533" t="str">
        <f t="shared" si="1343"/>
        <v>NEGATIF</v>
      </c>
      <c r="BT533">
        <f t="shared" si="1279"/>
        <v>-0.29729675315616416</v>
      </c>
      <c r="BU533">
        <f t="shared" si="1280"/>
        <v>17</v>
      </c>
      <c r="BV533">
        <f t="shared" si="1281"/>
        <v>-2043</v>
      </c>
      <c r="BW533">
        <f t="shared" si="1282"/>
        <v>58</v>
      </c>
      <c r="BX533" t="str">
        <f t="shared" si="1283"/>
        <v>NEGATIF</v>
      </c>
      <c r="BY533">
        <f t="shared" si="1344"/>
        <v>73.948077692456295</v>
      </c>
      <c r="BZ533">
        <f t="shared" si="1345"/>
        <v>253.94807769245631</v>
      </c>
      <c r="CA533">
        <f t="shared" si="1346"/>
        <v>-36.672452375863138</v>
      </c>
      <c r="CB533" t="str">
        <f t="shared" si="1347"/>
        <v>NEGATIF</v>
      </c>
      <c r="CC533">
        <f t="shared" si="1348"/>
        <v>36</v>
      </c>
      <c r="CD533">
        <f t="shared" si="1349"/>
        <v>40</v>
      </c>
      <c r="CE533">
        <f t="shared" si="1350"/>
        <v>20</v>
      </c>
      <c r="CG533">
        <f t="shared" si="1351"/>
        <v>4.3869363228995946</v>
      </c>
      <c r="CH533">
        <f t="shared" si="1352"/>
        <v>0.40901358187501841</v>
      </c>
      <c r="CI533">
        <f t="shared" si="1353"/>
        <v>0.4090533170799544</v>
      </c>
    </row>
    <row r="534" spans="1:87">
      <c r="A534">
        <f t="shared" ref="A534:F534" si="1447">A240</f>
        <v>7.0027777777777782</v>
      </c>
      <c r="B534">
        <f t="shared" si="1447"/>
        <v>111.315</v>
      </c>
      <c r="C534">
        <f t="shared" si="1447"/>
        <v>7</v>
      </c>
      <c r="D534">
        <f t="shared" si="1447"/>
        <v>2017</v>
      </c>
      <c r="E534">
        <f t="shared" si="1447"/>
        <v>5</v>
      </c>
      <c r="F534">
        <f t="shared" si="1447"/>
        <v>26</v>
      </c>
      <c r="G534">
        <f t="shared" si="1285"/>
        <v>0.12222152900771403</v>
      </c>
      <c r="H534">
        <f t="shared" ref="H534:J534" si="1448">H240</f>
        <v>8</v>
      </c>
      <c r="I534">
        <f t="shared" si="1448"/>
        <v>45</v>
      </c>
      <c r="J534">
        <f t="shared" si="1448"/>
        <v>8.75</v>
      </c>
      <c r="L534">
        <f t="shared" ref="L534:M534" si="1449">L240</f>
        <v>20</v>
      </c>
      <c r="M534">
        <f t="shared" si="1449"/>
        <v>-13</v>
      </c>
      <c r="N534">
        <f t="shared" si="1288"/>
        <v>2457899.572916667</v>
      </c>
      <c r="O534">
        <f t="shared" si="1289"/>
        <v>8.1273429360522115E-4</v>
      </c>
      <c r="P534">
        <f t="shared" si="1290"/>
        <v>2457899.5737294015</v>
      </c>
      <c r="Q534">
        <f t="shared" si="1291"/>
        <v>0.17397874686930745</v>
      </c>
      <c r="R534">
        <f t="shared" si="1292"/>
        <v>249.4599129248852</v>
      </c>
      <c r="S534">
        <f t="shared" si="1293"/>
        <v>357.41175649585784</v>
      </c>
      <c r="T534">
        <f t="shared" si="1294"/>
        <v>4.3538968322776048</v>
      </c>
      <c r="U534">
        <f t="shared" si="1295"/>
        <v>6.2380119361889506</v>
      </c>
      <c r="V534">
        <f t="shared" si="1296"/>
        <v>148.54139857270394</v>
      </c>
      <c r="W534">
        <f t="shared" si="1297"/>
        <v>2.5925364806108893</v>
      </c>
      <c r="X534">
        <f t="shared" si="1298"/>
        <v>63.834676951410984</v>
      </c>
      <c r="Y534">
        <f t="shared" si="1299"/>
        <v>1.1141252897490581</v>
      </c>
      <c r="Z534">
        <f t="shared" si="1300"/>
        <v>140.59560748554304</v>
      </c>
      <c r="AA534">
        <f t="shared" si="1301"/>
        <v>2.4538562644643118</v>
      </c>
      <c r="AB534">
        <f t="shared" si="1302"/>
        <v>-862.96393147665617</v>
      </c>
      <c r="AC534">
        <f t="shared" si="1303"/>
        <v>25.993948518036923</v>
      </c>
      <c r="AD534">
        <f t="shared" si="1304"/>
        <v>964.14246491125402</v>
      </c>
      <c r="AE534">
        <f t="shared" si="1305"/>
        <v>-467.91686108598225</v>
      </c>
      <c r="AF534">
        <f t="shared" si="1306"/>
        <v>213.20281353155252</v>
      </c>
      <c r="AG534">
        <f t="shared" si="1307"/>
        <v>670.91303025690888</v>
      </c>
      <c r="AH534">
        <f t="shared" si="1308"/>
        <v>543.37146465511398</v>
      </c>
      <c r="AI534">
        <f t="shared" si="1309"/>
        <v>0.15093651795975388</v>
      </c>
      <c r="AJ534">
        <f t="shared" si="1310"/>
        <v>249.61084944284497</v>
      </c>
      <c r="AK534">
        <f t="shared" si="1311"/>
        <v>4.3565311714774984</v>
      </c>
      <c r="AL534">
        <f t="shared" si="1312"/>
        <v>249</v>
      </c>
      <c r="AM534">
        <f t="shared" si="1313"/>
        <v>36</v>
      </c>
      <c r="AN534">
        <f t="shared" si="1314"/>
        <v>39</v>
      </c>
      <c r="AP534">
        <f t="shared" si="1315"/>
        <v>4.9053136259137853</v>
      </c>
      <c r="AQ534">
        <f t="shared" si="1316"/>
        <v>8.561387361513699E-2</v>
      </c>
      <c r="AR534" t="str">
        <f t="shared" si="1317"/>
        <v>POSITIF</v>
      </c>
      <c r="AS534">
        <f t="shared" si="1318"/>
        <v>4</v>
      </c>
      <c r="AT534">
        <f t="shared" si="1319"/>
        <v>54</v>
      </c>
      <c r="AU534">
        <f t="shared" si="1320"/>
        <v>19</v>
      </c>
      <c r="AV534">
        <f t="shared" si="1321"/>
        <v>1.0231136803290677</v>
      </c>
      <c r="AW534" s="4">
        <f t="shared" si="1322"/>
        <v>4.2629736680377818E-2</v>
      </c>
      <c r="AX534">
        <f t="shared" si="1323"/>
        <v>1.7856702343938973E-2</v>
      </c>
      <c r="AY534">
        <f t="shared" si="1324"/>
        <v>0.27877760030502791</v>
      </c>
      <c r="AZ534" s="4">
        <f t="shared" si="1325"/>
        <v>1.1615733346042829E-2</v>
      </c>
      <c r="BA534">
        <f t="shared" si="1326"/>
        <v>357195.793482423</v>
      </c>
      <c r="BB534" t="s">
        <v>191</v>
      </c>
      <c r="BC534">
        <f t="shared" si="1327"/>
        <v>1.6701292892631489E-2</v>
      </c>
      <c r="BD534">
        <f t="shared" si="1328"/>
        <v>148.545917210711</v>
      </c>
      <c r="BE534">
        <f t="shared" si="1329"/>
        <v>23.437028660799324</v>
      </c>
      <c r="BF534">
        <f t="shared" si="1330"/>
        <v>-2.2766916241060892E-3</v>
      </c>
      <c r="BG534">
        <f t="shared" si="1331"/>
        <v>23.434751969175217</v>
      </c>
      <c r="BH534" s="19">
        <f t="shared" si="1332"/>
        <v>0.17397874686930745</v>
      </c>
      <c r="BI534">
        <f t="shared" si="1333"/>
        <v>18.005075691764553</v>
      </c>
      <c r="BJ534">
        <f t="shared" si="1334"/>
        <v>1.4260756917645523</v>
      </c>
      <c r="BK534">
        <f t="shared" si="1335"/>
        <v>130.03804007391321</v>
      </c>
      <c r="BL534">
        <f t="shared" si="1336"/>
        <v>2.2695919521301158</v>
      </c>
      <c r="BM534">
        <f t="shared" si="1337"/>
        <v>251.35309530255506</v>
      </c>
      <c r="BN534">
        <f t="shared" si="1338"/>
        <v>16.756873020170339</v>
      </c>
      <c r="BO534">
        <f t="shared" si="1339"/>
        <v>16</v>
      </c>
      <c r="BP534">
        <f t="shared" si="1340"/>
        <v>45</v>
      </c>
      <c r="BQ534">
        <f t="shared" si="1341"/>
        <v>24</v>
      </c>
      <c r="BR534">
        <f t="shared" si="1342"/>
        <v>-17.035617732208308</v>
      </c>
      <c r="BS534" t="str">
        <f t="shared" si="1343"/>
        <v>NEGATIF</v>
      </c>
      <c r="BT534">
        <f t="shared" si="1279"/>
        <v>-0.29732761953816461</v>
      </c>
      <c r="BU534">
        <f t="shared" si="1280"/>
        <v>17</v>
      </c>
      <c r="BV534">
        <f t="shared" si="1281"/>
        <v>-2043</v>
      </c>
      <c r="BW534">
        <f t="shared" si="1282"/>
        <v>51</v>
      </c>
      <c r="BX534" t="str">
        <f t="shared" si="1283"/>
        <v>NEGATIF</v>
      </c>
      <c r="BY534">
        <f t="shared" si="1344"/>
        <v>73.575051261862839</v>
      </c>
      <c r="BZ534">
        <f t="shared" si="1345"/>
        <v>253.57505126186282</v>
      </c>
      <c r="CA534">
        <f t="shared" si="1346"/>
        <v>-40.255666541066091</v>
      </c>
      <c r="CB534" t="str">
        <f t="shared" si="1347"/>
        <v>NEGATIF</v>
      </c>
      <c r="CC534">
        <f t="shared" si="1348"/>
        <v>40</v>
      </c>
      <c r="CD534">
        <f t="shared" si="1349"/>
        <v>15</v>
      </c>
      <c r="CE534">
        <f t="shared" si="1350"/>
        <v>20</v>
      </c>
      <c r="CG534">
        <f t="shared" si="1351"/>
        <v>4.3869390981086784</v>
      </c>
      <c r="CH534">
        <f t="shared" si="1352"/>
        <v>0.40901358125033221</v>
      </c>
      <c r="CI534">
        <f t="shared" si="1353"/>
        <v>0.40905331701522546</v>
      </c>
    </row>
    <row r="535" spans="1:87">
      <c r="A535">
        <f t="shared" ref="A535:F535" si="1450">A241</f>
        <v>7.0027777777777782</v>
      </c>
      <c r="B535">
        <f t="shared" si="1450"/>
        <v>111.315</v>
      </c>
      <c r="C535">
        <f t="shared" si="1450"/>
        <v>7</v>
      </c>
      <c r="D535">
        <f t="shared" si="1450"/>
        <v>2017</v>
      </c>
      <c r="E535">
        <f t="shared" si="1450"/>
        <v>5</v>
      </c>
      <c r="F535">
        <f t="shared" si="1450"/>
        <v>26</v>
      </c>
      <c r="G535">
        <f t="shared" si="1285"/>
        <v>0.12222152900771403</v>
      </c>
      <c r="H535">
        <f t="shared" ref="H535:J535" si="1451">H241</f>
        <v>9</v>
      </c>
      <c r="I535">
        <f t="shared" si="1451"/>
        <v>0</v>
      </c>
      <c r="J535">
        <f t="shared" si="1451"/>
        <v>9</v>
      </c>
      <c r="L535">
        <f t="shared" ref="L535:M535" si="1452">L241</f>
        <v>20</v>
      </c>
      <c r="M535">
        <f t="shared" si="1452"/>
        <v>-13</v>
      </c>
      <c r="N535">
        <f t="shared" si="1288"/>
        <v>2457899.5833333335</v>
      </c>
      <c r="O535">
        <f t="shared" si="1289"/>
        <v>8.1273429360522115E-4</v>
      </c>
      <c r="P535">
        <f t="shared" si="1290"/>
        <v>2457899.584146068</v>
      </c>
      <c r="Q535">
        <f t="shared" si="1291"/>
        <v>0.17397903206209353</v>
      </c>
      <c r="R535">
        <f t="shared" si="1292"/>
        <v>249.4599129248852</v>
      </c>
      <c r="S535">
        <f t="shared" si="1293"/>
        <v>357.54785016512324</v>
      </c>
      <c r="T535">
        <f t="shared" si="1294"/>
        <v>4.3538968322776048</v>
      </c>
      <c r="U535">
        <f t="shared" si="1295"/>
        <v>6.2403872188087517</v>
      </c>
      <c r="V535">
        <f t="shared" si="1296"/>
        <v>148.54084696935826</v>
      </c>
      <c r="W535">
        <f t="shared" si="1297"/>
        <v>2.5925268533163424</v>
      </c>
      <c r="X535">
        <f t="shared" si="1298"/>
        <v>63.844944111023324</v>
      </c>
      <c r="Y535">
        <f t="shared" si="1299"/>
        <v>1.1143044854891211</v>
      </c>
      <c r="Z535">
        <f t="shared" si="1300"/>
        <v>140.60587415490863</v>
      </c>
      <c r="AA535">
        <f t="shared" si="1301"/>
        <v>2.4540354516479552</v>
      </c>
      <c r="AB535">
        <f t="shared" si="1302"/>
        <v>-809.23955900048213</v>
      </c>
      <c r="AC535">
        <f t="shared" si="1303"/>
        <v>24.737261706913028</v>
      </c>
      <c r="AD535">
        <f t="shared" si="1304"/>
        <v>919.48503118622432</v>
      </c>
      <c r="AE535">
        <f t="shared" si="1305"/>
        <v>-462.9977896950092</v>
      </c>
      <c r="AF535">
        <f t="shared" si="1306"/>
        <v>212.17051144197882</v>
      </c>
      <c r="AG535">
        <f t="shared" si="1307"/>
        <v>659.484117137466</v>
      </c>
      <c r="AH535">
        <f t="shared" si="1308"/>
        <v>543.63957277709085</v>
      </c>
      <c r="AI535">
        <f t="shared" si="1309"/>
        <v>0.1510109924380808</v>
      </c>
      <c r="AJ535">
        <f t="shared" si="1310"/>
        <v>249.61092391732328</v>
      </c>
      <c r="AK535">
        <f t="shared" si="1311"/>
        <v>4.3565324713023532</v>
      </c>
      <c r="AL535">
        <f t="shared" si="1312"/>
        <v>249</v>
      </c>
      <c r="AM535">
        <f t="shared" si="1313"/>
        <v>36</v>
      </c>
      <c r="AN535">
        <f t="shared" si="1314"/>
        <v>39</v>
      </c>
      <c r="AP535">
        <f t="shared" si="1315"/>
        <v>4.9073432194039377</v>
      </c>
      <c r="AQ535">
        <f t="shared" si="1316"/>
        <v>8.5649296704017192E-2</v>
      </c>
      <c r="AR535" t="str">
        <f t="shared" si="1317"/>
        <v>POSITIF</v>
      </c>
      <c r="AS535">
        <f t="shared" si="1318"/>
        <v>4</v>
      </c>
      <c r="AT535">
        <f t="shared" si="1319"/>
        <v>54</v>
      </c>
      <c r="AU535">
        <f t="shared" si="1320"/>
        <v>26</v>
      </c>
      <c r="AV535">
        <f t="shared" si="1321"/>
        <v>1.0231266946995314</v>
      </c>
      <c r="AW535" s="4">
        <f t="shared" si="1322"/>
        <v>4.263027894581381E-2</v>
      </c>
      <c r="AX535">
        <f t="shared" si="1323"/>
        <v>1.785692948755364E-2</v>
      </c>
      <c r="AY535">
        <f t="shared" si="1324"/>
        <v>0.27878114610646476</v>
      </c>
      <c r="AZ535" s="4">
        <f t="shared" si="1325"/>
        <v>1.1615881087769364E-2</v>
      </c>
      <c r="BA535">
        <f t="shared" si="1326"/>
        <v>357191.25036542729</v>
      </c>
      <c r="BB535" t="s">
        <v>191</v>
      </c>
      <c r="BC535">
        <f t="shared" si="1327"/>
        <v>1.6701292880653393E-2</v>
      </c>
      <c r="BD535">
        <f t="shared" si="1328"/>
        <v>148.54536560900235</v>
      </c>
      <c r="BE535">
        <f t="shared" si="1329"/>
        <v>23.437028657090629</v>
      </c>
      <c r="BF535">
        <f t="shared" si="1330"/>
        <v>-2.2767236946586349E-3</v>
      </c>
      <c r="BG535">
        <f t="shared" si="1331"/>
        <v>23.434751933395969</v>
      </c>
      <c r="BH535" s="19">
        <f t="shared" si="1332"/>
        <v>0.17397903206209353</v>
      </c>
      <c r="BI535">
        <f t="shared" si="1333"/>
        <v>18.255760167880606</v>
      </c>
      <c r="BJ535">
        <f t="shared" si="1334"/>
        <v>1.6767601678806052</v>
      </c>
      <c r="BK535">
        <f t="shared" si="1335"/>
        <v>133.79823952794732</v>
      </c>
      <c r="BL535">
        <f t="shared" si="1336"/>
        <v>2.3352198131347044</v>
      </c>
      <c r="BM535">
        <f t="shared" si="1337"/>
        <v>251.35316299026178</v>
      </c>
      <c r="BN535">
        <f t="shared" si="1338"/>
        <v>16.756877532684118</v>
      </c>
      <c r="BO535">
        <f t="shared" si="1339"/>
        <v>16</v>
      </c>
      <c r="BP535">
        <f t="shared" si="1340"/>
        <v>45</v>
      </c>
      <c r="BQ535">
        <f t="shared" si="1341"/>
        <v>24</v>
      </c>
      <c r="BR535">
        <f t="shared" si="1342"/>
        <v>-17.033620282688247</v>
      </c>
      <c r="BS535" t="str">
        <f t="shared" si="1343"/>
        <v>NEGATIF</v>
      </c>
      <c r="BT535">
        <f t="shared" si="1279"/>
        <v>-0.2972927574673972</v>
      </c>
      <c r="BU535">
        <f t="shared" si="1280"/>
        <v>17</v>
      </c>
      <c r="BV535">
        <f t="shared" si="1281"/>
        <v>-2043</v>
      </c>
      <c r="BW535">
        <f t="shared" si="1282"/>
        <v>58</v>
      </c>
      <c r="BX535" t="str">
        <f t="shared" si="1283"/>
        <v>NEGATIF</v>
      </c>
      <c r="BY535">
        <f t="shared" si="1344"/>
        <v>73.070111285685314</v>
      </c>
      <c r="BZ535">
        <f t="shared" si="1345"/>
        <v>253.0701112856853</v>
      </c>
      <c r="CA535">
        <f t="shared" si="1346"/>
        <v>-43.83125583139811</v>
      </c>
      <c r="CB535" t="str">
        <f t="shared" si="1347"/>
        <v>NEGATIF</v>
      </c>
      <c r="CC535">
        <f t="shared" si="1348"/>
        <v>43</v>
      </c>
      <c r="CD535">
        <f t="shared" si="1349"/>
        <v>49</v>
      </c>
      <c r="CE535">
        <f t="shared" si="1350"/>
        <v>52</v>
      </c>
      <c r="CG535">
        <f t="shared" si="1351"/>
        <v>4.3869402794820243</v>
      </c>
      <c r="CH535">
        <f t="shared" si="1352"/>
        <v>0.40901358062586657</v>
      </c>
      <c r="CI535">
        <f t="shared" si="1353"/>
        <v>0.40905331695049651</v>
      </c>
    </row>
    <row r="536" spans="1:87">
      <c r="A536">
        <f t="shared" ref="A536:F536" si="1453">A242</f>
        <v>7.0027777777777782</v>
      </c>
      <c r="B536">
        <f t="shared" si="1453"/>
        <v>111.315</v>
      </c>
      <c r="C536">
        <f t="shared" si="1453"/>
        <v>7</v>
      </c>
      <c r="D536">
        <f t="shared" si="1453"/>
        <v>2017</v>
      </c>
      <c r="E536">
        <f t="shared" si="1453"/>
        <v>5</v>
      </c>
      <c r="F536">
        <f t="shared" si="1453"/>
        <v>26</v>
      </c>
      <c r="G536">
        <f t="shared" si="1285"/>
        <v>0.12222152900771403</v>
      </c>
      <c r="H536">
        <f t="shared" ref="H536:J536" si="1454">H242</f>
        <v>9</v>
      </c>
      <c r="I536">
        <f t="shared" si="1454"/>
        <v>15</v>
      </c>
      <c r="J536">
        <f t="shared" si="1454"/>
        <v>9.25</v>
      </c>
      <c r="L536">
        <f t="shared" ref="L536:M536" si="1455">L242</f>
        <v>20</v>
      </c>
      <c r="M536">
        <f t="shared" si="1455"/>
        <v>-13</v>
      </c>
      <c r="N536">
        <f t="shared" si="1288"/>
        <v>2457899.59375</v>
      </c>
      <c r="O536">
        <f t="shared" si="1289"/>
        <v>8.1273429360522115E-4</v>
      </c>
      <c r="P536">
        <f t="shared" si="1290"/>
        <v>2457899.5945627345</v>
      </c>
      <c r="Q536">
        <f t="shared" si="1291"/>
        <v>0.17397931725487958</v>
      </c>
      <c r="R536">
        <f t="shared" si="1292"/>
        <v>249.4599129248852</v>
      </c>
      <c r="S536">
        <f t="shared" si="1293"/>
        <v>357.68394383437408</v>
      </c>
      <c r="T536">
        <f t="shared" si="1294"/>
        <v>4.3538968322776048</v>
      </c>
      <c r="U536">
        <f t="shared" si="1295"/>
        <v>6.2427625014282988</v>
      </c>
      <c r="V536">
        <f t="shared" si="1296"/>
        <v>148.54029536601269</v>
      </c>
      <c r="W536">
        <f t="shared" si="1297"/>
        <v>2.5925172260217968</v>
      </c>
      <c r="X536">
        <f t="shared" si="1298"/>
        <v>63.855211270634754</v>
      </c>
      <c r="Y536">
        <f t="shared" si="1299"/>
        <v>1.1144836812291683</v>
      </c>
      <c r="Z536">
        <f t="shared" si="1300"/>
        <v>140.61614082427332</v>
      </c>
      <c r="AA536">
        <f t="shared" si="1301"/>
        <v>2.4542146388315826</v>
      </c>
      <c r="AB536">
        <f t="shared" si="1302"/>
        <v>-755.50972142415083</v>
      </c>
      <c r="AC536">
        <f t="shared" si="1303"/>
        <v>23.477967251088536</v>
      </c>
      <c r="AD536">
        <f t="shared" si="1304"/>
        <v>874.43990262450075</v>
      </c>
      <c r="AE536">
        <f t="shared" si="1305"/>
        <v>-458.02991668267981</v>
      </c>
      <c r="AF536">
        <f t="shared" si="1306"/>
        <v>211.13667160040933</v>
      </c>
      <c r="AG536">
        <f t="shared" si="1307"/>
        <v>648.0493205573174</v>
      </c>
      <c r="AH536">
        <f t="shared" si="1308"/>
        <v>543.5642239264854</v>
      </c>
      <c r="AI536">
        <f t="shared" si="1309"/>
        <v>0.1509900622018015</v>
      </c>
      <c r="AJ536">
        <f t="shared" si="1310"/>
        <v>249.610902987087</v>
      </c>
      <c r="AK536">
        <f t="shared" si="1311"/>
        <v>4.3565321060008175</v>
      </c>
      <c r="AL536">
        <f t="shared" si="1312"/>
        <v>249</v>
      </c>
      <c r="AM536">
        <f t="shared" si="1313"/>
        <v>36</v>
      </c>
      <c r="AN536">
        <f t="shared" si="1314"/>
        <v>39</v>
      </c>
      <c r="AP536">
        <f t="shared" si="1315"/>
        <v>4.9118380631814178</v>
      </c>
      <c r="AQ536">
        <f t="shared" si="1316"/>
        <v>8.5727746527297005E-2</v>
      </c>
      <c r="AR536" t="str">
        <f t="shared" si="1317"/>
        <v>POSITIF</v>
      </c>
      <c r="AS536">
        <f t="shared" si="1318"/>
        <v>4</v>
      </c>
      <c r="AT536">
        <f t="shared" si="1319"/>
        <v>54</v>
      </c>
      <c r="AU536">
        <f t="shared" si="1320"/>
        <v>42</v>
      </c>
      <c r="AV536">
        <f t="shared" si="1321"/>
        <v>1.0231392809054107</v>
      </c>
      <c r="AW536" s="4">
        <f t="shared" si="1322"/>
        <v>4.2630803371058783E-2</v>
      </c>
      <c r="AX536">
        <f t="shared" si="1323"/>
        <v>1.7857149158286567E-2</v>
      </c>
      <c r="AY536">
        <f t="shared" si="1324"/>
        <v>0.27878457525325673</v>
      </c>
      <c r="AZ536" s="4">
        <f t="shared" si="1325"/>
        <v>1.1616023968885697E-2</v>
      </c>
      <c r="BA536">
        <f t="shared" si="1326"/>
        <v>357186.85682405898</v>
      </c>
      <c r="BB536" t="s">
        <v>191</v>
      </c>
      <c r="BC536">
        <f t="shared" si="1327"/>
        <v>1.6701292868675294E-2</v>
      </c>
      <c r="BD536">
        <f t="shared" si="1328"/>
        <v>148.54481400729375</v>
      </c>
      <c r="BE536">
        <f t="shared" si="1329"/>
        <v>23.437028653381933</v>
      </c>
      <c r="BF536">
        <f t="shared" si="1330"/>
        <v>-2.2767557525753229E-3</v>
      </c>
      <c r="BG536">
        <f t="shared" si="1331"/>
        <v>23.434751897629358</v>
      </c>
      <c r="BH536" s="19">
        <f t="shared" si="1332"/>
        <v>0.17397931725487958</v>
      </c>
      <c r="BI536">
        <f t="shared" si="1333"/>
        <v>18.506444643996655</v>
      </c>
      <c r="BJ536">
        <f t="shared" si="1334"/>
        <v>1.9274446439966546</v>
      </c>
      <c r="BK536">
        <f t="shared" si="1335"/>
        <v>137.5585256935712</v>
      </c>
      <c r="BL536">
        <f t="shared" si="1336"/>
        <v>2.4008491875420339</v>
      </c>
      <c r="BM536">
        <f t="shared" si="1337"/>
        <v>251.35314396637864</v>
      </c>
      <c r="BN536">
        <f t="shared" si="1338"/>
        <v>16.756876264425241</v>
      </c>
      <c r="BO536">
        <f t="shared" si="1339"/>
        <v>16</v>
      </c>
      <c r="BP536">
        <f t="shared" si="1340"/>
        <v>45</v>
      </c>
      <c r="BQ536">
        <f t="shared" si="1341"/>
        <v>24</v>
      </c>
      <c r="BR536">
        <f t="shared" si="1342"/>
        <v>-17.029169829352828</v>
      </c>
      <c r="BS536" t="str">
        <f t="shared" si="1343"/>
        <v>NEGATIF</v>
      </c>
      <c r="BT536">
        <f t="shared" si="1279"/>
        <v>-0.29721508240348776</v>
      </c>
      <c r="BU536">
        <f t="shared" si="1280"/>
        <v>17</v>
      </c>
      <c r="BV536">
        <f t="shared" si="1281"/>
        <v>-2042</v>
      </c>
      <c r="BW536">
        <f t="shared" si="1282"/>
        <v>14</v>
      </c>
      <c r="BX536" t="str">
        <f t="shared" si="1283"/>
        <v>NEGATIF</v>
      </c>
      <c r="BY536">
        <f t="shared" si="1344"/>
        <v>72.403028812844937</v>
      </c>
      <c r="BZ536">
        <f t="shared" si="1345"/>
        <v>252.40302881284492</v>
      </c>
      <c r="CA536">
        <f t="shared" si="1346"/>
        <v>-47.396212040206954</v>
      </c>
      <c r="CB536" t="str">
        <f t="shared" si="1347"/>
        <v>NEGATIF</v>
      </c>
      <c r="CC536">
        <f t="shared" si="1348"/>
        <v>47</v>
      </c>
      <c r="CD536">
        <f t="shared" si="1349"/>
        <v>23</v>
      </c>
      <c r="CE536">
        <f t="shared" si="1350"/>
        <v>46</v>
      </c>
      <c r="CG536">
        <f t="shared" si="1351"/>
        <v>4.3869399474526265</v>
      </c>
      <c r="CH536">
        <f t="shared" si="1352"/>
        <v>0.40901358000162141</v>
      </c>
      <c r="CI536">
        <f t="shared" si="1353"/>
        <v>0.40905331688576757</v>
      </c>
    </row>
    <row r="537" spans="1:87">
      <c r="A537">
        <f t="shared" ref="A537:F537" si="1456">A243</f>
        <v>7.0027777777777782</v>
      </c>
      <c r="B537">
        <f t="shared" si="1456"/>
        <v>111.315</v>
      </c>
      <c r="C537">
        <f t="shared" si="1456"/>
        <v>7</v>
      </c>
      <c r="D537">
        <f t="shared" si="1456"/>
        <v>2017</v>
      </c>
      <c r="E537">
        <f t="shared" si="1456"/>
        <v>5</v>
      </c>
      <c r="F537">
        <f t="shared" si="1456"/>
        <v>26</v>
      </c>
      <c r="G537">
        <f t="shared" si="1285"/>
        <v>0.12222152900771403</v>
      </c>
      <c r="H537">
        <f t="shared" ref="H537:J537" si="1457">H243</f>
        <v>9</v>
      </c>
      <c r="I537">
        <f t="shared" si="1457"/>
        <v>30</v>
      </c>
      <c r="J537">
        <f t="shared" si="1457"/>
        <v>9.5</v>
      </c>
      <c r="L537">
        <f t="shared" ref="L537:M537" si="1458">L243</f>
        <v>20</v>
      </c>
      <c r="M537">
        <f t="shared" si="1458"/>
        <v>-13</v>
      </c>
      <c r="N537">
        <f t="shared" si="1288"/>
        <v>2457899.604166667</v>
      </c>
      <c r="O537">
        <f t="shared" si="1289"/>
        <v>8.1273429360522115E-4</v>
      </c>
      <c r="P537">
        <f t="shared" si="1290"/>
        <v>2457899.6049794015</v>
      </c>
      <c r="Q537">
        <f t="shared" si="1291"/>
        <v>0.17397960244767843</v>
      </c>
      <c r="R537">
        <f t="shared" si="1292"/>
        <v>249.4599129248852</v>
      </c>
      <c r="S537">
        <f t="shared" si="1293"/>
        <v>357.82003750972217</v>
      </c>
      <c r="T537">
        <f t="shared" si="1294"/>
        <v>4.3538968322776048</v>
      </c>
      <c r="U537">
        <f t="shared" si="1295"/>
        <v>6.245137784154263</v>
      </c>
      <c r="V537">
        <f t="shared" si="1296"/>
        <v>148.53974376264233</v>
      </c>
      <c r="W537">
        <f t="shared" si="1297"/>
        <v>2.5925075987268191</v>
      </c>
      <c r="X537">
        <f t="shared" si="1298"/>
        <v>63.865478430706389</v>
      </c>
      <c r="Y537">
        <f t="shared" si="1299"/>
        <v>1.1146628769772478</v>
      </c>
      <c r="Z537">
        <f t="shared" si="1300"/>
        <v>140.6264074940982</v>
      </c>
      <c r="AA537">
        <f t="shared" si="1301"/>
        <v>2.4543938260232419</v>
      </c>
      <c r="AB537">
        <f t="shared" si="1302"/>
        <v>-701.77471947623394</v>
      </c>
      <c r="AC537">
        <f t="shared" si="1303"/>
        <v>22.216197840655564</v>
      </c>
      <c r="AD537">
        <f t="shared" si="1304"/>
        <v>829.0260701619917</v>
      </c>
      <c r="AE537">
        <f t="shared" si="1305"/>
        <v>-453.01376545420743</v>
      </c>
      <c r="AF537">
        <f t="shared" si="1306"/>
        <v>210.10132113716062</v>
      </c>
      <c r="AG537">
        <f t="shared" si="1307"/>
        <v>636.60872630707138</v>
      </c>
      <c r="AH537">
        <f t="shared" si="1308"/>
        <v>543.16383051643788</v>
      </c>
      <c r="AI537">
        <f t="shared" si="1309"/>
        <v>0.15087884181012162</v>
      </c>
      <c r="AJ537">
        <f t="shared" si="1310"/>
        <v>249.61079176669531</v>
      </c>
      <c r="AK537">
        <f t="shared" si="1311"/>
        <v>4.3565301648387864</v>
      </c>
      <c r="AL537">
        <f t="shared" si="1312"/>
        <v>249</v>
      </c>
      <c r="AM537">
        <f t="shared" si="1313"/>
        <v>36</v>
      </c>
      <c r="AN537">
        <f t="shared" si="1314"/>
        <v>38</v>
      </c>
      <c r="AP537">
        <f t="shared" si="1315"/>
        <v>4.9167196654669203</v>
      </c>
      <c r="AQ537">
        <f t="shared" si="1316"/>
        <v>8.5812946559951905E-2</v>
      </c>
      <c r="AR537" t="str">
        <f t="shared" si="1317"/>
        <v>POSITIF</v>
      </c>
      <c r="AS537">
        <f t="shared" si="1318"/>
        <v>4</v>
      </c>
      <c r="AT537">
        <f t="shared" si="1319"/>
        <v>55</v>
      </c>
      <c r="AU537">
        <f t="shared" si="1320"/>
        <v>0</v>
      </c>
      <c r="AV537">
        <f t="shared" si="1321"/>
        <v>1.023151438849129</v>
      </c>
      <c r="AW537" s="4">
        <f t="shared" si="1322"/>
        <v>4.2631309952047038E-2</v>
      </c>
      <c r="AX537">
        <f t="shared" si="1323"/>
        <v>1.7857361354434723E-2</v>
      </c>
      <c r="AY537">
        <f t="shared" si="1324"/>
        <v>0.27878788771882024</v>
      </c>
      <c r="AZ537" s="4">
        <f t="shared" si="1325"/>
        <v>1.1616161988284177E-2</v>
      </c>
      <c r="BA537">
        <f t="shared" si="1326"/>
        <v>357182.61288134195</v>
      </c>
      <c r="BB537" t="s">
        <v>191</v>
      </c>
      <c r="BC537">
        <f t="shared" si="1327"/>
        <v>1.6701292856697199E-2</v>
      </c>
      <c r="BD537">
        <f t="shared" si="1328"/>
        <v>148.54426240556037</v>
      </c>
      <c r="BE537">
        <f t="shared" si="1329"/>
        <v>23.437028649673238</v>
      </c>
      <c r="BF537">
        <f t="shared" si="1330"/>
        <v>-2.2767877978518273E-3</v>
      </c>
      <c r="BG537">
        <f t="shared" si="1331"/>
        <v>23.434751861875387</v>
      </c>
      <c r="BH537" s="19">
        <f t="shared" si="1332"/>
        <v>0.17397960244767843</v>
      </c>
      <c r="BI537">
        <f t="shared" si="1333"/>
        <v>18.757129131350666</v>
      </c>
      <c r="BJ537">
        <f t="shared" si="1334"/>
        <v>2.1781291313506657</v>
      </c>
      <c r="BK537">
        <f t="shared" si="1335"/>
        <v>141.31889409082137</v>
      </c>
      <c r="BL537">
        <f t="shared" si="1336"/>
        <v>2.4664799971619913</v>
      </c>
      <c r="BM537">
        <f t="shared" si="1337"/>
        <v>251.35304287943865</v>
      </c>
      <c r="BN537">
        <f t="shared" si="1338"/>
        <v>16.756869525295908</v>
      </c>
      <c r="BO537">
        <f t="shared" si="1339"/>
        <v>16</v>
      </c>
      <c r="BP537">
        <f t="shared" si="1340"/>
        <v>45</v>
      </c>
      <c r="BQ537">
        <f t="shared" si="1341"/>
        <v>24</v>
      </c>
      <c r="BR537">
        <f t="shared" si="1342"/>
        <v>-17.02432366199017</v>
      </c>
      <c r="BS537" t="str">
        <f t="shared" si="1343"/>
        <v>NEGATIF</v>
      </c>
      <c r="BT537">
        <f t="shared" si="1279"/>
        <v>-0.29713050082690667</v>
      </c>
      <c r="BU537">
        <f t="shared" si="1280"/>
        <v>17</v>
      </c>
      <c r="BV537">
        <f t="shared" si="1281"/>
        <v>-2042</v>
      </c>
      <c r="BW537">
        <f t="shared" si="1282"/>
        <v>32</v>
      </c>
      <c r="BX537" t="str">
        <f t="shared" si="1283"/>
        <v>NEGATIF</v>
      </c>
      <c r="BY537">
        <f t="shared" si="1344"/>
        <v>71.531298757399966</v>
      </c>
      <c r="BZ537">
        <f t="shared" si="1345"/>
        <v>251.53129875739995</v>
      </c>
      <c r="CA537">
        <f t="shared" si="1346"/>
        <v>-50.946319486278675</v>
      </c>
      <c r="CB537" t="str">
        <f t="shared" si="1347"/>
        <v>NEGATIF</v>
      </c>
      <c r="CC537">
        <f t="shared" si="1348"/>
        <v>50</v>
      </c>
      <c r="CD537">
        <f t="shared" si="1349"/>
        <v>56</v>
      </c>
      <c r="CE537">
        <f t="shared" si="1350"/>
        <v>46</v>
      </c>
      <c r="CG537">
        <f t="shared" si="1351"/>
        <v>4.3869381831526928</v>
      </c>
      <c r="CH537">
        <f t="shared" si="1352"/>
        <v>0.40901357937759691</v>
      </c>
      <c r="CI537">
        <f t="shared" si="1353"/>
        <v>0.40905331682103863</v>
      </c>
    </row>
    <row r="538" spans="1:87">
      <c r="A538">
        <f t="shared" ref="A538:F538" si="1459">A244</f>
        <v>7.0027777777777782</v>
      </c>
      <c r="B538">
        <f t="shared" si="1459"/>
        <v>111.315</v>
      </c>
      <c r="C538">
        <f t="shared" si="1459"/>
        <v>7</v>
      </c>
      <c r="D538">
        <f t="shared" si="1459"/>
        <v>2017</v>
      </c>
      <c r="E538">
        <f t="shared" si="1459"/>
        <v>5</v>
      </c>
      <c r="F538">
        <f t="shared" si="1459"/>
        <v>26</v>
      </c>
      <c r="G538">
        <f t="shared" si="1285"/>
        <v>0.12222152900771403</v>
      </c>
      <c r="H538">
        <f t="shared" ref="H538:J538" si="1460">H244</f>
        <v>9</v>
      </c>
      <c r="I538">
        <f t="shared" si="1460"/>
        <v>45</v>
      </c>
      <c r="J538">
        <f t="shared" si="1460"/>
        <v>9.75</v>
      </c>
      <c r="L538">
        <f t="shared" ref="L538:M538" si="1461">L244</f>
        <v>20</v>
      </c>
      <c r="M538">
        <f t="shared" si="1461"/>
        <v>-13</v>
      </c>
      <c r="N538">
        <f t="shared" si="1288"/>
        <v>2457899.6145833335</v>
      </c>
      <c r="O538">
        <f t="shared" si="1289"/>
        <v>8.1273429360522115E-4</v>
      </c>
      <c r="P538">
        <f t="shared" si="1290"/>
        <v>2457899.615396068</v>
      </c>
      <c r="Q538">
        <f t="shared" si="1291"/>
        <v>0.17397988764046449</v>
      </c>
      <c r="R538">
        <f t="shared" si="1292"/>
        <v>249.4599129248852</v>
      </c>
      <c r="S538">
        <f t="shared" si="1293"/>
        <v>357.95613117897301</v>
      </c>
      <c r="T538">
        <f t="shared" si="1294"/>
        <v>4.3538968322776048</v>
      </c>
      <c r="U538">
        <f t="shared" si="1295"/>
        <v>6.247513066773811</v>
      </c>
      <c r="V538">
        <f t="shared" si="1296"/>
        <v>148.5391921592967</v>
      </c>
      <c r="W538">
        <f t="shared" si="1297"/>
        <v>2.5924979714322731</v>
      </c>
      <c r="X538">
        <f t="shared" si="1298"/>
        <v>63.87574559031782</v>
      </c>
      <c r="Y538">
        <f t="shared" si="1299"/>
        <v>1.114842072717295</v>
      </c>
      <c r="Z538">
        <f t="shared" si="1300"/>
        <v>140.63667416346379</v>
      </c>
      <c r="AA538">
        <f t="shared" si="1301"/>
        <v>2.4545730132068853</v>
      </c>
      <c r="AB538">
        <f t="shared" si="1302"/>
        <v>-648.03486114255861</v>
      </c>
      <c r="AC538">
        <f t="shared" si="1303"/>
        <v>20.952086596432533</v>
      </c>
      <c r="AD538">
        <f t="shared" si="1304"/>
        <v>783.26268631470737</v>
      </c>
      <c r="AE538">
        <f t="shared" si="1305"/>
        <v>-447.94986517910354</v>
      </c>
      <c r="AF538">
        <f t="shared" si="1306"/>
        <v>209.06448736127965</v>
      </c>
      <c r="AG538">
        <f t="shared" si="1307"/>
        <v>625.16242175981677</v>
      </c>
      <c r="AH538">
        <f t="shared" si="1308"/>
        <v>542.45695571057422</v>
      </c>
      <c r="AI538">
        <f t="shared" si="1309"/>
        <v>0.15068248769738174</v>
      </c>
      <c r="AJ538">
        <f t="shared" si="1310"/>
        <v>249.6105954125826</v>
      </c>
      <c r="AK538">
        <f t="shared" si="1311"/>
        <v>4.3565267378130201</v>
      </c>
      <c r="AL538">
        <f t="shared" si="1312"/>
        <v>249</v>
      </c>
      <c r="AM538">
        <f t="shared" si="1313"/>
        <v>36</v>
      </c>
      <c r="AN538">
        <f t="shared" si="1314"/>
        <v>38</v>
      </c>
      <c r="AP538">
        <f t="shared" si="1315"/>
        <v>4.9203841660771674</v>
      </c>
      <c r="AQ538">
        <f t="shared" si="1316"/>
        <v>8.5876904161042059E-2</v>
      </c>
      <c r="AR538" t="str">
        <f t="shared" si="1317"/>
        <v>POSITIF</v>
      </c>
      <c r="AS538">
        <f t="shared" si="1318"/>
        <v>4</v>
      </c>
      <c r="AT538">
        <f t="shared" si="1319"/>
        <v>55</v>
      </c>
      <c r="AU538">
        <f t="shared" si="1320"/>
        <v>13</v>
      </c>
      <c r="AV538">
        <f t="shared" si="1321"/>
        <v>1.0231631684350746</v>
      </c>
      <c r="AW538" s="4">
        <f t="shared" si="1322"/>
        <v>4.2631798684794775E-2</v>
      </c>
      <c r="AX538">
        <f t="shared" si="1323"/>
        <v>1.7857566074329371E-2</v>
      </c>
      <c r="AY538">
        <f t="shared" si="1324"/>
        <v>0.27879108347710679</v>
      </c>
      <c r="AZ538" s="4">
        <f t="shared" si="1325"/>
        <v>1.1616295144879449E-2</v>
      </c>
      <c r="BA538">
        <f t="shared" si="1326"/>
        <v>357178.51855998748</v>
      </c>
      <c r="BB538" t="s">
        <v>191</v>
      </c>
      <c r="BC538">
        <f t="shared" si="1327"/>
        <v>1.67012928447191E-2</v>
      </c>
      <c r="BD538">
        <f t="shared" si="1328"/>
        <v>148.54371080385178</v>
      </c>
      <c r="BE538">
        <f t="shared" si="1329"/>
        <v>23.437028645964542</v>
      </c>
      <c r="BF538">
        <f t="shared" si="1330"/>
        <v>-2.2768198304795101E-3</v>
      </c>
      <c r="BG538">
        <f t="shared" si="1331"/>
        <v>23.434751826134061</v>
      </c>
      <c r="BH538" s="19">
        <f t="shared" si="1332"/>
        <v>0.17397988764046449</v>
      </c>
      <c r="BI538">
        <f t="shared" si="1333"/>
        <v>19.007813607466719</v>
      </c>
      <c r="BJ538">
        <f t="shared" si="1334"/>
        <v>2.4288136074667186</v>
      </c>
      <c r="BK538">
        <f t="shared" si="1335"/>
        <v>145.07933969594799</v>
      </c>
      <c r="BL538">
        <f t="shared" si="1336"/>
        <v>2.5321121543136016</v>
      </c>
      <c r="BM538">
        <f t="shared" si="1337"/>
        <v>251.3528644160528</v>
      </c>
      <c r="BN538">
        <f t="shared" si="1338"/>
        <v>16.756857627736853</v>
      </c>
      <c r="BO538">
        <f t="shared" si="1339"/>
        <v>16</v>
      </c>
      <c r="BP538">
        <f t="shared" si="1340"/>
        <v>45</v>
      </c>
      <c r="BQ538">
        <f t="shared" si="1341"/>
        <v>24</v>
      </c>
      <c r="BR538">
        <f t="shared" si="1342"/>
        <v>-17.020669457717407</v>
      </c>
      <c r="BS538" t="str">
        <f t="shared" si="1343"/>
        <v>NEGATIF</v>
      </c>
      <c r="BT538">
        <f t="shared" si="1279"/>
        <v>-0.29706672293080655</v>
      </c>
      <c r="BU538">
        <f t="shared" si="1280"/>
        <v>17</v>
      </c>
      <c r="BV538">
        <f t="shared" si="1281"/>
        <v>-2042</v>
      </c>
      <c r="BW538">
        <f t="shared" si="1282"/>
        <v>45</v>
      </c>
      <c r="BX538" t="str">
        <f t="shared" si="1283"/>
        <v>NEGATIF</v>
      </c>
      <c r="BY538">
        <f t="shared" si="1344"/>
        <v>70.396569369742409</v>
      </c>
      <c r="BZ538">
        <f t="shared" si="1345"/>
        <v>250.39656936974239</v>
      </c>
      <c r="CA538">
        <f t="shared" si="1346"/>
        <v>-54.475768067657839</v>
      </c>
      <c r="CB538" t="str">
        <f t="shared" si="1347"/>
        <v>NEGATIF</v>
      </c>
      <c r="CC538">
        <f t="shared" si="1348"/>
        <v>54</v>
      </c>
      <c r="CD538">
        <f t="shared" si="1349"/>
        <v>28</v>
      </c>
      <c r="CE538">
        <f t="shared" si="1350"/>
        <v>32</v>
      </c>
      <c r="CG538">
        <f t="shared" si="1351"/>
        <v>4.3869350683790156</v>
      </c>
      <c r="CH538">
        <f t="shared" si="1352"/>
        <v>0.40901357875379307</v>
      </c>
      <c r="CI538">
        <f t="shared" si="1353"/>
        <v>0.40905331675630968</v>
      </c>
    </row>
    <row r="539" spans="1:87">
      <c r="A539">
        <f t="shared" ref="A539:F539" si="1462">A245</f>
        <v>7.0027777777777782</v>
      </c>
      <c r="B539">
        <f t="shared" si="1462"/>
        <v>111.315</v>
      </c>
      <c r="C539">
        <f t="shared" si="1462"/>
        <v>7</v>
      </c>
      <c r="D539">
        <f t="shared" si="1462"/>
        <v>2017</v>
      </c>
      <c r="E539">
        <f t="shared" si="1462"/>
        <v>5</v>
      </c>
      <c r="F539">
        <f t="shared" si="1462"/>
        <v>26</v>
      </c>
      <c r="G539">
        <f t="shared" si="1285"/>
        <v>0.12222152900771403</v>
      </c>
      <c r="H539">
        <f t="shared" ref="H539:J539" si="1463">H245</f>
        <v>10</v>
      </c>
      <c r="I539">
        <f t="shared" si="1463"/>
        <v>0</v>
      </c>
      <c r="J539">
        <f t="shared" si="1463"/>
        <v>10</v>
      </c>
      <c r="L539">
        <f t="shared" ref="L539:M539" si="1464">L245</f>
        <v>20</v>
      </c>
      <c r="M539">
        <f t="shared" si="1464"/>
        <v>-13</v>
      </c>
      <c r="N539">
        <f t="shared" si="1288"/>
        <v>2457899.625</v>
      </c>
      <c r="O539">
        <f t="shared" si="1289"/>
        <v>8.1273429360522115E-4</v>
      </c>
      <c r="P539">
        <f t="shared" si="1290"/>
        <v>2457899.6258127345</v>
      </c>
      <c r="Q539">
        <f t="shared" si="1291"/>
        <v>0.17398017283325057</v>
      </c>
      <c r="R539">
        <f t="shared" si="1292"/>
        <v>249.4599129248852</v>
      </c>
      <c r="S539">
        <f t="shared" si="1293"/>
        <v>358.0922248482384</v>
      </c>
      <c r="T539">
        <f t="shared" si="1294"/>
        <v>4.3538968322776048</v>
      </c>
      <c r="U539">
        <f t="shared" si="1295"/>
        <v>6.2498883493936122</v>
      </c>
      <c r="V539">
        <f t="shared" si="1296"/>
        <v>148.53864055595108</v>
      </c>
      <c r="W539">
        <f t="shared" si="1297"/>
        <v>2.5924883441377267</v>
      </c>
      <c r="X539">
        <f t="shared" si="1298"/>
        <v>63.88601274992925</v>
      </c>
      <c r="Y539">
        <f t="shared" si="1299"/>
        <v>1.1150212684573422</v>
      </c>
      <c r="Z539">
        <f t="shared" si="1300"/>
        <v>140.64694083282939</v>
      </c>
      <c r="AA539">
        <f t="shared" si="1301"/>
        <v>2.4547522003905282</v>
      </c>
      <c r="AB539">
        <f t="shared" si="1302"/>
        <v>-594.29044720849561</v>
      </c>
      <c r="AC539">
        <f t="shared" si="1303"/>
        <v>19.685766716485915</v>
      </c>
      <c r="AD539">
        <f t="shared" si="1304"/>
        <v>737.16904488622913</v>
      </c>
      <c r="AE539">
        <f t="shared" si="1305"/>
        <v>-442.83874938722647</v>
      </c>
      <c r="AF539">
        <f t="shared" si="1306"/>
        <v>208.0261974812982</v>
      </c>
      <c r="AG539">
        <f t="shared" si="1307"/>
        <v>613.71049279261774</v>
      </c>
      <c r="AH539">
        <f t="shared" si="1308"/>
        <v>541.46230528090882</v>
      </c>
      <c r="AI539">
        <f t="shared" si="1309"/>
        <v>0.15040619591136356</v>
      </c>
      <c r="AJ539">
        <f t="shared" si="1310"/>
        <v>249.61031912079656</v>
      </c>
      <c r="AK539">
        <f t="shared" si="1311"/>
        <v>4.3565219156116575</v>
      </c>
      <c r="AL539">
        <f t="shared" si="1312"/>
        <v>249</v>
      </c>
      <c r="AM539">
        <f t="shared" si="1313"/>
        <v>36</v>
      </c>
      <c r="AN539">
        <f t="shared" si="1314"/>
        <v>37</v>
      </c>
      <c r="AP539">
        <f t="shared" si="1315"/>
        <v>4.9222154738995263</v>
      </c>
      <c r="AQ539">
        <f t="shared" si="1316"/>
        <v>8.5908866512159746E-2</v>
      </c>
      <c r="AR539" t="str">
        <f t="shared" si="1317"/>
        <v>POSITIF</v>
      </c>
      <c r="AS539">
        <f t="shared" si="1318"/>
        <v>4</v>
      </c>
      <c r="AT539">
        <f t="shared" si="1319"/>
        <v>55</v>
      </c>
      <c r="AU539">
        <f t="shared" si="1320"/>
        <v>19</v>
      </c>
      <c r="AV539">
        <f t="shared" si="1321"/>
        <v>1.0231744695728686</v>
      </c>
      <c r="AW539" s="4">
        <f t="shared" si="1322"/>
        <v>4.2632269565536195E-2</v>
      </c>
      <c r="AX539">
        <f t="shared" si="1323"/>
        <v>1.7857763316393098E-2</v>
      </c>
      <c r="AY539">
        <f t="shared" si="1324"/>
        <v>0.27879416250349359</v>
      </c>
      <c r="AZ539" s="4">
        <f t="shared" si="1325"/>
        <v>1.1616423437645566E-2</v>
      </c>
      <c r="BA539">
        <f t="shared" si="1326"/>
        <v>357174.57388125354</v>
      </c>
      <c r="BB539" t="s">
        <v>191</v>
      </c>
      <c r="BC539">
        <f t="shared" si="1327"/>
        <v>1.6701292832741004E-2</v>
      </c>
      <c r="BD539">
        <f t="shared" si="1328"/>
        <v>148.54315920214313</v>
      </c>
      <c r="BE539">
        <f t="shared" si="1329"/>
        <v>23.437028642255846</v>
      </c>
      <c r="BF539">
        <f t="shared" si="1330"/>
        <v>-2.276851850454046E-3</v>
      </c>
      <c r="BG539">
        <f t="shared" si="1331"/>
        <v>23.434751790405393</v>
      </c>
      <c r="BH539" s="19">
        <f t="shared" si="1332"/>
        <v>0.17398017283325057</v>
      </c>
      <c r="BI539">
        <f t="shared" si="1333"/>
        <v>19.258498083613812</v>
      </c>
      <c r="BJ539">
        <f t="shared" si="1334"/>
        <v>2.6794980836138116</v>
      </c>
      <c r="BK539">
        <f t="shared" si="1335"/>
        <v>148.83985795535668</v>
      </c>
      <c r="BL539">
        <f t="shared" si="1336"/>
        <v>2.5977455795216491</v>
      </c>
      <c r="BM539">
        <f t="shared" si="1337"/>
        <v>251.35261329885049</v>
      </c>
      <c r="BN539">
        <f t="shared" si="1338"/>
        <v>16.756840886590034</v>
      </c>
      <c r="BO539">
        <f t="shared" si="1339"/>
        <v>16</v>
      </c>
      <c r="BP539">
        <f t="shared" si="1340"/>
        <v>45</v>
      </c>
      <c r="BQ539">
        <f t="shared" si="1341"/>
        <v>24</v>
      </c>
      <c r="BR539">
        <f t="shared" si="1342"/>
        <v>-17.018817556528052</v>
      </c>
      <c r="BS539" t="str">
        <f t="shared" si="1343"/>
        <v>NEGATIF</v>
      </c>
      <c r="BT539">
        <f t="shared" si="1279"/>
        <v>-0.29703440115763069</v>
      </c>
      <c r="BU539">
        <f t="shared" si="1280"/>
        <v>17</v>
      </c>
      <c r="BV539">
        <f t="shared" si="1281"/>
        <v>-2042</v>
      </c>
      <c r="BW539">
        <f t="shared" si="1282"/>
        <v>52</v>
      </c>
      <c r="BX539" t="str">
        <f t="shared" si="1283"/>
        <v>NEGATIF</v>
      </c>
      <c r="BY539">
        <f t="shared" si="1344"/>
        <v>68.917504331005034</v>
      </c>
      <c r="BZ539">
        <f t="shared" si="1345"/>
        <v>248.91750433100503</v>
      </c>
      <c r="CA539">
        <f t="shared" si="1346"/>
        <v>-57.976499228849384</v>
      </c>
      <c r="CB539" t="str">
        <f t="shared" si="1347"/>
        <v>NEGATIF</v>
      </c>
      <c r="CC539">
        <f t="shared" si="1348"/>
        <v>57</v>
      </c>
      <c r="CD539">
        <f t="shared" si="1349"/>
        <v>58</v>
      </c>
      <c r="CE539">
        <f t="shared" si="1350"/>
        <v>35</v>
      </c>
      <c r="CG539">
        <f t="shared" si="1351"/>
        <v>4.3869306855570267</v>
      </c>
      <c r="CH539">
        <f t="shared" si="1352"/>
        <v>0.40901357813021022</v>
      </c>
      <c r="CI539">
        <f t="shared" si="1353"/>
        <v>0.40905331669158074</v>
      </c>
    </row>
    <row r="540" spans="1:87">
      <c r="A540">
        <f t="shared" ref="A540:F540" si="1465">A246</f>
        <v>7.0027777777777782</v>
      </c>
      <c r="B540">
        <f t="shared" si="1465"/>
        <v>111.315</v>
      </c>
      <c r="C540">
        <f t="shared" si="1465"/>
        <v>7</v>
      </c>
      <c r="D540">
        <f t="shared" si="1465"/>
        <v>2017</v>
      </c>
      <c r="E540">
        <f t="shared" si="1465"/>
        <v>5</v>
      </c>
      <c r="F540">
        <f t="shared" si="1465"/>
        <v>26</v>
      </c>
      <c r="G540">
        <f t="shared" si="1285"/>
        <v>0.12222152900771403</v>
      </c>
      <c r="H540">
        <f t="shared" ref="H540:J540" si="1466">H246</f>
        <v>10</v>
      </c>
      <c r="I540">
        <f t="shared" si="1466"/>
        <v>15</v>
      </c>
      <c r="J540">
        <f t="shared" si="1466"/>
        <v>10.25</v>
      </c>
      <c r="L540">
        <f t="shared" ref="L540:M540" si="1467">L246</f>
        <v>20</v>
      </c>
      <c r="M540">
        <f t="shared" si="1467"/>
        <v>-13</v>
      </c>
      <c r="N540">
        <f t="shared" si="1288"/>
        <v>2457899.635416667</v>
      </c>
      <c r="O540">
        <f t="shared" si="1289"/>
        <v>8.1273429360522115E-4</v>
      </c>
      <c r="P540">
        <f t="shared" si="1290"/>
        <v>2457899.6362294015</v>
      </c>
      <c r="Q540">
        <f t="shared" si="1291"/>
        <v>0.17398045802604939</v>
      </c>
      <c r="R540">
        <f t="shared" si="1292"/>
        <v>249.4599129248852</v>
      </c>
      <c r="S540">
        <f t="shared" si="1293"/>
        <v>358.22831852357194</v>
      </c>
      <c r="T540">
        <f t="shared" si="1294"/>
        <v>4.3538968322776048</v>
      </c>
      <c r="U540">
        <f t="shared" si="1295"/>
        <v>6.2522636321193223</v>
      </c>
      <c r="V540">
        <f t="shared" si="1296"/>
        <v>148.53808895258078</v>
      </c>
      <c r="W540">
        <f t="shared" si="1297"/>
        <v>2.5924787168427499</v>
      </c>
      <c r="X540">
        <f t="shared" si="1298"/>
        <v>63.896279910000885</v>
      </c>
      <c r="Y540">
        <f t="shared" si="1299"/>
        <v>1.1152004642054214</v>
      </c>
      <c r="Z540">
        <f t="shared" si="1300"/>
        <v>140.65720750265336</v>
      </c>
      <c r="AA540">
        <f t="shared" si="1301"/>
        <v>2.4549313875821719</v>
      </c>
      <c r="AB540">
        <f t="shared" si="1302"/>
        <v>-540.54177850723215</v>
      </c>
      <c r="AC540">
        <f t="shared" si="1303"/>
        <v>18.417371631306551</v>
      </c>
      <c r="AD540">
        <f t="shared" si="1304"/>
        <v>690.76457887188599</v>
      </c>
      <c r="AE540">
        <f t="shared" si="1305"/>
        <v>-437.68095657712945</v>
      </c>
      <c r="AF540">
        <f t="shared" si="1306"/>
        <v>206.98647874390608</v>
      </c>
      <c r="AG540">
        <f t="shared" si="1307"/>
        <v>602.25302532784906</v>
      </c>
      <c r="AH540">
        <f t="shared" si="1308"/>
        <v>540.19871949058609</v>
      </c>
      <c r="AI540">
        <f t="shared" si="1309"/>
        <v>0.15005519985849614</v>
      </c>
      <c r="AJ540">
        <f t="shared" si="1310"/>
        <v>249.60996812474369</v>
      </c>
      <c r="AK540">
        <f t="shared" si="1311"/>
        <v>4.3565157895748738</v>
      </c>
      <c r="AL540">
        <f t="shared" si="1312"/>
        <v>249</v>
      </c>
      <c r="AM540">
        <f t="shared" si="1313"/>
        <v>36</v>
      </c>
      <c r="AN540">
        <f t="shared" si="1314"/>
        <v>35</v>
      </c>
      <c r="AP540">
        <f t="shared" si="1315"/>
        <v>4.9224134368127164</v>
      </c>
      <c r="AQ540">
        <f t="shared" si="1316"/>
        <v>8.5912321616791756E-2</v>
      </c>
      <c r="AR540" t="str">
        <f t="shared" si="1317"/>
        <v>POSITIF</v>
      </c>
      <c r="AS540">
        <f t="shared" si="1318"/>
        <v>4</v>
      </c>
      <c r="AT540">
        <f t="shared" si="1319"/>
        <v>55</v>
      </c>
      <c r="AU540">
        <f t="shared" si="1320"/>
        <v>20</v>
      </c>
      <c r="AV540">
        <f t="shared" si="1321"/>
        <v>1.0231853421756434</v>
      </c>
      <c r="AW540" s="4">
        <f t="shared" si="1322"/>
        <v>4.263272259065181E-2</v>
      </c>
      <c r="AX540">
        <f t="shared" si="1323"/>
        <v>1.7857953079109777E-2</v>
      </c>
      <c r="AY540">
        <f t="shared" si="1324"/>
        <v>0.27879712477431445</v>
      </c>
      <c r="AZ540" s="4">
        <f t="shared" si="1325"/>
        <v>1.1616546865596435E-2</v>
      </c>
      <c r="BA540">
        <f t="shared" si="1326"/>
        <v>357170.7788655461</v>
      </c>
      <c r="BB540" t="s">
        <v>191</v>
      </c>
      <c r="BC540">
        <f t="shared" si="1327"/>
        <v>1.6701292820762905E-2</v>
      </c>
      <c r="BD540">
        <f t="shared" si="1328"/>
        <v>148.54260760040987</v>
      </c>
      <c r="BE540">
        <f t="shared" si="1329"/>
        <v>23.437028638547151</v>
      </c>
      <c r="BF540">
        <f t="shared" si="1330"/>
        <v>-2.276883857771111E-3</v>
      </c>
      <c r="BG540">
        <f t="shared" si="1331"/>
        <v>23.43475175468938</v>
      </c>
      <c r="BH540" s="19">
        <f t="shared" si="1332"/>
        <v>0.17398045802604939</v>
      </c>
      <c r="BI540">
        <f t="shared" si="1333"/>
        <v>19.50918257093678</v>
      </c>
      <c r="BJ540">
        <f t="shared" si="1334"/>
        <v>2.930182570936779</v>
      </c>
      <c r="BK540">
        <f t="shared" si="1335"/>
        <v>152.60044427962453</v>
      </c>
      <c r="BL540">
        <f t="shared" si="1336"/>
        <v>2.6633801926855942</v>
      </c>
      <c r="BM540">
        <f t="shared" si="1337"/>
        <v>251.35229428442716</v>
      </c>
      <c r="BN540">
        <f t="shared" si="1338"/>
        <v>16.75681961896181</v>
      </c>
      <c r="BO540">
        <f t="shared" si="1339"/>
        <v>16</v>
      </c>
      <c r="BP540">
        <f t="shared" si="1340"/>
        <v>45</v>
      </c>
      <c r="BQ540">
        <f t="shared" si="1341"/>
        <v>24</v>
      </c>
      <c r="BR540">
        <f t="shared" si="1342"/>
        <v>-17.018570975157655</v>
      </c>
      <c r="BS540" t="str">
        <f t="shared" si="1343"/>
        <v>NEGATIF</v>
      </c>
      <c r="BT540">
        <f t="shared" si="1279"/>
        <v>-0.29703009750084319</v>
      </c>
      <c r="BU540">
        <f t="shared" si="1280"/>
        <v>17</v>
      </c>
      <c r="BV540">
        <f t="shared" si="1281"/>
        <v>-2042</v>
      </c>
      <c r="BW540">
        <f t="shared" si="1282"/>
        <v>53</v>
      </c>
      <c r="BX540" t="str">
        <f t="shared" si="1283"/>
        <v>NEGATIF</v>
      </c>
      <c r="BY540">
        <f t="shared" si="1344"/>
        <v>66.976701594223599</v>
      </c>
      <c r="BZ540">
        <f t="shared" si="1345"/>
        <v>246.97670159422358</v>
      </c>
      <c r="CA540">
        <f t="shared" si="1346"/>
        <v>-61.436939944032858</v>
      </c>
      <c r="CB540" t="str">
        <f t="shared" si="1347"/>
        <v>NEGATIF</v>
      </c>
      <c r="CC540">
        <f t="shared" si="1348"/>
        <v>61</v>
      </c>
      <c r="CD540">
        <f t="shared" si="1349"/>
        <v>26</v>
      </c>
      <c r="CE540">
        <f t="shared" si="1350"/>
        <v>12</v>
      </c>
      <c r="CG540">
        <f t="shared" si="1351"/>
        <v>4.3869251177049788</v>
      </c>
      <c r="CH540">
        <f t="shared" si="1352"/>
        <v>0.40901357750684819</v>
      </c>
      <c r="CI540">
        <f t="shared" si="1353"/>
        <v>0.40905331662685179</v>
      </c>
    </row>
    <row r="541" spans="1:87">
      <c r="A541">
        <f t="shared" ref="A541:F541" si="1468">A247</f>
        <v>7.0027777777777782</v>
      </c>
      <c r="B541">
        <f t="shared" si="1468"/>
        <v>111.315</v>
      </c>
      <c r="C541">
        <f t="shared" si="1468"/>
        <v>7</v>
      </c>
      <c r="D541">
        <f t="shared" si="1468"/>
        <v>2017</v>
      </c>
      <c r="E541">
        <f t="shared" si="1468"/>
        <v>5</v>
      </c>
      <c r="F541">
        <f t="shared" si="1468"/>
        <v>26</v>
      </c>
      <c r="G541">
        <f t="shared" si="1285"/>
        <v>0.12222152900771403</v>
      </c>
      <c r="H541">
        <f t="shared" ref="H541:J541" si="1469">H247</f>
        <v>10</v>
      </c>
      <c r="I541">
        <f t="shared" si="1469"/>
        <v>30</v>
      </c>
      <c r="J541">
        <f t="shared" si="1469"/>
        <v>10.5</v>
      </c>
      <c r="L541">
        <f t="shared" ref="L541:M541" si="1470">L247</f>
        <v>20</v>
      </c>
      <c r="M541">
        <f t="shared" si="1470"/>
        <v>-13</v>
      </c>
      <c r="N541">
        <f t="shared" si="1288"/>
        <v>2457899.6458333335</v>
      </c>
      <c r="O541">
        <f t="shared" si="1289"/>
        <v>8.1273429360522115E-4</v>
      </c>
      <c r="P541">
        <f t="shared" si="1290"/>
        <v>2457899.646646068</v>
      </c>
      <c r="Q541">
        <f t="shared" si="1291"/>
        <v>0.17398074321883547</v>
      </c>
      <c r="R541">
        <f t="shared" si="1292"/>
        <v>249.4599129248852</v>
      </c>
      <c r="S541">
        <f t="shared" si="1293"/>
        <v>358.36441219283734</v>
      </c>
      <c r="T541">
        <f t="shared" si="1294"/>
        <v>4.3538968322776048</v>
      </c>
      <c r="U541">
        <f t="shared" si="1295"/>
        <v>6.2546389147391235</v>
      </c>
      <c r="V541">
        <f t="shared" si="1296"/>
        <v>148.53753734923509</v>
      </c>
      <c r="W541">
        <f t="shared" si="1297"/>
        <v>2.5924690895482025</v>
      </c>
      <c r="X541">
        <f t="shared" si="1298"/>
        <v>63.906547069612316</v>
      </c>
      <c r="Y541">
        <f t="shared" si="1299"/>
        <v>1.1153796599454688</v>
      </c>
      <c r="Z541">
        <f t="shared" si="1300"/>
        <v>140.66747417201896</v>
      </c>
      <c r="AA541">
        <f t="shared" si="1301"/>
        <v>2.4551105747658153</v>
      </c>
      <c r="AB541">
        <f t="shared" si="1302"/>
        <v>-486.78916307995547</v>
      </c>
      <c r="AC541">
        <f t="shared" si="1303"/>
        <v>17.147035160743318</v>
      </c>
      <c r="AD541">
        <f t="shared" si="1304"/>
        <v>644.06885857063958</v>
      </c>
      <c r="AE541">
        <f t="shared" si="1305"/>
        <v>-432.47703085917391</v>
      </c>
      <c r="AF541">
        <f t="shared" si="1306"/>
        <v>205.94535857214146</v>
      </c>
      <c r="AG541">
        <f t="shared" si="1307"/>
        <v>590.79010686206175</v>
      </c>
      <c r="AH541">
        <f t="shared" si="1308"/>
        <v>538.68516522645677</v>
      </c>
      <c r="AI541">
        <f t="shared" si="1309"/>
        <v>0.14963476811846022</v>
      </c>
      <c r="AJ541">
        <f t="shared" si="1310"/>
        <v>249.60954769300366</v>
      </c>
      <c r="AK541">
        <f t="shared" si="1311"/>
        <v>4.3565084516567305</v>
      </c>
      <c r="AL541">
        <f t="shared" si="1312"/>
        <v>249</v>
      </c>
      <c r="AM541">
        <f t="shared" si="1313"/>
        <v>36</v>
      </c>
      <c r="AN541">
        <f t="shared" si="1314"/>
        <v>34</v>
      </c>
      <c r="AP541">
        <f t="shared" si="1315"/>
        <v>4.9215577515808988</v>
      </c>
      <c r="AQ541">
        <f t="shared" si="1316"/>
        <v>8.5897387092135846E-2</v>
      </c>
      <c r="AR541" t="str">
        <f t="shared" si="1317"/>
        <v>POSITIF</v>
      </c>
      <c r="AS541">
        <f t="shared" si="1318"/>
        <v>4</v>
      </c>
      <c r="AT541">
        <f t="shared" si="1319"/>
        <v>55</v>
      </c>
      <c r="AU541">
        <f t="shared" si="1320"/>
        <v>17</v>
      </c>
      <c r="AV541">
        <f t="shared" si="1321"/>
        <v>1.0231957861586771</v>
      </c>
      <c r="AW541" s="4">
        <f t="shared" si="1322"/>
        <v>4.2633157756611549E-2</v>
      </c>
      <c r="AX541">
        <f t="shared" si="1323"/>
        <v>1.785813536100074E-2</v>
      </c>
      <c r="AY541">
        <f t="shared" si="1324"/>
        <v>0.27879997026648767</v>
      </c>
      <c r="AZ541" s="4">
        <f t="shared" si="1325"/>
        <v>1.1616665427770319E-2</v>
      </c>
      <c r="BA541">
        <f t="shared" si="1326"/>
        <v>357167.133532896</v>
      </c>
      <c r="BB541" t="s">
        <v>191</v>
      </c>
      <c r="BC541">
        <f t="shared" si="1327"/>
        <v>1.6701292808784809E-2</v>
      </c>
      <c r="BD541">
        <f t="shared" si="1328"/>
        <v>148.54205599870122</v>
      </c>
      <c r="BE541">
        <f t="shared" si="1329"/>
        <v>23.437028634838455</v>
      </c>
      <c r="BF541">
        <f t="shared" si="1330"/>
        <v>-2.2769158524220704E-3</v>
      </c>
      <c r="BG541">
        <f t="shared" si="1331"/>
        <v>23.434751718986032</v>
      </c>
      <c r="BH541" s="19">
        <f t="shared" si="1332"/>
        <v>0.17398074321883547</v>
      </c>
      <c r="BI541">
        <f t="shared" si="1333"/>
        <v>19.759867047083876</v>
      </c>
      <c r="BJ541">
        <f t="shared" si="1334"/>
        <v>3.1808670470838756</v>
      </c>
      <c r="BK541">
        <f t="shared" si="1335"/>
        <v>156.36109354490364</v>
      </c>
      <c r="BL541">
        <f t="shared" si="1336"/>
        <v>2.7290159043774205</v>
      </c>
      <c r="BM541">
        <f t="shared" si="1337"/>
        <v>251.35191216135448</v>
      </c>
      <c r="BN541">
        <f t="shared" si="1338"/>
        <v>16.7567941440903</v>
      </c>
      <c r="BO541">
        <f t="shared" si="1339"/>
        <v>16</v>
      </c>
      <c r="BP541">
        <f t="shared" si="1340"/>
        <v>45</v>
      </c>
      <c r="BQ541">
        <f t="shared" si="1341"/>
        <v>24</v>
      </c>
      <c r="BR541">
        <f t="shared" si="1342"/>
        <v>-17.01935689451162</v>
      </c>
      <c r="BS541" t="str">
        <f t="shared" si="1343"/>
        <v>NEGATIF</v>
      </c>
      <c r="BT541">
        <f t="shared" si="1279"/>
        <v>-0.29704381438122501</v>
      </c>
      <c r="BU541">
        <f t="shared" si="1280"/>
        <v>17</v>
      </c>
      <c r="BV541">
        <f t="shared" si="1281"/>
        <v>-2042</v>
      </c>
      <c r="BW541">
        <f t="shared" si="1282"/>
        <v>50</v>
      </c>
      <c r="BX541" t="str">
        <f t="shared" si="1283"/>
        <v>NEGATIF</v>
      </c>
      <c r="BY541">
        <f t="shared" si="1344"/>
        <v>64.398134671054891</v>
      </c>
      <c r="BZ541">
        <f t="shared" si="1345"/>
        <v>244.39813467105489</v>
      </c>
      <c r="CA541">
        <f t="shared" si="1346"/>
        <v>-64.839637264389694</v>
      </c>
      <c r="CB541" t="str">
        <f t="shared" si="1347"/>
        <v>NEGATIF</v>
      </c>
      <c r="CC541">
        <f t="shared" si="1348"/>
        <v>64</v>
      </c>
      <c r="CD541">
        <f t="shared" si="1349"/>
        <v>50</v>
      </c>
      <c r="CE541">
        <f t="shared" si="1350"/>
        <v>22</v>
      </c>
      <c r="CG541">
        <f t="shared" si="1351"/>
        <v>4.3869184483992125</v>
      </c>
      <c r="CH541">
        <f t="shared" si="1352"/>
        <v>0.40901357688370721</v>
      </c>
      <c r="CI541">
        <f t="shared" si="1353"/>
        <v>0.40905331656212285</v>
      </c>
    </row>
    <row r="542" spans="1:87">
      <c r="A542">
        <f t="shared" ref="A542:F542" si="1471">A248</f>
        <v>7.0027777777777782</v>
      </c>
      <c r="B542">
        <f t="shared" si="1471"/>
        <v>111.315</v>
      </c>
      <c r="C542">
        <f t="shared" si="1471"/>
        <v>7</v>
      </c>
      <c r="D542">
        <f t="shared" si="1471"/>
        <v>2017</v>
      </c>
      <c r="E542">
        <f t="shared" si="1471"/>
        <v>5</v>
      </c>
      <c r="F542">
        <f t="shared" si="1471"/>
        <v>26</v>
      </c>
      <c r="G542">
        <f t="shared" si="1285"/>
        <v>0.12222152900771403</v>
      </c>
      <c r="H542">
        <f t="shared" ref="H542:J542" si="1472">H248</f>
        <v>10</v>
      </c>
      <c r="I542">
        <f t="shared" si="1472"/>
        <v>45</v>
      </c>
      <c r="J542">
        <f t="shared" si="1472"/>
        <v>10.75</v>
      </c>
      <c r="L542">
        <f t="shared" ref="L542:M542" si="1473">L248</f>
        <v>20</v>
      </c>
      <c r="M542">
        <f t="shared" si="1473"/>
        <v>-13</v>
      </c>
      <c r="N542">
        <f t="shared" si="1288"/>
        <v>2457899.65625</v>
      </c>
      <c r="O542">
        <f t="shared" si="1289"/>
        <v>8.1273429360522115E-4</v>
      </c>
      <c r="P542">
        <f t="shared" si="1290"/>
        <v>2457899.6570627345</v>
      </c>
      <c r="Q542">
        <f t="shared" si="1291"/>
        <v>0.17398102841162155</v>
      </c>
      <c r="R542">
        <f t="shared" si="1292"/>
        <v>249.4599129248852</v>
      </c>
      <c r="S542">
        <f t="shared" si="1293"/>
        <v>358.50050586210273</v>
      </c>
      <c r="T542">
        <f t="shared" si="1294"/>
        <v>4.3538968322776048</v>
      </c>
      <c r="U542">
        <f t="shared" si="1295"/>
        <v>6.2570141973589255</v>
      </c>
      <c r="V542">
        <f t="shared" si="1296"/>
        <v>148.53698574588947</v>
      </c>
      <c r="W542">
        <f t="shared" si="1297"/>
        <v>2.5924594622536565</v>
      </c>
      <c r="X542">
        <f t="shared" si="1298"/>
        <v>63.916814229224656</v>
      </c>
      <c r="Y542">
        <f t="shared" si="1299"/>
        <v>1.1155588556855318</v>
      </c>
      <c r="Z542">
        <f t="shared" si="1300"/>
        <v>140.67774084138546</v>
      </c>
      <c r="AA542">
        <f t="shared" si="1301"/>
        <v>2.4552897619494742</v>
      </c>
      <c r="AB542">
        <f t="shared" si="1302"/>
        <v>-433.03290180056177</v>
      </c>
      <c r="AC542">
        <f t="shared" si="1303"/>
        <v>15.874891158667751</v>
      </c>
      <c r="AD542">
        <f t="shared" si="1304"/>
        <v>597.10157084975469</v>
      </c>
      <c r="AE542">
        <f t="shared" si="1305"/>
        <v>-427.22752051601589</v>
      </c>
      <c r="AF542">
        <f t="shared" si="1306"/>
        <v>204.90286428651717</v>
      </c>
      <c r="AG542">
        <f t="shared" si="1307"/>
        <v>579.32182339887277</v>
      </c>
      <c r="AH542">
        <f t="shared" si="1308"/>
        <v>536.94072737723468</v>
      </c>
      <c r="AI542">
        <f t="shared" si="1309"/>
        <v>0.14915020204923185</v>
      </c>
      <c r="AJ542">
        <f t="shared" si="1310"/>
        <v>249.60906312693444</v>
      </c>
      <c r="AK542">
        <f t="shared" si="1311"/>
        <v>4.3564999943833786</v>
      </c>
      <c r="AL542">
        <f t="shared" si="1312"/>
        <v>249</v>
      </c>
      <c r="AM542">
        <f t="shared" si="1313"/>
        <v>36</v>
      </c>
      <c r="AN542">
        <f t="shared" si="1314"/>
        <v>32</v>
      </c>
      <c r="AP542">
        <f t="shared" si="1315"/>
        <v>4.9202475719134933</v>
      </c>
      <c r="AQ542">
        <f t="shared" si="1316"/>
        <v>8.5874520143146935E-2</v>
      </c>
      <c r="AR542" t="str">
        <f t="shared" si="1317"/>
        <v>POSITIF</v>
      </c>
      <c r="AS542">
        <f t="shared" si="1318"/>
        <v>4</v>
      </c>
      <c r="AT542">
        <f t="shared" si="1319"/>
        <v>55</v>
      </c>
      <c r="AU542">
        <f t="shared" si="1320"/>
        <v>12</v>
      </c>
      <c r="AV542">
        <f t="shared" si="1321"/>
        <v>1.0232058014423067</v>
      </c>
      <c r="AW542" s="4">
        <f t="shared" si="1322"/>
        <v>4.2633575060096109E-2</v>
      </c>
      <c r="AX542">
        <f t="shared" si="1323"/>
        <v>1.7858310160675597E-2</v>
      </c>
      <c r="AY542">
        <f t="shared" si="1324"/>
        <v>0.27880269895831006</v>
      </c>
      <c r="AZ542" s="4">
        <f t="shared" si="1325"/>
        <v>1.161677912326292E-2</v>
      </c>
      <c r="BA542">
        <f t="shared" si="1326"/>
        <v>357163.63790194271</v>
      </c>
      <c r="BB542" t="s">
        <v>191</v>
      </c>
      <c r="BC542">
        <f t="shared" si="1327"/>
        <v>1.6701292796806714E-2</v>
      </c>
      <c r="BD542">
        <f t="shared" si="1328"/>
        <v>148.54150439699256</v>
      </c>
      <c r="BE542">
        <f t="shared" si="1329"/>
        <v>23.43702863112976</v>
      </c>
      <c r="BF542">
        <f t="shared" si="1330"/>
        <v>-2.2769478344026109E-3</v>
      </c>
      <c r="BG542">
        <f t="shared" si="1331"/>
        <v>23.434751683295357</v>
      </c>
      <c r="BH542" s="19">
        <f t="shared" si="1332"/>
        <v>0.17398102841162155</v>
      </c>
      <c r="BI542">
        <f t="shared" si="1333"/>
        <v>20.010551523199926</v>
      </c>
      <c r="BJ542">
        <f t="shared" si="1334"/>
        <v>3.431551523199925</v>
      </c>
      <c r="BK542">
        <f t="shared" si="1335"/>
        <v>160.12180109999815</v>
      </c>
      <c r="BL542">
        <f t="shared" si="1336"/>
        <v>2.7946526334184458</v>
      </c>
      <c r="BM542">
        <f t="shared" si="1337"/>
        <v>251.35147174800073</v>
      </c>
      <c r="BN542">
        <f t="shared" si="1338"/>
        <v>16.756764783200047</v>
      </c>
      <c r="BO542">
        <f t="shared" si="1339"/>
        <v>16</v>
      </c>
      <c r="BP542">
        <f t="shared" si="1340"/>
        <v>45</v>
      </c>
      <c r="BQ542">
        <f t="shared" si="1341"/>
        <v>24</v>
      </c>
      <c r="BR542">
        <f t="shared" si="1342"/>
        <v>-17.020583248752999</v>
      </c>
      <c r="BS542" t="str">
        <f t="shared" si="1343"/>
        <v>NEGATIF</v>
      </c>
      <c r="BT542">
        <f t="shared" si="1279"/>
        <v>-0.2970652183005329</v>
      </c>
      <c r="BU542">
        <f t="shared" si="1280"/>
        <v>17</v>
      </c>
      <c r="BV542">
        <f t="shared" si="1281"/>
        <v>-2042</v>
      </c>
      <c r="BW542">
        <f t="shared" si="1282"/>
        <v>45</v>
      </c>
      <c r="BX542" t="str">
        <f t="shared" si="1283"/>
        <v>NEGATIF</v>
      </c>
      <c r="BY542">
        <f t="shared" si="1344"/>
        <v>60.908627890397192</v>
      </c>
      <c r="BZ542">
        <f t="shared" si="1345"/>
        <v>240.90862789039718</v>
      </c>
      <c r="CA542">
        <f t="shared" si="1346"/>
        <v>-68.156875499598101</v>
      </c>
      <c r="CB542" t="str">
        <f t="shared" si="1347"/>
        <v>NEGATIF</v>
      </c>
      <c r="CC542">
        <f t="shared" si="1348"/>
        <v>68</v>
      </c>
      <c r="CD542">
        <f t="shared" si="1349"/>
        <v>9</v>
      </c>
      <c r="CE542">
        <f t="shared" si="1350"/>
        <v>24</v>
      </c>
      <c r="CG542">
        <f t="shared" si="1351"/>
        <v>4.3869107617361198</v>
      </c>
      <c r="CH542">
        <f t="shared" si="1352"/>
        <v>0.40901357626078738</v>
      </c>
      <c r="CI542">
        <f t="shared" si="1353"/>
        <v>0.4090533164973939</v>
      </c>
    </row>
    <row r="543" spans="1:87">
      <c r="A543">
        <f t="shared" ref="A543:F543" si="1474">A249</f>
        <v>7.0027777777777782</v>
      </c>
      <c r="B543">
        <f t="shared" si="1474"/>
        <v>111.315</v>
      </c>
      <c r="C543">
        <f t="shared" si="1474"/>
        <v>7</v>
      </c>
      <c r="D543">
        <f t="shared" si="1474"/>
        <v>2017</v>
      </c>
      <c r="E543">
        <f t="shared" si="1474"/>
        <v>5</v>
      </c>
      <c r="F543">
        <f t="shared" si="1474"/>
        <v>26</v>
      </c>
      <c r="G543">
        <f t="shared" si="1285"/>
        <v>0.12222152900771403</v>
      </c>
      <c r="H543">
        <f t="shared" ref="H543:J543" si="1475">H249</f>
        <v>11</v>
      </c>
      <c r="I543">
        <f t="shared" si="1475"/>
        <v>0</v>
      </c>
      <c r="J543">
        <f t="shared" si="1475"/>
        <v>11</v>
      </c>
      <c r="L543">
        <f t="shared" ref="L543:M543" si="1476">L249</f>
        <v>20</v>
      </c>
      <c r="M543">
        <f t="shared" si="1476"/>
        <v>-13</v>
      </c>
      <c r="N543">
        <f t="shared" si="1288"/>
        <v>2457899.666666667</v>
      </c>
      <c r="O543">
        <f t="shared" si="1289"/>
        <v>8.1273429360522115E-4</v>
      </c>
      <c r="P543">
        <f t="shared" si="1290"/>
        <v>2457899.6674794015</v>
      </c>
      <c r="Q543">
        <f t="shared" si="1291"/>
        <v>0.17398131360442037</v>
      </c>
      <c r="R543">
        <f t="shared" si="1292"/>
        <v>249.4599129248852</v>
      </c>
      <c r="S543">
        <f t="shared" si="1293"/>
        <v>358.63659953743627</v>
      </c>
      <c r="T543">
        <f t="shared" si="1294"/>
        <v>4.3538968322776048</v>
      </c>
      <c r="U543">
        <f t="shared" si="1295"/>
        <v>6.2593894800846357</v>
      </c>
      <c r="V543">
        <f t="shared" si="1296"/>
        <v>148.53643414251917</v>
      </c>
      <c r="W543">
        <f t="shared" si="1297"/>
        <v>2.5924498349586798</v>
      </c>
      <c r="X543">
        <f t="shared" si="1298"/>
        <v>63.927081389295381</v>
      </c>
      <c r="Y543">
        <f t="shared" si="1299"/>
        <v>1.1157380514335953</v>
      </c>
      <c r="Z543">
        <f t="shared" si="1300"/>
        <v>140.68800751120943</v>
      </c>
      <c r="AA543">
        <f t="shared" si="1301"/>
        <v>2.4554689491411179</v>
      </c>
      <c r="AB543">
        <f t="shared" si="1302"/>
        <v>-379.27329556292665</v>
      </c>
      <c r="AC543">
        <f t="shared" si="1303"/>
        <v>14.601073669616847</v>
      </c>
      <c r="AD543">
        <f t="shared" si="1304"/>
        <v>549.88251704912761</v>
      </c>
      <c r="AE543">
        <f t="shared" si="1305"/>
        <v>-421.93297862835016</v>
      </c>
      <c r="AF543">
        <f t="shared" si="1306"/>
        <v>203.8590232431954</v>
      </c>
      <c r="AG543">
        <f t="shared" si="1307"/>
        <v>567.8482609816075</v>
      </c>
      <c r="AH543">
        <f t="shared" si="1308"/>
        <v>534.98460075227058</v>
      </c>
      <c r="AI543">
        <f t="shared" si="1309"/>
        <v>0.1486068335422974</v>
      </c>
      <c r="AJ543">
        <f t="shared" si="1310"/>
        <v>249.60851975842749</v>
      </c>
      <c r="AK543">
        <f t="shared" si="1311"/>
        <v>4.3564905108138809</v>
      </c>
      <c r="AL543">
        <f t="shared" si="1312"/>
        <v>249</v>
      </c>
      <c r="AM543">
        <f t="shared" si="1313"/>
        <v>36</v>
      </c>
      <c r="AN543">
        <f t="shared" si="1314"/>
        <v>30</v>
      </c>
      <c r="AP543">
        <f t="shared" si="1315"/>
        <v>4.9189274973309107</v>
      </c>
      <c r="AQ543">
        <f t="shared" si="1316"/>
        <v>8.5851480495308982E-2</v>
      </c>
      <c r="AR543" t="str">
        <f t="shared" si="1317"/>
        <v>POSITIF</v>
      </c>
      <c r="AS543">
        <f t="shared" si="1318"/>
        <v>4</v>
      </c>
      <c r="AT543">
        <f t="shared" si="1319"/>
        <v>55</v>
      </c>
      <c r="AU543">
        <f t="shared" si="1320"/>
        <v>8</v>
      </c>
      <c r="AV543">
        <f t="shared" si="1321"/>
        <v>1.0232153879503845</v>
      </c>
      <c r="AW543" s="4">
        <f t="shared" si="1322"/>
        <v>4.2633974497932686E-2</v>
      </c>
      <c r="AX543">
        <f t="shared" si="1323"/>
        <v>1.7858477476805322E-2</v>
      </c>
      <c r="AY543">
        <f t="shared" si="1324"/>
        <v>0.27880531082903587</v>
      </c>
      <c r="AZ543" s="4">
        <f t="shared" si="1325"/>
        <v>1.1616887951209827E-2</v>
      </c>
      <c r="BA543">
        <f t="shared" si="1326"/>
        <v>357160.29199047323</v>
      </c>
      <c r="BB543" t="s">
        <v>191</v>
      </c>
      <c r="BC543">
        <f t="shared" si="1327"/>
        <v>1.6701292784828615E-2</v>
      </c>
      <c r="BD543">
        <f t="shared" si="1328"/>
        <v>148.54095279525924</v>
      </c>
      <c r="BE543">
        <f t="shared" si="1329"/>
        <v>23.437028627421064</v>
      </c>
      <c r="BF543">
        <f t="shared" si="1330"/>
        <v>-2.2769798037083973E-3</v>
      </c>
      <c r="BG543">
        <f t="shared" si="1331"/>
        <v>23.434751647617357</v>
      </c>
      <c r="BH543" s="19">
        <f t="shared" si="1332"/>
        <v>0.17398131360442037</v>
      </c>
      <c r="BI543">
        <f t="shared" si="1333"/>
        <v>20.261236010553937</v>
      </c>
      <c r="BJ543">
        <f t="shared" si="1334"/>
        <v>3.682236010553936</v>
      </c>
      <c r="BK543">
        <f t="shared" si="1335"/>
        <v>163.88256226782136</v>
      </c>
      <c r="BL543">
        <f t="shared" si="1336"/>
        <v>2.860290298178108</v>
      </c>
      <c r="BM543">
        <f t="shared" si="1337"/>
        <v>251.35097789048768</v>
      </c>
      <c r="BN543">
        <f t="shared" si="1338"/>
        <v>16.756731859365846</v>
      </c>
      <c r="BO543">
        <f t="shared" si="1339"/>
        <v>16</v>
      </c>
      <c r="BP543">
        <f t="shared" si="1340"/>
        <v>45</v>
      </c>
      <c r="BQ543">
        <f t="shared" si="1341"/>
        <v>24</v>
      </c>
      <c r="BR543">
        <f t="shared" si="1342"/>
        <v>-17.021810900104111</v>
      </c>
      <c r="BS543" t="str">
        <f t="shared" si="1343"/>
        <v>NEGATIF</v>
      </c>
      <c r="BT543">
        <f t="shared" si="1279"/>
        <v>-0.29708664485867631</v>
      </c>
      <c r="BU543">
        <f t="shared" si="1280"/>
        <v>17</v>
      </c>
      <c r="BV543">
        <f t="shared" si="1281"/>
        <v>-2042</v>
      </c>
      <c r="BW543">
        <f t="shared" si="1282"/>
        <v>41</v>
      </c>
      <c r="BX543" t="str">
        <f t="shared" si="1283"/>
        <v>NEGATIF</v>
      </c>
      <c r="BY543">
        <f t="shared" si="1344"/>
        <v>56.072489394244108</v>
      </c>
      <c r="BZ543">
        <f t="shared" si="1345"/>
        <v>236.07248939424412</v>
      </c>
      <c r="CA543">
        <f t="shared" si="1346"/>
        <v>-71.342335750500311</v>
      </c>
      <c r="CB543" t="str">
        <f t="shared" si="1347"/>
        <v>NEGATIF</v>
      </c>
      <c r="CC543">
        <f t="shared" si="1348"/>
        <v>71</v>
      </c>
      <c r="CD543">
        <f t="shared" si="1349"/>
        <v>20</v>
      </c>
      <c r="CE543">
        <f t="shared" si="1350"/>
        <v>32</v>
      </c>
      <c r="CG543">
        <f t="shared" si="1351"/>
        <v>4.3869021422964813</v>
      </c>
      <c r="CH543">
        <f t="shared" si="1352"/>
        <v>0.40901357563808882</v>
      </c>
      <c r="CI543">
        <f t="shared" si="1353"/>
        <v>0.40905331643266496</v>
      </c>
    </row>
    <row r="544" spans="1:87">
      <c r="A544">
        <f t="shared" ref="A544:F544" si="1477">A250</f>
        <v>7.0027777777777782</v>
      </c>
      <c r="B544">
        <f t="shared" si="1477"/>
        <v>111.315</v>
      </c>
      <c r="C544">
        <f t="shared" si="1477"/>
        <v>7</v>
      </c>
      <c r="D544">
        <f t="shared" si="1477"/>
        <v>2017</v>
      </c>
      <c r="E544">
        <f t="shared" si="1477"/>
        <v>5</v>
      </c>
      <c r="F544">
        <f t="shared" si="1477"/>
        <v>26</v>
      </c>
      <c r="G544">
        <f t="shared" si="1285"/>
        <v>0.12222152900771403</v>
      </c>
      <c r="H544">
        <f t="shared" ref="H544:J544" si="1478">H250</f>
        <v>11</v>
      </c>
      <c r="I544">
        <f t="shared" si="1478"/>
        <v>15</v>
      </c>
      <c r="J544">
        <f t="shared" si="1478"/>
        <v>11.25</v>
      </c>
      <c r="L544">
        <f t="shared" ref="L544:M544" si="1479">L250</f>
        <v>20</v>
      </c>
      <c r="M544">
        <f t="shared" si="1479"/>
        <v>-13</v>
      </c>
      <c r="N544">
        <f t="shared" si="1288"/>
        <v>2457899.6770833335</v>
      </c>
      <c r="O544">
        <f t="shared" si="1289"/>
        <v>8.1273429360522115E-4</v>
      </c>
      <c r="P544">
        <f t="shared" si="1290"/>
        <v>2457899.677896068</v>
      </c>
      <c r="Q544">
        <f t="shared" si="1291"/>
        <v>0.17398159879720645</v>
      </c>
      <c r="R544">
        <f t="shared" si="1292"/>
        <v>249.4599129248852</v>
      </c>
      <c r="S544">
        <f t="shared" si="1293"/>
        <v>358.77269320670166</v>
      </c>
      <c r="T544">
        <f t="shared" si="1294"/>
        <v>4.3538968322776048</v>
      </c>
      <c r="U544">
        <f t="shared" si="1295"/>
        <v>6.2617647627044368</v>
      </c>
      <c r="V544">
        <f t="shared" si="1296"/>
        <v>148.53588253917349</v>
      </c>
      <c r="W544">
        <f t="shared" si="1297"/>
        <v>2.5924402076641324</v>
      </c>
      <c r="X544">
        <f t="shared" si="1298"/>
        <v>63.937348548907721</v>
      </c>
      <c r="Y544">
        <f t="shared" si="1299"/>
        <v>1.1159172471736585</v>
      </c>
      <c r="Z544">
        <f t="shared" si="1300"/>
        <v>140.69827418057503</v>
      </c>
      <c r="AA544">
        <f t="shared" si="1301"/>
        <v>2.4556481363247609</v>
      </c>
      <c r="AB544">
        <f t="shared" si="1302"/>
        <v>-325.51065247090224</v>
      </c>
      <c r="AC544">
        <f t="shared" si="1303"/>
        <v>13.325717085069591</v>
      </c>
      <c r="AD544">
        <f t="shared" si="1304"/>
        <v>502.43161098961934</v>
      </c>
      <c r="AE544">
        <f t="shared" si="1305"/>
        <v>-416.59396373212775</v>
      </c>
      <c r="AF544">
        <f t="shared" si="1306"/>
        <v>202.81386297314907</v>
      </c>
      <c r="AG544">
        <f t="shared" si="1307"/>
        <v>556.36950722808569</v>
      </c>
      <c r="AH544">
        <f t="shared" si="1308"/>
        <v>532.83608207289376</v>
      </c>
      <c r="AI544">
        <f t="shared" si="1309"/>
        <v>0.14801002279802605</v>
      </c>
      <c r="AJ544">
        <f t="shared" si="1310"/>
        <v>249.60792294768322</v>
      </c>
      <c r="AK544">
        <f t="shared" si="1311"/>
        <v>4.3564800945013822</v>
      </c>
      <c r="AL544">
        <f t="shared" si="1312"/>
        <v>249</v>
      </c>
      <c r="AM544">
        <f t="shared" si="1313"/>
        <v>36</v>
      </c>
      <c r="AN544">
        <f t="shared" si="1314"/>
        <v>28</v>
      </c>
      <c r="AP544">
        <f t="shared" si="1315"/>
        <v>4.9178602716367177</v>
      </c>
      <c r="AQ544">
        <f t="shared" si="1316"/>
        <v>8.5832853893083427E-2</v>
      </c>
      <c r="AR544" t="str">
        <f t="shared" si="1317"/>
        <v>POSITIF</v>
      </c>
      <c r="AS544">
        <f t="shared" si="1318"/>
        <v>4</v>
      </c>
      <c r="AT544">
        <f t="shared" si="1319"/>
        <v>55</v>
      </c>
      <c r="AU544">
        <f t="shared" si="1320"/>
        <v>4</v>
      </c>
      <c r="AV544">
        <f t="shared" si="1321"/>
        <v>1.0232245456090852</v>
      </c>
      <c r="AW544" s="4">
        <f t="shared" si="1322"/>
        <v>4.2634356067045215E-2</v>
      </c>
      <c r="AX544">
        <f t="shared" si="1323"/>
        <v>1.7858637308101423E-2</v>
      </c>
      <c r="AY544">
        <f t="shared" si="1324"/>
        <v>0.27880780585855219</v>
      </c>
      <c r="AZ544" s="4">
        <f t="shared" si="1325"/>
        <v>1.1616991910773007E-2</v>
      </c>
      <c r="BA544">
        <f t="shared" si="1326"/>
        <v>357157.09581583872</v>
      </c>
      <c r="BB544" t="s">
        <v>191</v>
      </c>
      <c r="BC544">
        <f t="shared" si="1327"/>
        <v>1.6701292772850519E-2</v>
      </c>
      <c r="BD544">
        <f t="shared" si="1328"/>
        <v>148.54040119355059</v>
      </c>
      <c r="BE544">
        <f t="shared" si="1329"/>
        <v>23.437028623712369</v>
      </c>
      <c r="BF544">
        <f t="shared" si="1330"/>
        <v>-2.2770117603308198E-3</v>
      </c>
      <c r="BG544">
        <f t="shared" si="1331"/>
        <v>23.434751611952038</v>
      </c>
      <c r="BH544" s="19">
        <f t="shared" si="1332"/>
        <v>0.17398159879720645</v>
      </c>
      <c r="BI544">
        <f t="shared" si="1333"/>
        <v>20.511920486669986</v>
      </c>
      <c r="BJ544">
        <f t="shared" si="1334"/>
        <v>3.9329204866699854</v>
      </c>
      <c r="BK544">
        <f t="shared" si="1335"/>
        <v>167.64337183938375</v>
      </c>
      <c r="BL544">
        <f t="shared" si="1336"/>
        <v>2.9259288077423888</v>
      </c>
      <c r="BM544">
        <f t="shared" si="1337"/>
        <v>251.35043546066606</v>
      </c>
      <c r="BN544">
        <f t="shared" si="1338"/>
        <v>16.756695697377737</v>
      </c>
      <c r="BO544">
        <f t="shared" si="1339"/>
        <v>16</v>
      </c>
      <c r="BP544">
        <f t="shared" si="1340"/>
        <v>45</v>
      </c>
      <c r="BQ544">
        <f t="shared" si="1341"/>
        <v>24</v>
      </c>
      <c r="BR544">
        <f t="shared" si="1342"/>
        <v>-17.022780651795269</v>
      </c>
      <c r="BS544" t="str">
        <f t="shared" si="1343"/>
        <v>NEGATIF</v>
      </c>
      <c r="BT544">
        <f t="shared" si="1279"/>
        <v>-0.29710357021861383</v>
      </c>
      <c r="BU544">
        <f t="shared" si="1280"/>
        <v>17</v>
      </c>
      <c r="BV544">
        <f t="shared" si="1281"/>
        <v>-2042</v>
      </c>
      <c r="BW544">
        <f t="shared" si="1282"/>
        <v>37</v>
      </c>
      <c r="BX544" t="str">
        <f t="shared" si="1283"/>
        <v>NEGATIF</v>
      </c>
      <c r="BY544">
        <f t="shared" si="1344"/>
        <v>49.188948622375911</v>
      </c>
      <c r="BZ544">
        <f t="shared" si="1345"/>
        <v>229.1889486223759</v>
      </c>
      <c r="CA544">
        <f t="shared" si="1346"/>
        <v>-74.314833554324295</v>
      </c>
      <c r="CB544" t="str">
        <f t="shared" si="1347"/>
        <v>NEGATIF</v>
      </c>
      <c r="CC544">
        <f t="shared" si="1348"/>
        <v>74</v>
      </c>
      <c r="CD544">
        <f t="shared" si="1349"/>
        <v>18</v>
      </c>
      <c r="CE544">
        <f t="shared" si="1350"/>
        <v>53</v>
      </c>
      <c r="CG544">
        <f t="shared" si="1351"/>
        <v>4.3868926751101327</v>
      </c>
      <c r="CH544">
        <f t="shared" si="1352"/>
        <v>0.40901357501561159</v>
      </c>
      <c r="CI544">
        <f t="shared" si="1353"/>
        <v>0.40905331636793602</v>
      </c>
    </row>
    <row r="545" spans="1:87">
      <c r="A545">
        <f t="shared" ref="A545:F545" si="1480">A251</f>
        <v>7.0027777777777782</v>
      </c>
      <c r="B545">
        <f t="shared" si="1480"/>
        <v>111.315</v>
      </c>
      <c r="C545">
        <f t="shared" si="1480"/>
        <v>7</v>
      </c>
      <c r="D545">
        <f t="shared" si="1480"/>
        <v>2017</v>
      </c>
      <c r="E545">
        <f t="shared" si="1480"/>
        <v>5</v>
      </c>
      <c r="F545">
        <f t="shared" si="1480"/>
        <v>26</v>
      </c>
      <c r="G545">
        <f t="shared" si="1285"/>
        <v>0.12222152900771403</v>
      </c>
      <c r="H545">
        <f t="shared" ref="H545:J545" si="1481">H251</f>
        <v>11</v>
      </c>
      <c r="I545">
        <f t="shared" si="1481"/>
        <v>30</v>
      </c>
      <c r="J545">
        <f t="shared" si="1481"/>
        <v>11.5</v>
      </c>
      <c r="L545">
        <f t="shared" ref="L545:M545" si="1482">L251</f>
        <v>20</v>
      </c>
      <c r="M545">
        <f t="shared" si="1482"/>
        <v>-13</v>
      </c>
      <c r="N545">
        <f t="shared" si="1288"/>
        <v>2457899.6875</v>
      </c>
      <c r="O545">
        <f t="shared" si="1289"/>
        <v>8.1273429360522115E-4</v>
      </c>
      <c r="P545">
        <f t="shared" si="1290"/>
        <v>2457899.6883127345</v>
      </c>
      <c r="Q545">
        <f t="shared" si="1291"/>
        <v>0.17398188398999254</v>
      </c>
      <c r="R545">
        <f t="shared" si="1292"/>
        <v>249.4599129248852</v>
      </c>
      <c r="S545">
        <f t="shared" si="1293"/>
        <v>358.90878687596705</v>
      </c>
      <c r="T545">
        <f t="shared" si="1294"/>
        <v>4.3538968322776048</v>
      </c>
      <c r="U545">
        <f t="shared" si="1295"/>
        <v>6.264140045324238</v>
      </c>
      <c r="V545">
        <f t="shared" si="1296"/>
        <v>148.53533093582786</v>
      </c>
      <c r="W545">
        <f t="shared" si="1297"/>
        <v>2.5924305803695864</v>
      </c>
      <c r="X545">
        <f t="shared" si="1298"/>
        <v>63.947615708520061</v>
      </c>
      <c r="Y545">
        <f t="shared" si="1299"/>
        <v>1.1160964429137215</v>
      </c>
      <c r="Z545">
        <f t="shared" si="1300"/>
        <v>140.70854084994153</v>
      </c>
      <c r="AA545">
        <f t="shared" si="1301"/>
        <v>2.4558273235084203</v>
      </c>
      <c r="AB545">
        <f t="shared" si="1302"/>
        <v>-271.74527345447206</v>
      </c>
      <c r="AC545">
        <f t="shared" si="1303"/>
        <v>12.048955788172265</v>
      </c>
      <c r="AD545">
        <f t="shared" si="1304"/>
        <v>454.76885793230377</v>
      </c>
      <c r="AE545">
        <f t="shared" si="1305"/>
        <v>-411.21103834273271</v>
      </c>
      <c r="AF545">
        <f t="shared" si="1306"/>
        <v>201.76741090217263</v>
      </c>
      <c r="AG545">
        <f t="shared" si="1307"/>
        <v>544.88564826005461</v>
      </c>
      <c r="AH545">
        <f t="shared" si="1308"/>
        <v>530.51456108549849</v>
      </c>
      <c r="AI545">
        <f t="shared" si="1309"/>
        <v>0.1473651558570829</v>
      </c>
      <c r="AJ545">
        <f t="shared" si="1310"/>
        <v>249.60727808074228</v>
      </c>
      <c r="AK545">
        <f t="shared" si="1311"/>
        <v>4.3564688394500255</v>
      </c>
      <c r="AL545">
        <f t="shared" si="1312"/>
        <v>249</v>
      </c>
      <c r="AM545">
        <f t="shared" si="1313"/>
        <v>36</v>
      </c>
      <c r="AN545">
        <f t="shared" si="1314"/>
        <v>26</v>
      </c>
      <c r="AP545">
        <f t="shared" si="1315"/>
        <v>4.9171684398864812</v>
      </c>
      <c r="AQ545">
        <f t="shared" si="1316"/>
        <v>8.5820779151171964E-2</v>
      </c>
      <c r="AR545" t="str">
        <f t="shared" si="1317"/>
        <v>POSITIF</v>
      </c>
      <c r="AS545">
        <f t="shared" si="1318"/>
        <v>4</v>
      </c>
      <c r="AT545">
        <f t="shared" si="1319"/>
        <v>55</v>
      </c>
      <c r="AU545">
        <f t="shared" si="1320"/>
        <v>1</v>
      </c>
      <c r="AV545">
        <f t="shared" si="1321"/>
        <v>1.0232332743494696</v>
      </c>
      <c r="AW545" s="4">
        <f t="shared" si="1322"/>
        <v>4.2634719764561235E-2</v>
      </c>
      <c r="AX545">
        <f t="shared" si="1323"/>
        <v>1.7858789653360685E-2</v>
      </c>
      <c r="AY545">
        <f t="shared" si="1324"/>
        <v>0.27881018402807739</v>
      </c>
      <c r="AZ545" s="4">
        <f t="shared" si="1325"/>
        <v>1.1617091001169892E-2</v>
      </c>
      <c r="BA545">
        <f t="shared" si="1326"/>
        <v>357154.04939405998</v>
      </c>
      <c r="BB545" t="s">
        <v>191</v>
      </c>
      <c r="BC545">
        <f t="shared" si="1327"/>
        <v>1.670129276087242E-2</v>
      </c>
      <c r="BD545">
        <f t="shared" si="1328"/>
        <v>148.53984959184194</v>
      </c>
      <c r="BE545">
        <f t="shared" si="1329"/>
        <v>23.437028620003673</v>
      </c>
      <c r="BF545">
        <f t="shared" si="1330"/>
        <v>-2.2770437042655559E-3</v>
      </c>
      <c r="BG545">
        <f t="shared" si="1331"/>
        <v>23.434751576299409</v>
      </c>
      <c r="BH545" s="19">
        <f t="shared" si="1332"/>
        <v>0.17398188398999254</v>
      </c>
      <c r="BI545">
        <f t="shared" si="1333"/>
        <v>20.762604962817083</v>
      </c>
      <c r="BJ545">
        <f t="shared" si="1334"/>
        <v>4.1836049628170819</v>
      </c>
      <c r="BK545">
        <f t="shared" si="1335"/>
        <v>171.40422508838682</v>
      </c>
      <c r="BL545">
        <f t="shared" si="1336"/>
        <v>2.9915680796218185</v>
      </c>
      <c r="BM545">
        <f t="shared" si="1337"/>
        <v>251.34984935386939</v>
      </c>
      <c r="BN545">
        <f t="shared" si="1338"/>
        <v>16.756656623591294</v>
      </c>
      <c r="BO545">
        <f t="shared" si="1339"/>
        <v>16</v>
      </c>
      <c r="BP545">
        <f t="shared" si="1340"/>
        <v>45</v>
      </c>
      <c r="BQ545">
        <f t="shared" si="1341"/>
        <v>23</v>
      </c>
      <c r="BR545">
        <f t="shared" si="1342"/>
        <v>-17.023372030101996</v>
      </c>
      <c r="BS545" t="str">
        <f t="shared" si="1343"/>
        <v>NEGATIF</v>
      </c>
      <c r="BT545">
        <f t="shared" si="1279"/>
        <v>-0.29711389171719105</v>
      </c>
      <c r="BU545">
        <f t="shared" si="1280"/>
        <v>17</v>
      </c>
      <c r="BV545">
        <f t="shared" si="1281"/>
        <v>-2042</v>
      </c>
      <c r="BW545">
        <f t="shared" si="1282"/>
        <v>35</v>
      </c>
      <c r="BX545" t="str">
        <f t="shared" si="1283"/>
        <v>NEGATIF</v>
      </c>
      <c r="BY545">
        <f t="shared" si="1344"/>
        <v>39.186877139918728</v>
      </c>
      <c r="BZ545">
        <f t="shared" si="1345"/>
        <v>219.18687713991872</v>
      </c>
      <c r="CA545">
        <f t="shared" si="1346"/>
        <v>-76.927578978460062</v>
      </c>
      <c r="CB545" t="str">
        <f t="shared" si="1347"/>
        <v>NEGATIF</v>
      </c>
      <c r="CC545">
        <f t="shared" si="1348"/>
        <v>76</v>
      </c>
      <c r="CD545">
        <f t="shared" si="1349"/>
        <v>55</v>
      </c>
      <c r="CE545">
        <f t="shared" si="1350"/>
        <v>39</v>
      </c>
      <c r="CG545">
        <f t="shared" si="1351"/>
        <v>4.386882445616763</v>
      </c>
      <c r="CH545">
        <f t="shared" si="1352"/>
        <v>0.40901357439335584</v>
      </c>
      <c r="CI545">
        <f t="shared" si="1353"/>
        <v>0.40905331630320707</v>
      </c>
    </row>
    <row r="546" spans="1:87">
      <c r="A546">
        <f t="shared" ref="A546:F546" si="1483">A252</f>
        <v>7.0027777777777782</v>
      </c>
      <c r="B546">
        <f t="shared" si="1483"/>
        <v>111.315</v>
      </c>
      <c r="C546">
        <f t="shared" si="1483"/>
        <v>7</v>
      </c>
      <c r="D546">
        <f t="shared" si="1483"/>
        <v>2017</v>
      </c>
      <c r="E546">
        <f t="shared" si="1483"/>
        <v>5</v>
      </c>
      <c r="F546">
        <f t="shared" si="1483"/>
        <v>26</v>
      </c>
      <c r="G546">
        <f t="shared" si="1285"/>
        <v>0.12222152900771403</v>
      </c>
      <c r="H546">
        <f t="shared" ref="H546:J546" si="1484">H252</f>
        <v>11</v>
      </c>
      <c r="I546">
        <f t="shared" si="1484"/>
        <v>45</v>
      </c>
      <c r="J546">
        <f t="shared" si="1484"/>
        <v>11.75</v>
      </c>
      <c r="L546">
        <f t="shared" ref="L546:M546" si="1485">L252</f>
        <v>20</v>
      </c>
      <c r="M546">
        <f t="shared" si="1485"/>
        <v>-13</v>
      </c>
      <c r="N546">
        <f t="shared" si="1288"/>
        <v>2457899.697916667</v>
      </c>
      <c r="O546">
        <f t="shared" si="1289"/>
        <v>8.1273429360522115E-4</v>
      </c>
      <c r="P546">
        <f t="shared" si="1290"/>
        <v>2457899.6987294015</v>
      </c>
      <c r="Q546">
        <f t="shared" si="1291"/>
        <v>0.17398216918279136</v>
      </c>
      <c r="R546">
        <f t="shared" si="1292"/>
        <v>249.4599129248852</v>
      </c>
      <c r="S546">
        <f t="shared" si="1293"/>
        <v>359.04488055130059</v>
      </c>
      <c r="T546">
        <f t="shared" si="1294"/>
        <v>4.3538968322776048</v>
      </c>
      <c r="U546">
        <f t="shared" si="1295"/>
        <v>6.266515328049949</v>
      </c>
      <c r="V546">
        <f t="shared" si="1296"/>
        <v>148.53477933245756</v>
      </c>
      <c r="W546">
        <f t="shared" si="1297"/>
        <v>2.5924209530746096</v>
      </c>
      <c r="X546">
        <f t="shared" si="1298"/>
        <v>63.957882868590787</v>
      </c>
      <c r="Y546">
        <f t="shared" si="1299"/>
        <v>1.1162756386617849</v>
      </c>
      <c r="Z546">
        <f t="shared" si="1300"/>
        <v>140.71880751976551</v>
      </c>
      <c r="AA546">
        <f t="shared" si="1301"/>
        <v>2.4560065107000635</v>
      </c>
      <c r="AB546">
        <f t="shared" si="1302"/>
        <v>-217.97745945854791</v>
      </c>
      <c r="AC546">
        <f t="shared" si="1303"/>
        <v>10.770924309896161</v>
      </c>
      <c r="AD546">
        <f t="shared" si="1304"/>
        <v>406.91435242433084</v>
      </c>
      <c r="AE546">
        <f t="shared" si="1305"/>
        <v>-405.7847695974628</v>
      </c>
      <c r="AF546">
        <f t="shared" si="1306"/>
        <v>200.71969448954917</v>
      </c>
      <c r="AG546">
        <f t="shared" si="1307"/>
        <v>533.39677023651529</v>
      </c>
      <c r="AH546">
        <f t="shared" si="1308"/>
        <v>528.0395124042808</v>
      </c>
      <c r="AI546">
        <f t="shared" si="1309"/>
        <v>0.14667764233452243</v>
      </c>
      <c r="AJ546">
        <f t="shared" si="1310"/>
        <v>249.60659056721971</v>
      </c>
      <c r="AK546">
        <f t="shared" si="1311"/>
        <v>4.3564568400754045</v>
      </c>
      <c r="AL546">
        <f t="shared" si="1312"/>
        <v>249</v>
      </c>
      <c r="AM546">
        <f t="shared" si="1313"/>
        <v>36</v>
      </c>
      <c r="AN546">
        <f t="shared" si="1314"/>
        <v>23</v>
      </c>
      <c r="AP546">
        <f t="shared" si="1315"/>
        <v>4.9168879438884048</v>
      </c>
      <c r="AQ546">
        <f t="shared" si="1316"/>
        <v>8.5815883572466861E-2</v>
      </c>
      <c r="AR546" t="str">
        <f t="shared" si="1317"/>
        <v>POSITIF</v>
      </c>
      <c r="AS546">
        <f t="shared" si="1318"/>
        <v>4</v>
      </c>
      <c r="AT546">
        <f t="shared" si="1319"/>
        <v>55</v>
      </c>
      <c r="AU546">
        <f t="shared" si="1320"/>
        <v>0</v>
      </c>
      <c r="AV546">
        <f t="shared" si="1321"/>
        <v>1.0232415741061183</v>
      </c>
      <c r="AW546" s="4">
        <f t="shared" si="1322"/>
        <v>4.2635065587754928E-2</v>
      </c>
      <c r="AX546">
        <f t="shared" si="1323"/>
        <v>1.7858934511441316E-2</v>
      </c>
      <c r="AY546">
        <f t="shared" si="1324"/>
        <v>0.27881244531978844</v>
      </c>
      <c r="AZ546" s="4">
        <f t="shared" si="1325"/>
        <v>1.1617185221657852E-2</v>
      </c>
      <c r="BA546">
        <f t="shared" si="1326"/>
        <v>357151.15274030506</v>
      </c>
      <c r="BB546" t="s">
        <v>191</v>
      </c>
      <c r="BC546">
        <f t="shared" si="1327"/>
        <v>1.6701292748894325E-2</v>
      </c>
      <c r="BD546">
        <f t="shared" si="1328"/>
        <v>148.53929799010868</v>
      </c>
      <c r="BE546">
        <f t="shared" si="1329"/>
        <v>23.437028616294977</v>
      </c>
      <c r="BF546">
        <f t="shared" si="1330"/>
        <v>-2.2770756355082766E-3</v>
      </c>
      <c r="BG546">
        <f t="shared" si="1331"/>
        <v>23.43475154065947</v>
      </c>
      <c r="BH546" s="19">
        <f t="shared" si="1332"/>
        <v>0.17398216918279136</v>
      </c>
      <c r="BI546">
        <f t="shared" si="1333"/>
        <v>21.013289450171094</v>
      </c>
      <c r="BJ546">
        <f t="shared" si="1334"/>
        <v>4.434289450171093</v>
      </c>
      <c r="BK546">
        <f t="shared" si="1335"/>
        <v>175.16511726571412</v>
      </c>
      <c r="BL546">
        <f t="shared" si="1336"/>
        <v>3.0572080309286784</v>
      </c>
      <c r="BM546">
        <f t="shared" si="1337"/>
        <v>251.34922448685231</v>
      </c>
      <c r="BN546">
        <f t="shared" si="1338"/>
        <v>16.756614965790153</v>
      </c>
      <c r="BO546">
        <f t="shared" si="1339"/>
        <v>16</v>
      </c>
      <c r="BP546">
        <f t="shared" si="1340"/>
        <v>45</v>
      </c>
      <c r="BQ546">
        <f t="shared" si="1341"/>
        <v>23</v>
      </c>
      <c r="BR546">
        <f t="shared" si="1342"/>
        <v>-17.02355025397171</v>
      </c>
      <c r="BS546" t="str">
        <f t="shared" si="1343"/>
        <v>NEGATIF</v>
      </c>
      <c r="BT546">
        <f t="shared" si="1279"/>
        <v>-0.29711700231052324</v>
      </c>
      <c r="BU546">
        <f t="shared" si="1280"/>
        <v>17</v>
      </c>
      <c r="BV546">
        <f t="shared" si="1281"/>
        <v>-2042</v>
      </c>
      <c r="BW546">
        <f t="shared" si="1282"/>
        <v>35</v>
      </c>
      <c r="BX546" t="str">
        <f t="shared" si="1283"/>
        <v>NEGATIF</v>
      </c>
      <c r="BY546">
        <f t="shared" si="1344"/>
        <v>24.799507949230261</v>
      </c>
      <c r="BZ546">
        <f t="shared" si="1345"/>
        <v>204.79950794923025</v>
      </c>
      <c r="CA546">
        <f t="shared" si="1346"/>
        <v>-78.922368514895538</v>
      </c>
      <c r="CB546" t="str">
        <f t="shared" si="1347"/>
        <v>NEGATIF</v>
      </c>
      <c r="CC546">
        <f t="shared" si="1348"/>
        <v>78</v>
      </c>
      <c r="CD546">
        <f t="shared" si="1349"/>
        <v>55</v>
      </c>
      <c r="CE546">
        <f t="shared" si="1350"/>
        <v>20</v>
      </c>
      <c r="CG546">
        <f t="shared" si="1351"/>
        <v>4.3868715396299276</v>
      </c>
      <c r="CH546">
        <f t="shared" si="1352"/>
        <v>0.40901357377132153</v>
      </c>
      <c r="CI546">
        <f t="shared" si="1353"/>
        <v>0.40905331623847807</v>
      </c>
    </row>
    <row r="547" spans="1:87">
      <c r="A547">
        <f t="shared" ref="A547:F547" si="1486">A253</f>
        <v>7.0027777777777782</v>
      </c>
      <c r="B547">
        <f t="shared" si="1486"/>
        <v>111.315</v>
      </c>
      <c r="C547">
        <f t="shared" si="1486"/>
        <v>7</v>
      </c>
      <c r="D547">
        <f t="shared" si="1486"/>
        <v>2017</v>
      </c>
      <c r="E547">
        <f t="shared" si="1486"/>
        <v>5</v>
      </c>
      <c r="F547">
        <f t="shared" si="1486"/>
        <v>26</v>
      </c>
      <c r="G547">
        <f t="shared" si="1285"/>
        <v>0.12222152900771403</v>
      </c>
      <c r="H547">
        <f t="shared" ref="H547:J547" si="1487">H253</f>
        <v>12</v>
      </c>
      <c r="I547">
        <f t="shared" si="1487"/>
        <v>0</v>
      </c>
      <c r="J547">
        <f t="shared" si="1487"/>
        <v>12</v>
      </c>
      <c r="L547">
        <f t="shared" ref="L547:M547" si="1488">L253</f>
        <v>20</v>
      </c>
      <c r="M547">
        <f t="shared" si="1488"/>
        <v>-13</v>
      </c>
      <c r="N547">
        <f t="shared" si="1288"/>
        <v>2457899.7083333335</v>
      </c>
      <c r="O547">
        <f t="shared" si="1289"/>
        <v>8.1273429360522115E-4</v>
      </c>
      <c r="P547">
        <f t="shared" si="1290"/>
        <v>2457899.709146068</v>
      </c>
      <c r="Q547">
        <f t="shared" si="1291"/>
        <v>0.17398245437557744</v>
      </c>
      <c r="R547">
        <f t="shared" si="1292"/>
        <v>249.4599129248852</v>
      </c>
      <c r="S547">
        <f t="shared" si="1293"/>
        <v>359.18097422056599</v>
      </c>
      <c r="T547">
        <f t="shared" si="1294"/>
        <v>4.3538968322776048</v>
      </c>
      <c r="U547">
        <f t="shared" si="1295"/>
        <v>6.2688906106697502</v>
      </c>
      <c r="V547">
        <f t="shared" si="1296"/>
        <v>148.53422772911188</v>
      </c>
      <c r="W547">
        <f t="shared" si="1297"/>
        <v>2.5924113257800623</v>
      </c>
      <c r="X547">
        <f t="shared" si="1298"/>
        <v>63.968150028203127</v>
      </c>
      <c r="Y547">
        <f t="shared" si="1299"/>
        <v>1.1164548344018481</v>
      </c>
      <c r="Z547">
        <f t="shared" si="1300"/>
        <v>140.7290741891311</v>
      </c>
      <c r="AA547">
        <f t="shared" si="1301"/>
        <v>2.4561856978837069</v>
      </c>
      <c r="AB547">
        <f t="shared" si="1302"/>
        <v>-164.20751863408185</v>
      </c>
      <c r="AC547">
        <f t="shared" si="1303"/>
        <v>9.4917574863084688</v>
      </c>
      <c r="AD547">
        <f t="shared" si="1304"/>
        <v>358.88827627735003</v>
      </c>
      <c r="AE547">
        <f t="shared" si="1305"/>
        <v>-400.31572992850136</v>
      </c>
      <c r="AF547">
        <f t="shared" si="1306"/>
        <v>199.6707413677459</v>
      </c>
      <c r="AG547">
        <f t="shared" si="1307"/>
        <v>521.90296089120397</v>
      </c>
      <c r="AH547">
        <f t="shared" si="1308"/>
        <v>525.43048746002523</v>
      </c>
      <c r="AI547">
        <f t="shared" si="1309"/>
        <v>0.14595291318334033</v>
      </c>
      <c r="AJ547">
        <f t="shared" si="1310"/>
        <v>249.60586583806855</v>
      </c>
      <c r="AK547">
        <f t="shared" si="1311"/>
        <v>4.3564441911655321</v>
      </c>
      <c r="AL547">
        <f t="shared" si="1312"/>
        <v>249</v>
      </c>
      <c r="AM547">
        <f t="shared" si="1313"/>
        <v>36</v>
      </c>
      <c r="AN547">
        <f t="shared" si="1314"/>
        <v>21</v>
      </c>
      <c r="AP547">
        <f t="shared" si="1315"/>
        <v>4.9170074268379089</v>
      </c>
      <c r="AQ547">
        <f t="shared" si="1316"/>
        <v>8.581796894333571E-2</v>
      </c>
      <c r="AR547" t="str">
        <f t="shared" si="1317"/>
        <v>POSITIF</v>
      </c>
      <c r="AS547">
        <f t="shared" si="1318"/>
        <v>4</v>
      </c>
      <c r="AT547">
        <f t="shared" si="1319"/>
        <v>55</v>
      </c>
      <c r="AU547">
        <f t="shared" si="1320"/>
        <v>1</v>
      </c>
      <c r="AV547">
        <f t="shared" si="1321"/>
        <v>1.0232494448161067</v>
      </c>
      <c r="AW547" s="4">
        <f t="shared" si="1322"/>
        <v>4.2635393534004445E-2</v>
      </c>
      <c r="AX547">
        <f t="shared" si="1323"/>
        <v>1.7859071881245085E-2</v>
      </c>
      <c r="AY547">
        <f t="shared" si="1324"/>
        <v>0.27881458971654227</v>
      </c>
      <c r="AZ547" s="4">
        <f t="shared" si="1325"/>
        <v>1.1617274571522595E-2</v>
      </c>
      <c r="BA547">
        <f t="shared" si="1326"/>
        <v>357148.40586924611</v>
      </c>
      <c r="BB547" t="s">
        <v>191</v>
      </c>
      <c r="BC547">
        <f t="shared" si="1327"/>
        <v>1.6701292736916225E-2</v>
      </c>
      <c r="BD547">
        <f t="shared" si="1328"/>
        <v>148.53874638840003</v>
      </c>
      <c r="BE547">
        <f t="shared" si="1329"/>
        <v>23.437028612586282</v>
      </c>
      <c r="BF547">
        <f t="shared" si="1330"/>
        <v>-2.2771075540503815E-3</v>
      </c>
      <c r="BG547">
        <f t="shared" si="1331"/>
        <v>23.434751505032231</v>
      </c>
      <c r="BH547" s="19">
        <f t="shared" si="1332"/>
        <v>0.17398245437557744</v>
      </c>
      <c r="BI547">
        <f t="shared" si="1333"/>
        <v>21.26397392631819</v>
      </c>
      <c r="BJ547">
        <f t="shared" si="1334"/>
        <v>4.6849739263181895</v>
      </c>
      <c r="BK547">
        <f t="shared" si="1335"/>
        <v>178.92604309901668</v>
      </c>
      <c r="BL547">
        <f t="shared" si="1336"/>
        <v>3.1228485696431196</v>
      </c>
      <c r="BM547">
        <f t="shared" si="1337"/>
        <v>251.34856579575614</v>
      </c>
      <c r="BN547">
        <f t="shared" si="1338"/>
        <v>16.756571053050411</v>
      </c>
      <c r="BO547">
        <f t="shared" si="1339"/>
        <v>16</v>
      </c>
      <c r="BP547">
        <f t="shared" si="1340"/>
        <v>45</v>
      </c>
      <c r="BQ547">
        <f t="shared" si="1341"/>
        <v>23</v>
      </c>
      <c r="BR547">
        <f t="shared" si="1342"/>
        <v>-17.023327344804343</v>
      </c>
      <c r="BS547" t="str">
        <f t="shared" si="1343"/>
        <v>NEGATIF</v>
      </c>
      <c r="BT547">
        <f t="shared" si="1279"/>
        <v>-0.29711311181161981</v>
      </c>
      <c r="BU547">
        <f t="shared" si="1280"/>
        <v>17</v>
      </c>
      <c r="BV547">
        <f t="shared" si="1281"/>
        <v>-2042</v>
      </c>
      <c r="BW547">
        <f t="shared" si="1282"/>
        <v>36</v>
      </c>
      <c r="BX547" t="str">
        <f t="shared" si="1283"/>
        <v>NEGATIF</v>
      </c>
      <c r="BY547">
        <f t="shared" si="1344"/>
        <v>5.8799207751576024</v>
      </c>
      <c r="BZ547">
        <f t="shared" si="1345"/>
        <v>185.87992077515761</v>
      </c>
      <c r="CA547">
        <f t="shared" si="1346"/>
        <v>-79.924701787195957</v>
      </c>
      <c r="CB547" t="str">
        <f t="shared" si="1347"/>
        <v>NEGATIF</v>
      </c>
      <c r="CC547">
        <f t="shared" si="1348"/>
        <v>79</v>
      </c>
      <c r="CD547">
        <f t="shared" si="1349"/>
        <v>55</v>
      </c>
      <c r="CE547">
        <f t="shared" si="1350"/>
        <v>28</v>
      </c>
      <c r="CG547">
        <f t="shared" si="1351"/>
        <v>4.3868600433015459</v>
      </c>
      <c r="CH547">
        <f t="shared" si="1352"/>
        <v>0.40901357314950892</v>
      </c>
      <c r="CI547">
        <f t="shared" si="1353"/>
        <v>0.40905331617374913</v>
      </c>
    </row>
    <row r="548" spans="1:87">
      <c r="A548">
        <f t="shared" ref="A548:F548" si="1489">A254</f>
        <v>7.0027777777777782</v>
      </c>
      <c r="B548">
        <f t="shared" si="1489"/>
        <v>111.315</v>
      </c>
      <c r="C548">
        <f t="shared" si="1489"/>
        <v>7</v>
      </c>
      <c r="D548">
        <f t="shared" si="1489"/>
        <v>2017</v>
      </c>
      <c r="E548">
        <f t="shared" si="1489"/>
        <v>5</v>
      </c>
      <c r="F548">
        <f t="shared" si="1489"/>
        <v>26</v>
      </c>
      <c r="G548">
        <f t="shared" si="1285"/>
        <v>0.12222152900771403</v>
      </c>
      <c r="H548">
        <f t="shared" ref="H548:J548" si="1490">H254</f>
        <v>12</v>
      </c>
      <c r="I548">
        <f t="shared" si="1490"/>
        <v>15</v>
      </c>
      <c r="J548">
        <f t="shared" si="1490"/>
        <v>12.25</v>
      </c>
      <c r="L548">
        <f t="shared" ref="L548:M548" si="1491">L254</f>
        <v>20</v>
      </c>
      <c r="M548">
        <f t="shared" si="1491"/>
        <v>-13</v>
      </c>
      <c r="N548">
        <f t="shared" si="1288"/>
        <v>2457899.71875</v>
      </c>
      <c r="O548">
        <f t="shared" si="1289"/>
        <v>8.1273429360522115E-4</v>
      </c>
      <c r="P548">
        <f t="shared" si="1290"/>
        <v>2457899.7195627345</v>
      </c>
      <c r="Q548">
        <f t="shared" si="1291"/>
        <v>0.17398273956836352</v>
      </c>
      <c r="R548">
        <f t="shared" si="1292"/>
        <v>249.4599129248852</v>
      </c>
      <c r="S548">
        <f t="shared" si="1293"/>
        <v>359.31706788983138</v>
      </c>
      <c r="T548">
        <f t="shared" si="1294"/>
        <v>4.3538968322776048</v>
      </c>
      <c r="U548">
        <f t="shared" si="1295"/>
        <v>6.2712658932895513</v>
      </c>
      <c r="V548">
        <f t="shared" si="1296"/>
        <v>148.53367612576625</v>
      </c>
      <c r="W548">
        <f t="shared" si="1297"/>
        <v>2.5924016984855163</v>
      </c>
      <c r="X548">
        <f t="shared" si="1298"/>
        <v>63.978417187815467</v>
      </c>
      <c r="Y548">
        <f t="shared" si="1299"/>
        <v>1.1166340301419113</v>
      </c>
      <c r="Z548">
        <f t="shared" si="1300"/>
        <v>140.73934085849669</v>
      </c>
      <c r="AA548">
        <f t="shared" si="1301"/>
        <v>2.4563648850673503</v>
      </c>
      <c r="AB548">
        <f t="shared" si="1302"/>
        <v>-110.4357519518249</v>
      </c>
      <c r="AC548">
        <f t="shared" si="1303"/>
        <v>8.2115901020095059</v>
      </c>
      <c r="AD548">
        <f t="shared" si="1304"/>
        <v>310.71087723942327</v>
      </c>
      <c r="AE548">
        <f t="shared" si="1305"/>
        <v>-394.80449555086773</v>
      </c>
      <c r="AF548">
        <f t="shared" si="1306"/>
        <v>198.62057906137676</v>
      </c>
      <c r="AG548">
        <f t="shared" si="1307"/>
        <v>510.40430645778702</v>
      </c>
      <c r="AH548">
        <f t="shared" si="1308"/>
        <v>522.70710535790386</v>
      </c>
      <c r="AI548">
        <f t="shared" si="1309"/>
        <v>0.14519641815497331</v>
      </c>
      <c r="AJ548">
        <f t="shared" si="1310"/>
        <v>249.60510934304017</v>
      </c>
      <c r="AK548">
        <f t="shared" si="1311"/>
        <v>4.3564309878365117</v>
      </c>
      <c r="AL548">
        <f t="shared" si="1312"/>
        <v>249</v>
      </c>
      <c r="AM548">
        <f t="shared" si="1313"/>
        <v>36</v>
      </c>
      <c r="AN548">
        <f t="shared" si="1314"/>
        <v>18</v>
      </c>
      <c r="AP548">
        <f t="shared" si="1315"/>
        <v>4.9174878851882848</v>
      </c>
      <c r="AQ548">
        <f t="shared" si="1316"/>
        <v>8.582635452346847E-2</v>
      </c>
      <c r="AR548" t="str">
        <f t="shared" si="1317"/>
        <v>POSITIF</v>
      </c>
      <c r="AS548">
        <f t="shared" si="1318"/>
        <v>4</v>
      </c>
      <c r="AT548">
        <f t="shared" si="1319"/>
        <v>55</v>
      </c>
      <c r="AU548">
        <f t="shared" si="1320"/>
        <v>2</v>
      </c>
      <c r="AV548">
        <f t="shared" si="1321"/>
        <v>1.0232568864212277</v>
      </c>
      <c r="AW548" s="4">
        <f t="shared" si="1322"/>
        <v>4.2635703600884485E-2</v>
      </c>
      <c r="AX548">
        <f t="shared" si="1323"/>
        <v>1.785920176175608E-2</v>
      </c>
      <c r="AY548">
        <f t="shared" si="1324"/>
        <v>0.27881661720248108</v>
      </c>
      <c r="AZ548" s="4">
        <f t="shared" si="1325"/>
        <v>1.1617359050103379E-2</v>
      </c>
      <c r="BA548">
        <f t="shared" si="1326"/>
        <v>357145.80879428523</v>
      </c>
      <c r="BB548" t="s">
        <v>191</v>
      </c>
      <c r="BC548">
        <f t="shared" si="1327"/>
        <v>1.670129272493813E-2</v>
      </c>
      <c r="BD548">
        <f t="shared" si="1328"/>
        <v>148.53819478669138</v>
      </c>
      <c r="BE548">
        <f t="shared" si="1329"/>
        <v>23.437028608877586</v>
      </c>
      <c r="BF548">
        <f t="shared" si="1330"/>
        <v>-2.2771394598875513E-3</v>
      </c>
      <c r="BG548">
        <f t="shared" si="1331"/>
        <v>23.434751469417698</v>
      </c>
      <c r="BH548" s="19">
        <f t="shared" si="1332"/>
        <v>0.17398273956836352</v>
      </c>
      <c r="BI548">
        <f t="shared" si="1333"/>
        <v>21.514658402465283</v>
      </c>
      <c r="BJ548">
        <f t="shared" si="1334"/>
        <v>4.9356584024652825</v>
      </c>
      <c r="BK548">
        <f t="shared" si="1335"/>
        <v>182.68699780318056</v>
      </c>
      <c r="BL548">
        <f t="shared" si="1336"/>
        <v>3.1884896122491484</v>
      </c>
      <c r="BM548">
        <f t="shared" si="1337"/>
        <v>251.34787823379867</v>
      </c>
      <c r="BN548">
        <f t="shared" si="1338"/>
        <v>16.756525215586578</v>
      </c>
      <c r="BO548">
        <f t="shared" si="1339"/>
        <v>16</v>
      </c>
      <c r="BP548">
        <f t="shared" si="1340"/>
        <v>45</v>
      </c>
      <c r="BQ548">
        <f t="shared" si="1341"/>
        <v>23</v>
      </c>
      <c r="BR548">
        <f t="shared" si="1342"/>
        <v>-17.022742681574449</v>
      </c>
      <c r="BS548" t="str">
        <f t="shared" si="1343"/>
        <v>NEGATIF</v>
      </c>
      <c r="BT548">
        <f t="shared" si="1279"/>
        <v>-0.29710290751324281</v>
      </c>
      <c r="BU548">
        <f t="shared" si="1280"/>
        <v>17</v>
      </c>
      <c r="BV548">
        <f t="shared" si="1281"/>
        <v>-2042</v>
      </c>
      <c r="BW548">
        <f t="shared" si="1282"/>
        <v>38</v>
      </c>
      <c r="BX548" t="str">
        <f t="shared" si="1283"/>
        <v>NEGATIF</v>
      </c>
      <c r="BY548">
        <f t="shared" si="1344"/>
        <v>-14.436920026606728</v>
      </c>
      <c r="BZ548">
        <f t="shared" si="1345"/>
        <v>165.56307997339326</v>
      </c>
      <c r="CA548">
        <f t="shared" si="1346"/>
        <v>-79.642064176612038</v>
      </c>
      <c r="CB548" t="str">
        <f t="shared" si="1347"/>
        <v>NEGATIF</v>
      </c>
      <c r="CC548">
        <f t="shared" si="1348"/>
        <v>79</v>
      </c>
      <c r="CD548">
        <f t="shared" si="1349"/>
        <v>38</v>
      </c>
      <c r="CE548">
        <f t="shared" si="1350"/>
        <v>31</v>
      </c>
      <c r="CG548">
        <f t="shared" si="1351"/>
        <v>4.3868480430815762</v>
      </c>
      <c r="CH548">
        <f t="shared" si="1352"/>
        <v>0.40901357252791803</v>
      </c>
      <c r="CI548">
        <f t="shared" si="1353"/>
        <v>0.40905331610902018</v>
      </c>
    </row>
    <row r="549" spans="1:87">
      <c r="A549">
        <f t="shared" ref="A549:F549" si="1492">A255</f>
        <v>7.0027777777777782</v>
      </c>
      <c r="B549">
        <f t="shared" si="1492"/>
        <v>111.315</v>
      </c>
      <c r="C549">
        <f t="shared" si="1492"/>
        <v>7</v>
      </c>
      <c r="D549">
        <f t="shared" si="1492"/>
        <v>2017</v>
      </c>
      <c r="E549">
        <f t="shared" si="1492"/>
        <v>5</v>
      </c>
      <c r="F549">
        <f t="shared" si="1492"/>
        <v>26</v>
      </c>
      <c r="G549">
        <f t="shared" si="1285"/>
        <v>0.12222152900771403</v>
      </c>
      <c r="H549">
        <f t="shared" ref="H549:J549" si="1493">H255</f>
        <v>12</v>
      </c>
      <c r="I549">
        <f t="shared" si="1493"/>
        <v>30</v>
      </c>
      <c r="J549">
        <f t="shared" si="1493"/>
        <v>12.5</v>
      </c>
      <c r="L549">
        <f t="shared" ref="L549:M549" si="1494">L255</f>
        <v>20</v>
      </c>
      <c r="M549">
        <f t="shared" si="1494"/>
        <v>-13</v>
      </c>
      <c r="N549">
        <f t="shared" si="1288"/>
        <v>2457899.729166667</v>
      </c>
      <c r="O549">
        <f t="shared" si="1289"/>
        <v>8.1273429360522115E-4</v>
      </c>
      <c r="P549">
        <f t="shared" si="1290"/>
        <v>2457899.7299794015</v>
      </c>
      <c r="Q549">
        <f t="shared" si="1291"/>
        <v>0.17398302476116234</v>
      </c>
      <c r="R549">
        <f t="shared" si="1292"/>
        <v>249.4599129248852</v>
      </c>
      <c r="S549">
        <f t="shared" si="1293"/>
        <v>359.45316156516492</v>
      </c>
      <c r="T549">
        <f t="shared" si="1294"/>
        <v>4.3538968322776048</v>
      </c>
      <c r="U549">
        <f t="shared" si="1295"/>
        <v>6.2736411760152615</v>
      </c>
      <c r="V549">
        <f t="shared" si="1296"/>
        <v>148.53312452239595</v>
      </c>
      <c r="W549">
        <f t="shared" si="1297"/>
        <v>2.5923920711905395</v>
      </c>
      <c r="X549">
        <f t="shared" si="1298"/>
        <v>63.988684347886192</v>
      </c>
      <c r="Y549">
        <f t="shared" si="1299"/>
        <v>1.1168132258899748</v>
      </c>
      <c r="Z549">
        <f t="shared" si="1300"/>
        <v>140.74960752832158</v>
      </c>
      <c r="AA549">
        <f t="shared" si="1301"/>
        <v>2.4565440722590095</v>
      </c>
      <c r="AB549">
        <f t="shared" si="1302"/>
        <v>-56.662460392523769</v>
      </c>
      <c r="AC549">
        <f t="shared" si="1303"/>
        <v>6.9305570468936564</v>
      </c>
      <c r="AD549">
        <f t="shared" si="1304"/>
        <v>262.40246683590112</v>
      </c>
      <c r="AE549">
        <f t="shared" si="1305"/>
        <v>-389.25164711902545</v>
      </c>
      <c r="AF549">
        <f t="shared" si="1306"/>
        <v>197.56923512640344</v>
      </c>
      <c r="AG549">
        <f t="shared" si="1307"/>
        <v>498.90089320531592</v>
      </c>
      <c r="AH549">
        <f t="shared" si="1308"/>
        <v>519.88904470296495</v>
      </c>
      <c r="AI549">
        <f t="shared" si="1309"/>
        <v>0.14441362352860138</v>
      </c>
      <c r="AJ549">
        <f t="shared" si="1310"/>
        <v>249.60432654841381</v>
      </c>
      <c r="AK549">
        <f t="shared" si="1311"/>
        <v>4.3564173254929148</v>
      </c>
      <c r="AL549">
        <f t="shared" si="1312"/>
        <v>249</v>
      </c>
      <c r="AM549">
        <f t="shared" si="1313"/>
        <v>36</v>
      </c>
      <c r="AN549">
        <f t="shared" si="1314"/>
        <v>15</v>
      </c>
      <c r="AP549">
        <f t="shared" si="1315"/>
        <v>4.9182670041603336</v>
      </c>
      <c r="AQ549">
        <f t="shared" si="1316"/>
        <v>8.583995271479547E-2</v>
      </c>
      <c r="AR549" t="str">
        <f t="shared" si="1317"/>
        <v>POSITIF</v>
      </c>
      <c r="AS549">
        <f t="shared" si="1318"/>
        <v>4</v>
      </c>
      <c r="AT549">
        <f t="shared" si="1319"/>
        <v>55</v>
      </c>
      <c r="AU549">
        <f t="shared" si="1320"/>
        <v>5</v>
      </c>
      <c r="AV549">
        <f t="shared" si="1321"/>
        <v>1.0232638988667948</v>
      </c>
      <c r="AW549" s="4">
        <f t="shared" si="1322"/>
        <v>4.2635995786116453E-2</v>
      </c>
      <c r="AX549">
        <f t="shared" si="1323"/>
        <v>1.7859324152019844E-2</v>
      </c>
      <c r="AY549">
        <f t="shared" si="1324"/>
        <v>0.2788185277627061</v>
      </c>
      <c r="AZ549" s="4">
        <f t="shared" si="1325"/>
        <v>1.1617438656779422E-2</v>
      </c>
      <c r="BA549">
        <f t="shared" si="1326"/>
        <v>357143.36152797146</v>
      </c>
      <c r="BB549" t="s">
        <v>191</v>
      </c>
      <c r="BC549">
        <f t="shared" si="1327"/>
        <v>1.6701292712960031E-2</v>
      </c>
      <c r="BD549">
        <f t="shared" si="1328"/>
        <v>148.53764318495806</v>
      </c>
      <c r="BE549">
        <f t="shared" si="1329"/>
        <v>23.437028605168891</v>
      </c>
      <c r="BF549">
        <f t="shared" si="1330"/>
        <v>-2.277171353015459E-3</v>
      </c>
      <c r="BG549">
        <f t="shared" si="1331"/>
        <v>23.434751433815876</v>
      </c>
      <c r="BH549" s="19">
        <f t="shared" si="1332"/>
        <v>0.17398302476116234</v>
      </c>
      <c r="BI549">
        <f t="shared" si="1333"/>
        <v>21.765342889819294</v>
      </c>
      <c r="BJ549">
        <f t="shared" si="1334"/>
        <v>5.1863428898192936</v>
      </c>
      <c r="BK549">
        <f t="shared" si="1335"/>
        <v>186.44797657808027</v>
      </c>
      <c r="BL549">
        <f t="shared" si="1336"/>
        <v>3.2541310749687713</v>
      </c>
      <c r="BM549">
        <f t="shared" si="1337"/>
        <v>251.34716676920914</v>
      </c>
      <c r="BN549">
        <f t="shared" si="1338"/>
        <v>16.756477784613942</v>
      </c>
      <c r="BO549">
        <f t="shared" si="1339"/>
        <v>16</v>
      </c>
      <c r="BP549">
        <f t="shared" si="1340"/>
        <v>45</v>
      </c>
      <c r="BQ549">
        <f t="shared" si="1341"/>
        <v>23</v>
      </c>
      <c r="BR549">
        <f t="shared" si="1342"/>
        <v>-17.021858710681226</v>
      </c>
      <c r="BS549" t="str">
        <f t="shared" si="1343"/>
        <v>NEGATIF</v>
      </c>
      <c r="BT549">
        <f t="shared" si="1279"/>
        <v>-0.29708747931066426</v>
      </c>
      <c r="BU549">
        <f t="shared" si="1280"/>
        <v>17</v>
      </c>
      <c r="BV549">
        <f t="shared" si="1281"/>
        <v>-2042</v>
      </c>
      <c r="BW549">
        <f t="shared" si="1282"/>
        <v>41</v>
      </c>
      <c r="BX549" t="str">
        <f t="shared" si="1283"/>
        <v>NEGATIF</v>
      </c>
      <c r="BY549">
        <f t="shared" si="1344"/>
        <v>-31.575481019099755</v>
      </c>
      <c r="BZ549">
        <f t="shared" si="1345"/>
        <v>148.42451898090025</v>
      </c>
      <c r="CA549">
        <f t="shared" si="1346"/>
        <v>-78.166131040797495</v>
      </c>
      <c r="CB549" t="str">
        <f t="shared" si="1347"/>
        <v>NEGATIF</v>
      </c>
      <c r="CC549">
        <f t="shared" si="1348"/>
        <v>78</v>
      </c>
      <c r="CD549">
        <f t="shared" si="1349"/>
        <v>9</v>
      </c>
      <c r="CE549">
        <f t="shared" si="1350"/>
        <v>58</v>
      </c>
      <c r="CG549">
        <f t="shared" si="1351"/>
        <v>4.3868356256819778</v>
      </c>
      <c r="CH549">
        <f t="shared" si="1352"/>
        <v>0.40901357190654902</v>
      </c>
      <c r="CI549">
        <f t="shared" si="1353"/>
        <v>0.40905331604429124</v>
      </c>
    </row>
    <row r="550" spans="1:87">
      <c r="A550">
        <f t="shared" ref="A550:F550" si="1495">A256</f>
        <v>7.0027777777777782</v>
      </c>
      <c r="B550">
        <f t="shared" si="1495"/>
        <v>111.315</v>
      </c>
      <c r="C550">
        <f t="shared" si="1495"/>
        <v>7</v>
      </c>
      <c r="D550">
        <f t="shared" si="1495"/>
        <v>2017</v>
      </c>
      <c r="E550">
        <f t="shared" si="1495"/>
        <v>5</v>
      </c>
      <c r="F550">
        <f t="shared" si="1495"/>
        <v>26</v>
      </c>
      <c r="G550">
        <f t="shared" si="1285"/>
        <v>0.12222152900771403</v>
      </c>
      <c r="H550">
        <f t="shared" ref="H550:J550" si="1496">H256</f>
        <v>12</v>
      </c>
      <c r="I550">
        <f t="shared" si="1496"/>
        <v>45</v>
      </c>
      <c r="J550">
        <f t="shared" si="1496"/>
        <v>12.75</v>
      </c>
      <c r="L550">
        <f t="shared" ref="L550:M550" si="1497">L256</f>
        <v>20</v>
      </c>
      <c r="M550">
        <f t="shared" si="1497"/>
        <v>-13</v>
      </c>
      <c r="N550">
        <f t="shared" si="1288"/>
        <v>2457899.7395833335</v>
      </c>
      <c r="O550">
        <f t="shared" si="1289"/>
        <v>8.1273429360522115E-4</v>
      </c>
      <c r="P550">
        <f t="shared" si="1290"/>
        <v>2457899.740396068</v>
      </c>
      <c r="Q550">
        <f t="shared" si="1291"/>
        <v>0.17398330995394842</v>
      </c>
      <c r="R550">
        <f t="shared" si="1292"/>
        <v>249.4599129248852</v>
      </c>
      <c r="S550">
        <f t="shared" si="1293"/>
        <v>359.58925523443031</v>
      </c>
      <c r="T550">
        <f t="shared" si="1294"/>
        <v>4.3538968322776048</v>
      </c>
      <c r="U550">
        <f t="shared" si="1295"/>
        <v>6.2760164586350626</v>
      </c>
      <c r="V550">
        <f t="shared" si="1296"/>
        <v>148.53257291905027</v>
      </c>
      <c r="W550">
        <f t="shared" si="1297"/>
        <v>2.5923824438959922</v>
      </c>
      <c r="X550">
        <f t="shared" si="1298"/>
        <v>63.998951507498532</v>
      </c>
      <c r="Y550">
        <f t="shared" si="1299"/>
        <v>1.1169924216300378</v>
      </c>
      <c r="Z550">
        <f t="shared" si="1300"/>
        <v>140.75987419768717</v>
      </c>
      <c r="AA550">
        <f t="shared" si="1301"/>
        <v>2.4567232594426529</v>
      </c>
      <c r="AB550">
        <f t="shared" si="1302"/>
        <v>-2.8879521384831985</v>
      </c>
      <c r="AC550">
        <f t="shared" si="1303"/>
        <v>5.648793473703269</v>
      </c>
      <c r="AD550">
        <f t="shared" si="1304"/>
        <v>213.98341830498771</v>
      </c>
      <c r="AE550">
        <f t="shared" si="1305"/>
        <v>-383.65777041987087</v>
      </c>
      <c r="AF550">
        <f t="shared" si="1306"/>
        <v>196.51673729029466</v>
      </c>
      <c r="AG550">
        <f t="shared" si="1307"/>
        <v>487.39280897751513</v>
      </c>
      <c r="AH550">
        <f t="shared" si="1308"/>
        <v>516.99603548814673</v>
      </c>
      <c r="AI550">
        <f t="shared" si="1309"/>
        <v>0.14361000985781855</v>
      </c>
      <c r="AJ550">
        <f t="shared" si="1310"/>
        <v>249.60352293474301</v>
      </c>
      <c r="AK550">
        <f t="shared" si="1311"/>
        <v>4.356403299788445</v>
      </c>
      <c r="AL550">
        <f t="shared" si="1312"/>
        <v>249</v>
      </c>
      <c r="AM550">
        <f t="shared" si="1313"/>
        <v>36</v>
      </c>
      <c r="AN550">
        <f t="shared" si="1314"/>
        <v>12</v>
      </c>
      <c r="AP550">
        <f t="shared" si="1315"/>
        <v>4.919255528893844</v>
      </c>
      <c r="AQ550">
        <f t="shared" si="1316"/>
        <v>8.5857205726132632E-2</v>
      </c>
      <c r="AR550" t="str">
        <f t="shared" si="1317"/>
        <v>POSITIF</v>
      </c>
      <c r="AS550">
        <f t="shared" si="1318"/>
        <v>4</v>
      </c>
      <c r="AT550">
        <f t="shared" si="1319"/>
        <v>55</v>
      </c>
      <c r="AU550">
        <f t="shared" si="1320"/>
        <v>9</v>
      </c>
      <c r="AV550">
        <f t="shared" si="1321"/>
        <v>1.023270482100791</v>
      </c>
      <c r="AW550" s="4">
        <f t="shared" si="1322"/>
        <v>4.2636270087532957E-2</v>
      </c>
      <c r="AX550">
        <f t="shared" si="1323"/>
        <v>1.7859439051128505E-2</v>
      </c>
      <c r="AY550">
        <f t="shared" si="1324"/>
        <v>0.27882032138304585</v>
      </c>
      <c r="AZ550" s="4">
        <f t="shared" si="1325"/>
        <v>1.1617513390960245E-2</v>
      </c>
      <c r="BA550">
        <f t="shared" si="1326"/>
        <v>357141.06408229843</v>
      </c>
      <c r="BB550" t="s">
        <v>191</v>
      </c>
      <c r="BC550">
        <f t="shared" si="1327"/>
        <v>1.6701292700981935E-2</v>
      </c>
      <c r="BD550">
        <f t="shared" si="1328"/>
        <v>148.53709158324941</v>
      </c>
      <c r="BE550">
        <f t="shared" si="1329"/>
        <v>23.437028601460195</v>
      </c>
      <c r="BF550">
        <f t="shared" si="1330"/>
        <v>-2.2772032334255131E-3</v>
      </c>
      <c r="BG550">
        <f t="shared" si="1331"/>
        <v>23.434751398226769</v>
      </c>
      <c r="BH550" s="19">
        <f t="shared" si="1332"/>
        <v>0.17398330995394842</v>
      </c>
      <c r="BI550">
        <f t="shared" si="1333"/>
        <v>22.016027365966391</v>
      </c>
      <c r="BJ550">
        <f t="shared" si="1334"/>
        <v>5.4370273659663901</v>
      </c>
      <c r="BK550">
        <f t="shared" si="1335"/>
        <v>190.2089741063171</v>
      </c>
      <c r="BL550">
        <f t="shared" si="1336"/>
        <v>3.3197728649958722</v>
      </c>
      <c r="BM550">
        <f t="shared" si="1337"/>
        <v>251.34643638317874</v>
      </c>
      <c r="BN550">
        <f t="shared" si="1338"/>
        <v>16.756429092211917</v>
      </c>
      <c r="BO550">
        <f t="shared" si="1339"/>
        <v>16</v>
      </c>
      <c r="BP550">
        <f t="shared" si="1340"/>
        <v>45</v>
      </c>
      <c r="BQ550">
        <f t="shared" si="1341"/>
        <v>23</v>
      </c>
      <c r="BR550">
        <f t="shared" si="1342"/>
        <v>-17.020764536062856</v>
      </c>
      <c r="BS550" t="str">
        <f t="shared" si="1343"/>
        <v>NEGATIF</v>
      </c>
      <c r="BT550">
        <f t="shared" si="1279"/>
        <v>-0.29706838236098199</v>
      </c>
      <c r="BU550">
        <f t="shared" si="1280"/>
        <v>17</v>
      </c>
      <c r="BV550">
        <f t="shared" si="1281"/>
        <v>-2042</v>
      </c>
      <c r="BW550">
        <f t="shared" si="1282"/>
        <v>45</v>
      </c>
      <c r="BX550" t="str">
        <f t="shared" si="1283"/>
        <v>NEGATIF</v>
      </c>
      <c r="BY550">
        <f t="shared" si="1344"/>
        <v>-43.950145235178468</v>
      </c>
      <c r="BZ550">
        <f t="shared" si="1345"/>
        <v>136.04985476482153</v>
      </c>
      <c r="CA550">
        <f t="shared" si="1346"/>
        <v>-75.866039677113136</v>
      </c>
      <c r="CB550" t="str">
        <f t="shared" si="1347"/>
        <v>NEGATIF</v>
      </c>
      <c r="CC550">
        <f t="shared" si="1348"/>
        <v>75</v>
      </c>
      <c r="CD550">
        <f t="shared" si="1349"/>
        <v>51</v>
      </c>
      <c r="CE550">
        <f t="shared" si="1350"/>
        <v>57</v>
      </c>
      <c r="CG550">
        <f t="shared" si="1351"/>
        <v>4.3868228780409373</v>
      </c>
      <c r="CH550">
        <f t="shared" si="1352"/>
        <v>0.40901357128540194</v>
      </c>
      <c r="CI550">
        <f t="shared" si="1353"/>
        <v>0.40905331597956229</v>
      </c>
    </row>
    <row r="551" spans="1:87">
      <c r="A551">
        <f t="shared" ref="A551:F551" si="1498">A257</f>
        <v>7.0027777777777782</v>
      </c>
      <c r="B551">
        <f t="shared" si="1498"/>
        <v>111.315</v>
      </c>
      <c r="C551">
        <f t="shared" si="1498"/>
        <v>7</v>
      </c>
      <c r="D551">
        <f t="shared" si="1498"/>
        <v>2017</v>
      </c>
      <c r="E551">
        <f t="shared" si="1498"/>
        <v>5</v>
      </c>
      <c r="F551">
        <f t="shared" si="1498"/>
        <v>26</v>
      </c>
      <c r="G551">
        <f t="shared" si="1285"/>
        <v>0.12222152900771403</v>
      </c>
      <c r="H551">
        <f t="shared" ref="H551:J551" si="1499">H257</f>
        <v>13</v>
      </c>
      <c r="I551">
        <f t="shared" si="1499"/>
        <v>0</v>
      </c>
      <c r="J551">
        <f t="shared" si="1499"/>
        <v>13</v>
      </c>
      <c r="L551">
        <f t="shared" ref="L551:M551" si="1500">L257</f>
        <v>20</v>
      </c>
      <c r="M551">
        <f t="shared" si="1500"/>
        <v>-13</v>
      </c>
      <c r="N551">
        <f t="shared" si="1288"/>
        <v>2457899.75</v>
      </c>
      <c r="O551">
        <f t="shared" si="1289"/>
        <v>8.1273429360522115E-4</v>
      </c>
      <c r="P551">
        <f t="shared" si="1290"/>
        <v>2457899.7508127345</v>
      </c>
      <c r="Q551">
        <f t="shared" si="1291"/>
        <v>0.17398359514673448</v>
      </c>
      <c r="R551">
        <f t="shared" si="1292"/>
        <v>249.4599129248852</v>
      </c>
      <c r="S551">
        <f t="shared" si="1293"/>
        <v>359.72534890368115</v>
      </c>
      <c r="T551">
        <f t="shared" si="1294"/>
        <v>4.3538968322776048</v>
      </c>
      <c r="U551">
        <f t="shared" si="1295"/>
        <v>6.2783917412546106</v>
      </c>
      <c r="V551">
        <f t="shared" si="1296"/>
        <v>148.5320213157047</v>
      </c>
      <c r="W551">
        <f t="shared" si="1297"/>
        <v>2.592372816601447</v>
      </c>
      <c r="X551">
        <f t="shared" si="1298"/>
        <v>64.009218667109053</v>
      </c>
      <c r="Y551">
        <f t="shared" si="1299"/>
        <v>1.1171716173700692</v>
      </c>
      <c r="Z551">
        <f t="shared" si="1300"/>
        <v>140.77014086705185</v>
      </c>
      <c r="AA551">
        <f t="shared" si="1301"/>
        <v>2.4569024466262799</v>
      </c>
      <c r="AB551">
        <f t="shared" si="1302"/>
        <v>50.887471808290314</v>
      </c>
      <c r="AC551">
        <f t="shared" si="1303"/>
        <v>4.3664344408556834</v>
      </c>
      <c r="AD551">
        <f t="shared" si="1304"/>
        <v>165.47414507595511</v>
      </c>
      <c r="AE551">
        <f t="shared" si="1305"/>
        <v>-378.02345482101322</v>
      </c>
      <c r="AF551">
        <f t="shared" si="1306"/>
        <v>195.46311317013615</v>
      </c>
      <c r="AG551">
        <f t="shared" si="1307"/>
        <v>475.88014011551502</v>
      </c>
      <c r="AH551">
        <f t="shared" si="1308"/>
        <v>514.04784978973908</v>
      </c>
      <c r="AI551">
        <f t="shared" si="1309"/>
        <v>0.14279106938603864</v>
      </c>
      <c r="AJ551">
        <f t="shared" si="1310"/>
        <v>249.60270399427125</v>
      </c>
      <c r="AK551">
        <f t="shared" si="1311"/>
        <v>4.3563890065808346</v>
      </c>
      <c r="AL551">
        <f t="shared" si="1312"/>
        <v>249</v>
      </c>
      <c r="AM551">
        <f t="shared" si="1313"/>
        <v>36</v>
      </c>
      <c r="AN551">
        <f t="shared" si="1314"/>
        <v>9</v>
      </c>
      <c r="AP551">
        <f t="shared" si="1315"/>
        <v>4.9203330897887234</v>
      </c>
      <c r="AQ551">
        <f t="shared" si="1316"/>
        <v>8.5876012711639013E-2</v>
      </c>
      <c r="AR551" t="str">
        <f t="shared" si="1317"/>
        <v>POSITIF</v>
      </c>
      <c r="AS551">
        <f t="shared" si="1318"/>
        <v>4</v>
      </c>
      <c r="AT551">
        <f t="shared" si="1319"/>
        <v>55</v>
      </c>
      <c r="AU551">
        <f t="shared" si="1320"/>
        <v>13</v>
      </c>
      <c r="AV551">
        <f t="shared" si="1321"/>
        <v>1.0232766360757448</v>
      </c>
      <c r="AW551" s="4">
        <f t="shared" si="1322"/>
        <v>4.2636526503156032E-2</v>
      </c>
      <c r="AX551">
        <f t="shared" si="1323"/>
        <v>1.7859546458253536E-2</v>
      </c>
      <c r="AY551">
        <f t="shared" si="1324"/>
        <v>0.27882199805056718</v>
      </c>
      <c r="AZ551" s="4">
        <f t="shared" si="1325"/>
        <v>1.1617583252106966E-2</v>
      </c>
      <c r="BA551">
        <f t="shared" si="1326"/>
        <v>357138.91646804975</v>
      </c>
      <c r="BB551" t="s">
        <v>191</v>
      </c>
      <c r="BC551">
        <f t="shared" si="1327"/>
        <v>1.6701292689003836E-2</v>
      </c>
      <c r="BD551">
        <f t="shared" si="1328"/>
        <v>148.53653998154081</v>
      </c>
      <c r="BE551">
        <f t="shared" si="1329"/>
        <v>23.4370285977515</v>
      </c>
      <c r="BF551">
        <f t="shared" si="1330"/>
        <v>-2.2772351011133909E-3</v>
      </c>
      <c r="BG551">
        <f t="shared" si="1331"/>
        <v>23.434751362650385</v>
      </c>
      <c r="BH551" s="19">
        <f t="shared" si="1332"/>
        <v>0.17398359514673448</v>
      </c>
      <c r="BI551">
        <f t="shared" si="1333"/>
        <v>22.266711842144527</v>
      </c>
      <c r="BJ551">
        <f t="shared" si="1334"/>
        <v>5.6877118421445267</v>
      </c>
      <c r="BK551">
        <f t="shared" si="1335"/>
        <v>193.96998556465712</v>
      </c>
      <c r="BL551">
        <f t="shared" si="1336"/>
        <v>3.385414898149139</v>
      </c>
      <c r="BM551">
        <f t="shared" si="1337"/>
        <v>251.34569206751075</v>
      </c>
      <c r="BN551">
        <f t="shared" si="1338"/>
        <v>16.756379471167385</v>
      </c>
      <c r="BO551">
        <f t="shared" si="1339"/>
        <v>16</v>
      </c>
      <c r="BP551">
        <f t="shared" si="1340"/>
        <v>45</v>
      </c>
      <c r="BQ551">
        <f t="shared" si="1341"/>
        <v>22</v>
      </c>
      <c r="BR551">
        <f t="shared" si="1342"/>
        <v>-17.019580049295502</v>
      </c>
      <c r="BS551" t="str">
        <f t="shared" si="1343"/>
        <v>NEGATIF</v>
      </c>
      <c r="BT551">
        <f t="shared" si="1279"/>
        <v>-0.29704770916694534</v>
      </c>
      <c r="BU551">
        <f t="shared" si="1280"/>
        <v>17</v>
      </c>
      <c r="BV551">
        <f t="shared" si="1281"/>
        <v>-2042</v>
      </c>
      <c r="BW551">
        <f t="shared" si="1282"/>
        <v>49</v>
      </c>
      <c r="BX551" t="str">
        <f t="shared" si="1283"/>
        <v>NEGATIF</v>
      </c>
      <c r="BY551">
        <f t="shared" si="1344"/>
        <v>-52.460232576987408</v>
      </c>
      <c r="BZ551">
        <f t="shared" si="1345"/>
        <v>127.53976742301259</v>
      </c>
      <c r="CA551">
        <f t="shared" si="1346"/>
        <v>-73.074764067963216</v>
      </c>
      <c r="CB551" t="str">
        <f t="shared" si="1347"/>
        <v>NEGATIF</v>
      </c>
      <c r="CC551">
        <f t="shared" si="1348"/>
        <v>73</v>
      </c>
      <c r="CD551">
        <f t="shared" si="1349"/>
        <v>4</v>
      </c>
      <c r="CE551">
        <f t="shared" si="1350"/>
        <v>29</v>
      </c>
      <c r="CG551">
        <f t="shared" si="1351"/>
        <v>4.3868098872818564</v>
      </c>
      <c r="CH551">
        <f t="shared" si="1352"/>
        <v>0.40901357066447691</v>
      </c>
      <c r="CI551">
        <f t="shared" si="1353"/>
        <v>0.40905331591483335</v>
      </c>
    </row>
    <row r="552" spans="1:87">
      <c r="A552">
        <f t="shared" ref="A552:F552" si="1501">A258</f>
        <v>7.0027777777777782</v>
      </c>
      <c r="B552">
        <f t="shared" si="1501"/>
        <v>111.315</v>
      </c>
      <c r="C552">
        <f t="shared" si="1501"/>
        <v>7</v>
      </c>
      <c r="D552">
        <f t="shared" si="1501"/>
        <v>2017</v>
      </c>
      <c r="E552">
        <f t="shared" si="1501"/>
        <v>5</v>
      </c>
      <c r="F552">
        <f t="shared" si="1501"/>
        <v>26</v>
      </c>
      <c r="G552">
        <f t="shared" si="1285"/>
        <v>0.12222152900771403</v>
      </c>
      <c r="H552">
        <f t="shared" ref="H552:J552" si="1502">H258</f>
        <v>13</v>
      </c>
      <c r="I552">
        <f t="shared" si="1502"/>
        <v>15</v>
      </c>
      <c r="J552">
        <f t="shared" si="1502"/>
        <v>13.25</v>
      </c>
      <c r="L552">
        <f t="shared" ref="L552:M552" si="1503">L258</f>
        <v>20</v>
      </c>
      <c r="M552">
        <f t="shared" si="1503"/>
        <v>-13</v>
      </c>
      <c r="N552">
        <f t="shared" si="1288"/>
        <v>2457899.760416667</v>
      </c>
      <c r="O552">
        <f t="shared" si="1289"/>
        <v>8.1273429360522115E-4</v>
      </c>
      <c r="P552">
        <f t="shared" si="1290"/>
        <v>2457899.7612294015</v>
      </c>
      <c r="Q552">
        <f t="shared" si="1291"/>
        <v>0.17398388033953333</v>
      </c>
      <c r="R552">
        <f t="shared" si="1292"/>
        <v>249.4599129248852</v>
      </c>
      <c r="S552">
        <f t="shared" si="1293"/>
        <v>359.86144257902924</v>
      </c>
      <c r="T552">
        <f t="shared" si="1294"/>
        <v>4.3538968322776048</v>
      </c>
      <c r="U552">
        <f t="shared" si="1295"/>
        <v>6.2807670239805748</v>
      </c>
      <c r="V552">
        <f t="shared" si="1296"/>
        <v>148.53146971233434</v>
      </c>
      <c r="W552">
        <f t="shared" si="1297"/>
        <v>2.5923631893064689</v>
      </c>
      <c r="X552">
        <f t="shared" si="1298"/>
        <v>64.019485827181597</v>
      </c>
      <c r="Y552">
        <f t="shared" si="1299"/>
        <v>1.1173508131181644</v>
      </c>
      <c r="Z552">
        <f t="shared" si="1300"/>
        <v>140.78040753687765</v>
      </c>
      <c r="AA552">
        <f t="shared" si="1301"/>
        <v>2.4570816338179555</v>
      </c>
      <c r="AB552">
        <f t="shared" si="1302"/>
        <v>104.66351046373047</v>
      </c>
      <c r="AC552">
        <f t="shared" si="1303"/>
        <v>3.0836150685225538</v>
      </c>
      <c r="AD552">
        <f t="shared" si="1304"/>
        <v>116.8950985702196</v>
      </c>
      <c r="AE552">
        <f t="shared" si="1305"/>
        <v>-372.3492939432266</v>
      </c>
      <c r="AF552">
        <f t="shared" si="1306"/>
        <v>194.4083904117411</v>
      </c>
      <c r="AG552">
        <f t="shared" si="1307"/>
        <v>464.36297298855595</v>
      </c>
      <c r="AH552">
        <f t="shared" si="1308"/>
        <v>511.0642935595431</v>
      </c>
      <c r="AI552">
        <f t="shared" si="1309"/>
        <v>0.14196230376653976</v>
      </c>
      <c r="AJ552">
        <f t="shared" si="1310"/>
        <v>249.60187522865175</v>
      </c>
      <c r="AK552">
        <f t="shared" si="1311"/>
        <v>4.3563745418920474</v>
      </c>
      <c r="AL552">
        <f t="shared" si="1312"/>
        <v>249</v>
      </c>
      <c r="AM552">
        <f t="shared" si="1313"/>
        <v>36</v>
      </c>
      <c r="AN552">
        <f t="shared" si="1314"/>
        <v>6</v>
      </c>
      <c r="AP552">
        <f t="shared" si="1315"/>
        <v>4.9213496398402237</v>
      </c>
      <c r="AQ552">
        <f t="shared" si="1316"/>
        <v>8.5893754857049004E-2</v>
      </c>
      <c r="AR552" t="str">
        <f t="shared" si="1317"/>
        <v>POSITIF</v>
      </c>
      <c r="AS552">
        <f t="shared" si="1318"/>
        <v>4</v>
      </c>
      <c r="AT552">
        <f t="shared" si="1319"/>
        <v>55</v>
      </c>
      <c r="AU552">
        <f t="shared" si="1320"/>
        <v>16</v>
      </c>
      <c r="AV552">
        <f t="shared" si="1321"/>
        <v>1.0232823607477095</v>
      </c>
      <c r="AW552" s="4">
        <f t="shared" si="1322"/>
        <v>4.2636765031154565E-2</v>
      </c>
      <c r="AX552">
        <f t="shared" si="1323"/>
        <v>1.7859646372627914E-2</v>
      </c>
      <c r="AY552">
        <f t="shared" si="1324"/>
        <v>0.27882355775329742</v>
      </c>
      <c r="AZ552" s="4">
        <f t="shared" si="1325"/>
        <v>1.1617648239720725E-2</v>
      </c>
      <c r="BA552">
        <f t="shared" si="1326"/>
        <v>357136.91869515559</v>
      </c>
      <c r="BB552" t="s">
        <v>191</v>
      </c>
      <c r="BC552">
        <f t="shared" si="1327"/>
        <v>1.6701292677025741E-2</v>
      </c>
      <c r="BD552">
        <f t="shared" si="1328"/>
        <v>148.53598837980749</v>
      </c>
      <c r="BE552">
        <f t="shared" si="1329"/>
        <v>23.437028594042804</v>
      </c>
      <c r="BF552">
        <f t="shared" si="1330"/>
        <v>-2.2772669560747879E-3</v>
      </c>
      <c r="BG552">
        <f t="shared" si="1331"/>
        <v>23.43475132708673</v>
      </c>
      <c r="BH552" s="19">
        <f t="shared" si="1332"/>
        <v>0.17398388033953333</v>
      </c>
      <c r="BI552">
        <f t="shared" si="1333"/>
        <v>22.517396329498538</v>
      </c>
      <c r="BJ552">
        <f t="shared" si="1334"/>
        <v>5.9383963294985378</v>
      </c>
      <c r="BK552">
        <f t="shared" si="1335"/>
        <v>197.73100611993098</v>
      </c>
      <c r="BL552">
        <f t="shared" si="1336"/>
        <v>3.4510570900738533</v>
      </c>
      <c r="BM552">
        <f t="shared" si="1337"/>
        <v>251.34493882254708</v>
      </c>
      <c r="BN552">
        <f t="shared" si="1338"/>
        <v>16.756329254836473</v>
      </c>
      <c r="BO552">
        <f t="shared" si="1339"/>
        <v>16</v>
      </c>
      <c r="BP552">
        <f t="shared" si="1340"/>
        <v>45</v>
      </c>
      <c r="BQ552">
        <f t="shared" si="1341"/>
        <v>22</v>
      </c>
      <c r="BR552">
        <f t="shared" si="1342"/>
        <v>-17.018454507002595</v>
      </c>
      <c r="BS552" t="str">
        <f t="shared" si="1343"/>
        <v>NEGATIF</v>
      </c>
      <c r="BT552">
        <f t="shared" si="1279"/>
        <v>-0.29702806474806365</v>
      </c>
      <c r="BU552">
        <f t="shared" si="1280"/>
        <v>17</v>
      </c>
      <c r="BV552">
        <f t="shared" si="1281"/>
        <v>-2042</v>
      </c>
      <c r="BW552">
        <f t="shared" si="1282"/>
        <v>53</v>
      </c>
      <c r="BX552" t="str">
        <f t="shared" si="1283"/>
        <v>NEGATIF</v>
      </c>
      <c r="BY552">
        <f t="shared" si="1344"/>
        <v>-58.35715263894744</v>
      </c>
      <c r="BZ552">
        <f t="shared" si="1345"/>
        <v>121.64284736105256</v>
      </c>
      <c r="CA552">
        <f t="shared" si="1346"/>
        <v>-69.997215823271617</v>
      </c>
      <c r="CB552" t="str">
        <f t="shared" si="1347"/>
        <v>NEGATIF</v>
      </c>
      <c r="CC552">
        <f t="shared" si="1348"/>
        <v>69</v>
      </c>
      <c r="CD552">
        <f t="shared" si="1349"/>
        <v>59</v>
      </c>
      <c r="CE552">
        <f t="shared" si="1350"/>
        <v>49</v>
      </c>
      <c r="CG552">
        <f t="shared" si="1351"/>
        <v>4.3867967406771662</v>
      </c>
      <c r="CH552">
        <f t="shared" si="1352"/>
        <v>0.40901357004377403</v>
      </c>
      <c r="CI552">
        <f t="shared" si="1353"/>
        <v>0.4090533158501044</v>
      </c>
    </row>
    <row r="553" spans="1:87">
      <c r="A553">
        <f t="shared" ref="A553:F553" si="1504">A259</f>
        <v>7.0027777777777782</v>
      </c>
      <c r="B553">
        <f t="shared" si="1504"/>
        <v>111.315</v>
      </c>
      <c r="C553">
        <f t="shared" si="1504"/>
        <v>7</v>
      </c>
      <c r="D553">
        <f t="shared" si="1504"/>
        <v>2017</v>
      </c>
      <c r="E553">
        <f t="shared" si="1504"/>
        <v>5</v>
      </c>
      <c r="F553">
        <f t="shared" si="1504"/>
        <v>26</v>
      </c>
      <c r="G553">
        <f t="shared" si="1285"/>
        <v>0.12222152900771403</v>
      </c>
      <c r="H553">
        <f t="shared" ref="H553:J553" si="1505">H259</f>
        <v>13</v>
      </c>
      <c r="I553">
        <f t="shared" si="1505"/>
        <v>30</v>
      </c>
      <c r="J553">
        <f t="shared" si="1505"/>
        <v>13.5</v>
      </c>
      <c r="L553">
        <f t="shared" ref="L553:M553" si="1506">L259</f>
        <v>20</v>
      </c>
      <c r="M553">
        <f t="shared" si="1506"/>
        <v>-13</v>
      </c>
      <c r="N553">
        <f t="shared" si="1288"/>
        <v>2457899.7708333335</v>
      </c>
      <c r="O553">
        <f t="shared" si="1289"/>
        <v>8.1273429360522115E-4</v>
      </c>
      <c r="P553">
        <f t="shared" si="1290"/>
        <v>2457899.771646068</v>
      </c>
      <c r="Q553">
        <f t="shared" si="1291"/>
        <v>0.17398416553231938</v>
      </c>
      <c r="R553">
        <f t="shared" si="1292"/>
        <v>249.4599129248852</v>
      </c>
      <c r="S553">
        <f t="shared" si="1293"/>
        <v>359.99753624828008</v>
      </c>
      <c r="T553">
        <f t="shared" si="1294"/>
        <v>4.3538968322776048</v>
      </c>
      <c r="U553">
        <f t="shared" si="1295"/>
        <v>6.283142306600122</v>
      </c>
      <c r="V553">
        <f t="shared" si="1296"/>
        <v>148.53091810898871</v>
      </c>
      <c r="W553">
        <f t="shared" si="1297"/>
        <v>2.5923535620119229</v>
      </c>
      <c r="X553">
        <f t="shared" si="1298"/>
        <v>64.029752986792118</v>
      </c>
      <c r="Y553">
        <f t="shared" si="1299"/>
        <v>1.1175300088581959</v>
      </c>
      <c r="Z553">
        <f t="shared" si="1300"/>
        <v>140.79067420624233</v>
      </c>
      <c r="AA553">
        <f t="shared" si="1301"/>
        <v>2.4572608210015825</v>
      </c>
      <c r="AB553">
        <f t="shared" si="1302"/>
        <v>158.43985560680503</v>
      </c>
      <c r="AC553">
        <f t="shared" si="1303"/>
        <v>1.8004706988169668</v>
      </c>
      <c r="AD553">
        <f t="shared" si="1304"/>
        <v>68.266766196507476</v>
      </c>
      <c r="AE553">
        <f t="shared" si="1305"/>
        <v>-366.63588637303729</v>
      </c>
      <c r="AF553">
        <f t="shared" si="1306"/>
        <v>193.35259683153856</v>
      </c>
      <c r="AG553">
        <f t="shared" si="1307"/>
        <v>452.84139554984858</v>
      </c>
      <c r="AH553">
        <f t="shared" si="1308"/>
        <v>508.06519851047932</v>
      </c>
      <c r="AI553">
        <f t="shared" si="1309"/>
        <v>0.14112922180846649</v>
      </c>
      <c r="AJ553">
        <f t="shared" si="1310"/>
        <v>249.60104214669366</v>
      </c>
      <c r="AK553">
        <f t="shared" si="1311"/>
        <v>4.3563600018689392</v>
      </c>
      <c r="AL553">
        <f t="shared" si="1312"/>
        <v>249</v>
      </c>
      <c r="AM553">
        <f t="shared" si="1313"/>
        <v>36</v>
      </c>
      <c r="AN553">
        <f t="shared" si="1314"/>
        <v>3</v>
      </c>
      <c r="AP553">
        <f t="shared" si="1315"/>
        <v>4.9221363584240123</v>
      </c>
      <c r="AQ553">
        <f t="shared" si="1316"/>
        <v>8.590748568662275E-2</v>
      </c>
      <c r="AR553" t="str">
        <f t="shared" si="1317"/>
        <v>POSITIF</v>
      </c>
      <c r="AS553">
        <f t="shared" si="1318"/>
        <v>4</v>
      </c>
      <c r="AT553">
        <f t="shared" si="1319"/>
        <v>55</v>
      </c>
      <c r="AU553">
        <f t="shared" si="1320"/>
        <v>19</v>
      </c>
      <c r="AV553">
        <f t="shared" si="1321"/>
        <v>1.0232876560755768</v>
      </c>
      <c r="AW553" s="4">
        <f t="shared" si="1322"/>
        <v>4.2636985669815698E-2</v>
      </c>
      <c r="AX553">
        <f t="shared" si="1323"/>
        <v>1.7859738793534172E-2</v>
      </c>
      <c r="AY553">
        <f t="shared" si="1324"/>
        <v>0.278825000480037</v>
      </c>
      <c r="AZ553" s="4">
        <f t="shared" si="1325"/>
        <v>1.1617708353334874E-2</v>
      </c>
      <c r="BA553">
        <f t="shared" si="1326"/>
        <v>357135.07077293174</v>
      </c>
      <c r="BB553" t="s">
        <v>191</v>
      </c>
      <c r="BC553">
        <f t="shared" si="1327"/>
        <v>1.6701292665047641E-2</v>
      </c>
      <c r="BD553">
        <f t="shared" si="1328"/>
        <v>148.5354367780989</v>
      </c>
      <c r="BE553">
        <f t="shared" si="1329"/>
        <v>23.437028590334108</v>
      </c>
      <c r="BF553">
        <f t="shared" si="1330"/>
        <v>-2.2772987983010959E-3</v>
      </c>
      <c r="BG553">
        <f t="shared" si="1331"/>
        <v>23.434751291535807</v>
      </c>
      <c r="BH553" s="19">
        <f t="shared" si="1332"/>
        <v>0.17398416553231938</v>
      </c>
      <c r="BI553">
        <f t="shared" si="1333"/>
        <v>22.768080805645635</v>
      </c>
      <c r="BJ553">
        <f t="shared" si="1334"/>
        <v>6.1890808056456343</v>
      </c>
      <c r="BK553">
        <f t="shared" si="1335"/>
        <v>201.49203042956518</v>
      </c>
      <c r="BL553">
        <f t="shared" si="1336"/>
        <v>3.5166993475245167</v>
      </c>
      <c r="BM553">
        <f t="shared" si="1337"/>
        <v>251.34418165511937</v>
      </c>
      <c r="BN553">
        <f t="shared" si="1338"/>
        <v>16.756278777007957</v>
      </c>
      <c r="BO553">
        <f t="shared" si="1339"/>
        <v>16</v>
      </c>
      <c r="BP553">
        <f t="shared" si="1340"/>
        <v>45</v>
      </c>
      <c r="BQ553">
        <f t="shared" si="1341"/>
        <v>22</v>
      </c>
      <c r="BR553">
        <f t="shared" si="1342"/>
        <v>-17.01755574181519</v>
      </c>
      <c r="BS553" t="str">
        <f t="shared" si="1343"/>
        <v>NEGATIF</v>
      </c>
      <c r="BT553">
        <f t="shared" si="1279"/>
        <v>-0.29701237833634114</v>
      </c>
      <c r="BU553">
        <f t="shared" si="1280"/>
        <v>17</v>
      </c>
      <c r="BV553">
        <f t="shared" si="1281"/>
        <v>-2042</v>
      </c>
      <c r="BW553">
        <f t="shared" si="1282"/>
        <v>56</v>
      </c>
      <c r="BX553" t="str">
        <f t="shared" si="1283"/>
        <v>NEGATIF</v>
      </c>
      <c r="BY553">
        <f t="shared" si="1344"/>
        <v>-62.546637511890161</v>
      </c>
      <c r="BZ553">
        <f t="shared" si="1345"/>
        <v>117.45336248810983</v>
      </c>
      <c r="CA553">
        <f t="shared" si="1346"/>
        <v>-66.747193468301546</v>
      </c>
      <c r="CB553" t="str">
        <f t="shared" si="1347"/>
        <v>NEGATIF</v>
      </c>
      <c r="CC553">
        <f t="shared" si="1348"/>
        <v>66</v>
      </c>
      <c r="CD553">
        <f t="shared" si="1349"/>
        <v>44</v>
      </c>
      <c r="CE553">
        <f t="shared" si="1350"/>
        <v>49</v>
      </c>
      <c r="CG553">
        <f t="shared" si="1351"/>
        <v>4.3867835256125636</v>
      </c>
      <c r="CH553">
        <f t="shared" si="1352"/>
        <v>0.40901356942329337</v>
      </c>
      <c r="CI553">
        <f t="shared" si="1353"/>
        <v>0.40905331578537546</v>
      </c>
    </row>
    <row r="554" spans="1:87">
      <c r="A554">
        <f t="shared" ref="A554:F554" si="1507">A260</f>
        <v>7.0027777777777782</v>
      </c>
      <c r="B554">
        <f t="shared" si="1507"/>
        <v>111.315</v>
      </c>
      <c r="C554">
        <f t="shared" si="1507"/>
        <v>7</v>
      </c>
      <c r="D554">
        <f t="shared" si="1507"/>
        <v>2017</v>
      </c>
      <c r="E554">
        <f t="shared" si="1507"/>
        <v>5</v>
      </c>
      <c r="F554">
        <f t="shared" si="1507"/>
        <v>26</v>
      </c>
      <c r="G554">
        <f t="shared" si="1285"/>
        <v>0.12222152900771403</v>
      </c>
      <c r="H554">
        <f t="shared" ref="H554:J554" si="1508">H260</f>
        <v>13</v>
      </c>
      <c r="I554">
        <f t="shared" si="1508"/>
        <v>45</v>
      </c>
      <c r="J554">
        <f t="shared" si="1508"/>
        <v>13.75</v>
      </c>
      <c r="L554">
        <f t="shared" ref="L554:M554" si="1509">L260</f>
        <v>20</v>
      </c>
      <c r="M554">
        <f t="shared" si="1509"/>
        <v>-13</v>
      </c>
      <c r="N554">
        <f t="shared" si="1288"/>
        <v>2457899.78125</v>
      </c>
      <c r="O554">
        <f t="shared" si="1289"/>
        <v>8.1273429360522115E-4</v>
      </c>
      <c r="P554">
        <f t="shared" si="1290"/>
        <v>2457899.7820627345</v>
      </c>
      <c r="Q554">
        <f t="shared" si="1291"/>
        <v>0.17398445072510546</v>
      </c>
      <c r="R554">
        <f t="shared" si="1292"/>
        <v>249.4599129248852</v>
      </c>
      <c r="S554">
        <f t="shared" si="1293"/>
        <v>0.13362991753092501</v>
      </c>
      <c r="T554">
        <f t="shared" si="1294"/>
        <v>4.3538968322776048</v>
      </c>
      <c r="U554">
        <f t="shared" si="1295"/>
        <v>2.3322820400831332E-3</v>
      </c>
      <c r="V554">
        <f t="shared" si="1296"/>
        <v>148.53036650564309</v>
      </c>
      <c r="W554">
        <f t="shared" si="1297"/>
        <v>2.5923439347173769</v>
      </c>
      <c r="X554">
        <f t="shared" si="1298"/>
        <v>64.040020146404459</v>
      </c>
      <c r="Y554">
        <f t="shared" si="1299"/>
        <v>1.1177092045982588</v>
      </c>
      <c r="Z554">
        <f t="shared" si="1300"/>
        <v>140.80094087560792</v>
      </c>
      <c r="AA554">
        <f t="shared" si="1301"/>
        <v>2.4574400081852259</v>
      </c>
      <c r="AB554">
        <f t="shared" si="1302"/>
        <v>212.21620624253131</v>
      </c>
      <c r="AC554">
        <f t="shared" si="1303"/>
        <v>0.51713653471311838</v>
      </c>
      <c r="AD554">
        <f t="shared" si="1304"/>
        <v>19.609649579369758</v>
      </c>
      <c r="AE554">
        <f t="shared" si="1305"/>
        <v>-360.88383406955478</v>
      </c>
      <c r="AF554">
        <f t="shared" si="1306"/>
        <v>192.29576013211519</v>
      </c>
      <c r="AG554">
        <f t="shared" si="1307"/>
        <v>441.31549423652996</v>
      </c>
      <c r="AH554">
        <f t="shared" si="1308"/>
        <v>505.07041265570456</v>
      </c>
      <c r="AI554">
        <f t="shared" si="1309"/>
        <v>0.14029733684880683</v>
      </c>
      <c r="AJ554">
        <f t="shared" si="1310"/>
        <v>249.60021026173402</v>
      </c>
      <c r="AK554">
        <f t="shared" si="1311"/>
        <v>4.356345482737396</v>
      </c>
      <c r="AL554">
        <f t="shared" si="1312"/>
        <v>249</v>
      </c>
      <c r="AM554">
        <f t="shared" si="1313"/>
        <v>36</v>
      </c>
      <c r="AN554">
        <f t="shared" si="1314"/>
        <v>0</v>
      </c>
      <c r="AP554">
        <f t="shared" si="1315"/>
        <v>4.9225265588694302</v>
      </c>
      <c r="AQ554">
        <f t="shared" si="1316"/>
        <v>8.5914295969138035E-2</v>
      </c>
      <c r="AR554" t="str">
        <f t="shared" si="1317"/>
        <v>POSITIF</v>
      </c>
      <c r="AS554">
        <f t="shared" si="1318"/>
        <v>4</v>
      </c>
      <c r="AT554">
        <f t="shared" si="1319"/>
        <v>55</v>
      </c>
      <c r="AU554">
        <f t="shared" si="1320"/>
        <v>21</v>
      </c>
      <c r="AV554">
        <f t="shared" si="1321"/>
        <v>1.0232925220226179</v>
      </c>
      <c r="AW554" s="4">
        <f t="shared" si="1322"/>
        <v>4.2637188417609079E-2</v>
      </c>
      <c r="AX554">
        <f t="shared" si="1323"/>
        <v>1.7859823720331267E-2</v>
      </c>
      <c r="AY554">
        <f t="shared" si="1324"/>
        <v>0.27882632622077957</v>
      </c>
      <c r="AZ554" s="4">
        <f t="shared" si="1325"/>
        <v>1.1617763592532483E-2</v>
      </c>
      <c r="BA554">
        <f t="shared" si="1326"/>
        <v>357133.37270954298</v>
      </c>
      <c r="BB554" t="s">
        <v>191</v>
      </c>
      <c r="BC554">
        <f t="shared" si="1327"/>
        <v>1.6701292653069546E-2</v>
      </c>
      <c r="BD554">
        <f t="shared" si="1328"/>
        <v>148.53488517639025</v>
      </c>
      <c r="BE554">
        <f t="shared" si="1329"/>
        <v>23.437028586625413</v>
      </c>
      <c r="BF554">
        <f t="shared" si="1330"/>
        <v>-2.2773306277880201E-3</v>
      </c>
      <c r="BG554">
        <f t="shared" si="1331"/>
        <v>23.434751255997625</v>
      </c>
      <c r="BH554" s="19">
        <f t="shared" si="1332"/>
        <v>0.17398445072510546</v>
      </c>
      <c r="BI554">
        <f t="shared" si="1333"/>
        <v>23.018765281823775</v>
      </c>
      <c r="BJ554">
        <f t="shared" si="1334"/>
        <v>6.4397652818237745</v>
      </c>
      <c r="BK554">
        <f t="shared" si="1335"/>
        <v>205.2530536511963</v>
      </c>
      <c r="BL554">
        <f t="shared" si="1336"/>
        <v>3.5823415859859442</v>
      </c>
      <c r="BM554">
        <f t="shared" si="1337"/>
        <v>251.34342557616034</v>
      </c>
      <c r="BN554">
        <f t="shared" si="1338"/>
        <v>16.756228371744022</v>
      </c>
      <c r="BO554">
        <f t="shared" si="1339"/>
        <v>16</v>
      </c>
      <c r="BP554">
        <f t="shared" si="1340"/>
        <v>45</v>
      </c>
      <c r="BQ554">
        <f t="shared" si="1341"/>
        <v>22</v>
      </c>
      <c r="BR554">
        <f t="shared" si="1342"/>
        <v>-17.017049475204356</v>
      </c>
      <c r="BS554" t="str">
        <f t="shared" si="1343"/>
        <v>NEGATIF</v>
      </c>
      <c r="BT554">
        <f t="shared" si="1279"/>
        <v>-0.29700354231708914</v>
      </c>
      <c r="BU554">
        <f t="shared" si="1280"/>
        <v>17</v>
      </c>
      <c r="BV554">
        <f t="shared" si="1281"/>
        <v>-2042</v>
      </c>
      <c r="BW554">
        <f t="shared" si="1282"/>
        <v>58</v>
      </c>
      <c r="BX554" t="str">
        <f t="shared" si="1283"/>
        <v>NEGATIF</v>
      </c>
      <c r="BY554">
        <f t="shared" si="1344"/>
        <v>-65.601686694936575</v>
      </c>
      <c r="BZ554">
        <f t="shared" si="1345"/>
        <v>114.39831330506343</v>
      </c>
      <c r="CA554">
        <f t="shared" si="1346"/>
        <v>-63.388294896964332</v>
      </c>
      <c r="CB554" t="str">
        <f t="shared" si="1347"/>
        <v>NEGATIF</v>
      </c>
      <c r="CC554">
        <f t="shared" si="1348"/>
        <v>63</v>
      </c>
      <c r="CD554">
        <f t="shared" si="1349"/>
        <v>23</v>
      </c>
      <c r="CE554">
        <f t="shared" si="1350"/>
        <v>17</v>
      </c>
      <c r="CG554">
        <f t="shared" si="1351"/>
        <v>4.3867703295453238</v>
      </c>
      <c r="CH554">
        <f t="shared" si="1352"/>
        <v>0.40901356880303508</v>
      </c>
      <c r="CI554">
        <f t="shared" si="1353"/>
        <v>0.40905331572064652</v>
      </c>
    </row>
    <row r="555" spans="1:87">
      <c r="A555">
        <f t="shared" ref="A555:F555" si="1510">A261</f>
        <v>7.0027777777777782</v>
      </c>
      <c r="B555">
        <f t="shared" si="1510"/>
        <v>111.315</v>
      </c>
      <c r="C555">
        <f t="shared" si="1510"/>
        <v>7</v>
      </c>
      <c r="D555">
        <f t="shared" si="1510"/>
        <v>2017</v>
      </c>
      <c r="E555">
        <f t="shared" si="1510"/>
        <v>5</v>
      </c>
      <c r="F555">
        <f t="shared" si="1510"/>
        <v>26</v>
      </c>
      <c r="G555">
        <f t="shared" si="1285"/>
        <v>0.12222152900771403</v>
      </c>
      <c r="H555">
        <f t="shared" ref="H555:J555" si="1511">H261</f>
        <v>14</v>
      </c>
      <c r="I555">
        <f t="shared" si="1511"/>
        <v>0</v>
      </c>
      <c r="J555">
        <f t="shared" si="1511"/>
        <v>14</v>
      </c>
      <c r="L555">
        <f t="shared" ref="L555:M555" si="1512">L261</f>
        <v>20</v>
      </c>
      <c r="M555">
        <f t="shared" si="1512"/>
        <v>-13</v>
      </c>
      <c r="N555">
        <f t="shared" si="1288"/>
        <v>2457899.791666667</v>
      </c>
      <c r="O555">
        <f t="shared" si="1289"/>
        <v>8.1273429360522115E-4</v>
      </c>
      <c r="P555">
        <f t="shared" si="1290"/>
        <v>2457899.7924794015</v>
      </c>
      <c r="Q555">
        <f t="shared" si="1291"/>
        <v>0.17398473591790428</v>
      </c>
      <c r="R555">
        <f t="shared" si="1292"/>
        <v>249.4599129248852</v>
      </c>
      <c r="S555">
        <f t="shared" si="1293"/>
        <v>0.26972359287901781</v>
      </c>
      <c r="T555">
        <f t="shared" si="1294"/>
        <v>4.3538968322776048</v>
      </c>
      <c r="U555">
        <f t="shared" si="1295"/>
        <v>4.7075647660475926E-3</v>
      </c>
      <c r="V555">
        <f t="shared" si="1296"/>
        <v>148.52981490227279</v>
      </c>
      <c r="W555">
        <f t="shared" si="1297"/>
        <v>2.5923343074224001</v>
      </c>
      <c r="X555">
        <f t="shared" si="1298"/>
        <v>64.050287306475184</v>
      </c>
      <c r="Y555">
        <f t="shared" si="1299"/>
        <v>1.1178884003463223</v>
      </c>
      <c r="Z555">
        <f t="shared" si="1300"/>
        <v>140.81120754543281</v>
      </c>
      <c r="AA555">
        <f t="shared" si="1301"/>
        <v>2.4576191953768856</v>
      </c>
      <c r="AB555">
        <f t="shared" si="1302"/>
        <v>265.99226137586606</v>
      </c>
      <c r="AC555">
        <f t="shared" si="1303"/>
        <v>-0.76625219993257376</v>
      </c>
      <c r="AD555">
        <f t="shared" si="1304"/>
        <v>-29.055737490651541</v>
      </c>
      <c r="AE555">
        <f t="shared" si="1305"/>
        <v>-355.09374306028383</v>
      </c>
      <c r="AF555">
        <f t="shared" si="1306"/>
        <v>191.23790804314859</v>
      </c>
      <c r="AG555">
        <f t="shared" si="1307"/>
        <v>429.78535551840361</v>
      </c>
      <c r="AH555">
        <f t="shared" si="1308"/>
        <v>502.0997921865503</v>
      </c>
      <c r="AI555">
        <f t="shared" si="1309"/>
        <v>0.13947216449626398</v>
      </c>
      <c r="AJ555">
        <f t="shared" si="1310"/>
        <v>249.59938508938146</v>
      </c>
      <c r="AK555">
        <f t="shared" si="1311"/>
        <v>4.3563310807629474</v>
      </c>
      <c r="AL555">
        <f t="shared" si="1312"/>
        <v>249</v>
      </c>
      <c r="AM555">
        <f t="shared" si="1313"/>
        <v>35</v>
      </c>
      <c r="AN555">
        <f t="shared" si="1314"/>
        <v>57</v>
      </c>
      <c r="AP555">
        <f t="shared" si="1315"/>
        <v>4.9223833160612251</v>
      </c>
      <c r="AQ555">
        <f t="shared" si="1316"/>
        <v>8.5911795910505059E-2</v>
      </c>
      <c r="AR555" t="str">
        <f t="shared" si="1317"/>
        <v>POSITIF</v>
      </c>
      <c r="AS555">
        <f t="shared" si="1318"/>
        <v>4</v>
      </c>
      <c r="AT555">
        <f t="shared" si="1319"/>
        <v>55</v>
      </c>
      <c r="AU555">
        <f t="shared" si="1320"/>
        <v>20</v>
      </c>
      <c r="AV555">
        <f t="shared" si="1321"/>
        <v>1.0232969585556253</v>
      </c>
      <c r="AW555" s="4">
        <f t="shared" si="1322"/>
        <v>4.2637373273151057E-2</v>
      </c>
      <c r="AX555">
        <f t="shared" si="1323"/>
        <v>1.7859901152439621E-2</v>
      </c>
      <c r="AY555">
        <f t="shared" si="1324"/>
        <v>0.27882753496647839</v>
      </c>
      <c r="AZ555" s="4">
        <f t="shared" si="1325"/>
        <v>1.1617813956936599E-2</v>
      </c>
      <c r="BA555">
        <f t="shared" si="1326"/>
        <v>357131.82451230183</v>
      </c>
      <c r="BB555" t="s">
        <v>191</v>
      </c>
      <c r="BC555">
        <f t="shared" si="1327"/>
        <v>1.670129264109145E-2</v>
      </c>
      <c r="BD555">
        <f t="shared" si="1328"/>
        <v>148.53433357465693</v>
      </c>
      <c r="BE555">
        <f t="shared" si="1329"/>
        <v>23.437028582916717</v>
      </c>
      <c r="BF555">
        <f t="shared" si="1330"/>
        <v>-2.2773624445312337E-3</v>
      </c>
      <c r="BG555">
        <f t="shared" si="1331"/>
        <v>23.434751220472187</v>
      </c>
      <c r="BH555" s="19">
        <f t="shared" si="1332"/>
        <v>0.17398473591790428</v>
      </c>
      <c r="BI555">
        <f t="shared" si="1333"/>
        <v>23.269449769177786</v>
      </c>
      <c r="BJ555">
        <f t="shared" si="1334"/>
        <v>6.6904497691777856</v>
      </c>
      <c r="BK555">
        <f t="shared" si="1335"/>
        <v>209.01407093901418</v>
      </c>
      <c r="BL555">
        <f t="shared" si="1336"/>
        <v>3.6479837208827934</v>
      </c>
      <c r="BM555">
        <f t="shared" si="1337"/>
        <v>251.34267559865259</v>
      </c>
      <c r="BN555">
        <f t="shared" si="1338"/>
        <v>16.756178373243507</v>
      </c>
      <c r="BO555">
        <f t="shared" si="1339"/>
        <v>16</v>
      </c>
      <c r="BP555">
        <f t="shared" si="1340"/>
        <v>45</v>
      </c>
      <c r="BQ555">
        <f t="shared" si="1341"/>
        <v>22</v>
      </c>
      <c r="BR555">
        <f t="shared" si="1342"/>
        <v>-17.017071981415867</v>
      </c>
      <c r="BS555" t="str">
        <f t="shared" si="1343"/>
        <v>NEGATIF</v>
      </c>
      <c r="BT555">
        <f t="shared" si="1279"/>
        <v>-0.29700393512458217</v>
      </c>
      <c r="BU555">
        <f t="shared" si="1280"/>
        <v>17</v>
      </c>
      <c r="BV555">
        <f t="shared" si="1281"/>
        <v>-2042</v>
      </c>
      <c r="BW555">
        <f t="shared" si="1282"/>
        <v>58</v>
      </c>
      <c r="BX555" t="str">
        <f t="shared" si="1283"/>
        <v>NEGATIF</v>
      </c>
      <c r="BY555">
        <f t="shared" si="1344"/>
        <v>-67.87885586794863</v>
      </c>
      <c r="BZ555">
        <f t="shared" si="1345"/>
        <v>112.12114413205137</v>
      </c>
      <c r="CA555">
        <f t="shared" si="1346"/>
        <v>-59.957569472084138</v>
      </c>
      <c r="CB555" t="str">
        <f t="shared" si="1347"/>
        <v>NEGATIF</v>
      </c>
      <c r="CC555">
        <f t="shared" si="1348"/>
        <v>59</v>
      </c>
      <c r="CD555">
        <f t="shared" si="1349"/>
        <v>57</v>
      </c>
      <c r="CE555">
        <f t="shared" si="1350"/>
        <v>27</v>
      </c>
      <c r="CG555">
        <f t="shared" si="1351"/>
        <v>4.3867572399684978</v>
      </c>
      <c r="CH555">
        <f t="shared" si="1352"/>
        <v>0.40901356818299922</v>
      </c>
      <c r="CI555">
        <f t="shared" si="1353"/>
        <v>0.40905331565591757</v>
      </c>
    </row>
    <row r="556" spans="1:87">
      <c r="A556">
        <f t="shared" ref="A556:F556" si="1513">A262</f>
        <v>7.0027777777777782</v>
      </c>
      <c r="B556">
        <f t="shared" si="1513"/>
        <v>111.315</v>
      </c>
      <c r="C556">
        <f t="shared" si="1513"/>
        <v>7</v>
      </c>
      <c r="D556">
        <f t="shared" si="1513"/>
        <v>2017</v>
      </c>
      <c r="E556">
        <f t="shared" si="1513"/>
        <v>5</v>
      </c>
      <c r="F556">
        <f t="shared" si="1513"/>
        <v>26</v>
      </c>
      <c r="G556">
        <f t="shared" si="1285"/>
        <v>0.12222152900771403</v>
      </c>
      <c r="H556">
        <f t="shared" ref="H556:J556" si="1514">H262</f>
        <v>14</v>
      </c>
      <c r="I556">
        <f t="shared" si="1514"/>
        <v>15</v>
      </c>
      <c r="J556">
        <f t="shared" si="1514"/>
        <v>14.25</v>
      </c>
      <c r="L556">
        <f t="shared" ref="L556:M556" si="1515">L262</f>
        <v>20</v>
      </c>
      <c r="M556">
        <f t="shared" si="1515"/>
        <v>-13</v>
      </c>
      <c r="N556">
        <f t="shared" si="1288"/>
        <v>2457899.8020833335</v>
      </c>
      <c r="O556">
        <f t="shared" si="1289"/>
        <v>8.1273429360522115E-4</v>
      </c>
      <c r="P556">
        <f t="shared" si="1290"/>
        <v>2457899.802896068</v>
      </c>
      <c r="Q556">
        <f t="shared" si="1291"/>
        <v>0.17398502111069036</v>
      </c>
      <c r="R556">
        <f t="shared" si="1292"/>
        <v>249.4599129248852</v>
      </c>
      <c r="S556">
        <f t="shared" si="1293"/>
        <v>0.40581726214441005</v>
      </c>
      <c r="T556">
        <f t="shared" si="1294"/>
        <v>4.3538968322776048</v>
      </c>
      <c r="U556">
        <f t="shared" si="1295"/>
        <v>7.0828473858488995E-3</v>
      </c>
      <c r="V556">
        <f t="shared" si="1296"/>
        <v>148.52926329892711</v>
      </c>
      <c r="W556">
        <f t="shared" si="1297"/>
        <v>2.5923246801278528</v>
      </c>
      <c r="X556">
        <f t="shared" si="1298"/>
        <v>64.060554466087524</v>
      </c>
      <c r="Y556">
        <f t="shared" si="1299"/>
        <v>1.1180675960863855</v>
      </c>
      <c r="Z556">
        <f t="shared" si="1300"/>
        <v>140.8214742147984</v>
      </c>
      <c r="AA556">
        <f t="shared" si="1301"/>
        <v>2.4577983825605285</v>
      </c>
      <c r="AB556">
        <f t="shared" si="1302"/>
        <v>319.76771279141809</v>
      </c>
      <c r="AC556">
        <f t="shared" si="1303"/>
        <v>-2.0495601038466624</v>
      </c>
      <c r="AD556">
        <f t="shared" si="1304"/>
        <v>-77.708871226605169</v>
      </c>
      <c r="AE556">
        <f t="shared" si="1305"/>
        <v>-349.26622415956325</v>
      </c>
      <c r="AF556">
        <f t="shared" si="1306"/>
        <v>190.17906846286809</v>
      </c>
      <c r="AG556">
        <f t="shared" si="1307"/>
        <v>418.25106744470378</v>
      </c>
      <c r="AH556">
        <f t="shared" si="1308"/>
        <v>499.17319320897491</v>
      </c>
      <c r="AI556">
        <f t="shared" si="1309"/>
        <v>0.13865922033582637</v>
      </c>
      <c r="AJ556">
        <f t="shared" si="1310"/>
        <v>249.59857214522103</v>
      </c>
      <c r="AK556">
        <f t="shared" si="1311"/>
        <v>4.3563168922107129</v>
      </c>
      <c r="AL556">
        <f t="shared" si="1312"/>
        <v>249</v>
      </c>
      <c r="AM556">
        <f t="shared" si="1313"/>
        <v>35</v>
      </c>
      <c r="AN556">
        <f t="shared" si="1314"/>
        <v>54</v>
      </c>
      <c r="AP556">
        <f t="shared" si="1315"/>
        <v>4.9216273273117555</v>
      </c>
      <c r="AQ556">
        <f t="shared" si="1316"/>
        <v>8.5898601417718781E-2</v>
      </c>
      <c r="AR556" t="str">
        <f t="shared" si="1317"/>
        <v>POSITIF</v>
      </c>
      <c r="AS556">
        <f t="shared" si="1318"/>
        <v>4</v>
      </c>
      <c r="AT556">
        <f t="shared" si="1319"/>
        <v>55</v>
      </c>
      <c r="AU556">
        <f t="shared" si="1320"/>
        <v>17</v>
      </c>
      <c r="AV556">
        <f t="shared" si="1321"/>
        <v>1.0233009656444072</v>
      </c>
      <c r="AW556" s="4">
        <f t="shared" si="1322"/>
        <v>4.2637540235183631E-2</v>
      </c>
      <c r="AX556">
        <f t="shared" si="1323"/>
        <v>1.7859971089332283E-2</v>
      </c>
      <c r="AY556">
        <f t="shared" si="1324"/>
        <v>0.27882862670890773</v>
      </c>
      <c r="AZ556" s="4">
        <f t="shared" si="1325"/>
        <v>1.161785944620449E-2</v>
      </c>
      <c r="BA556">
        <f t="shared" si="1326"/>
        <v>357130.4261878457</v>
      </c>
      <c r="BB556" t="s">
        <v>191</v>
      </c>
      <c r="BC556">
        <f t="shared" si="1327"/>
        <v>1.6701292629113351E-2</v>
      </c>
      <c r="BD556">
        <f t="shared" si="1328"/>
        <v>148.53378197294828</v>
      </c>
      <c r="BE556">
        <f t="shared" si="1329"/>
        <v>23.437028579208022</v>
      </c>
      <c r="BF556">
        <f t="shared" si="1330"/>
        <v>-2.2773942485221619E-3</v>
      </c>
      <c r="BG556">
        <f t="shared" si="1331"/>
        <v>23.434751184959499</v>
      </c>
      <c r="BH556" s="19">
        <f t="shared" si="1332"/>
        <v>0.17398502111069036</v>
      </c>
      <c r="BI556">
        <f t="shared" si="1333"/>
        <v>23.520134245355923</v>
      </c>
      <c r="BJ556">
        <f t="shared" si="1334"/>
        <v>6.9411342453559222</v>
      </c>
      <c r="BK556">
        <f t="shared" si="1335"/>
        <v>212.77507694479584</v>
      </c>
      <c r="BL556">
        <f t="shared" si="1336"/>
        <v>3.7136256588709644</v>
      </c>
      <c r="BM556">
        <f t="shared" si="1337"/>
        <v>251.34193673554299</v>
      </c>
      <c r="BN556">
        <f t="shared" si="1338"/>
        <v>16.756129115702866</v>
      </c>
      <c r="BO556">
        <f t="shared" si="1339"/>
        <v>16</v>
      </c>
      <c r="BP556">
        <f t="shared" si="1340"/>
        <v>45</v>
      </c>
      <c r="BQ556">
        <f t="shared" si="1341"/>
        <v>22</v>
      </c>
      <c r="BR556">
        <f t="shared" si="1342"/>
        <v>-17.01770252072761</v>
      </c>
      <c r="BS556" t="str">
        <f t="shared" si="1343"/>
        <v>NEGATIF</v>
      </c>
      <c r="BT556">
        <f t="shared" si="1279"/>
        <v>-0.29701494011163537</v>
      </c>
      <c r="BU556">
        <f t="shared" si="1280"/>
        <v>17</v>
      </c>
      <c r="BV556">
        <f t="shared" si="1281"/>
        <v>-2042</v>
      </c>
      <c r="BW556">
        <f t="shared" si="1282"/>
        <v>56</v>
      </c>
      <c r="BX556" t="str">
        <f t="shared" si="1283"/>
        <v>NEGATIF</v>
      </c>
      <c r="BY556">
        <f t="shared" si="1344"/>
        <v>-69.60433141054375</v>
      </c>
      <c r="BZ556">
        <f t="shared" si="1345"/>
        <v>110.39566858945625</v>
      </c>
      <c r="CA556">
        <f t="shared" si="1346"/>
        <v>-56.477685750980413</v>
      </c>
      <c r="CB556" t="str">
        <f t="shared" si="1347"/>
        <v>NEGATIF</v>
      </c>
      <c r="CC556">
        <f t="shared" si="1348"/>
        <v>56</v>
      </c>
      <c r="CD556">
        <f t="shared" si="1349"/>
        <v>28</v>
      </c>
      <c r="CE556">
        <f t="shared" si="1350"/>
        <v>39</v>
      </c>
      <c r="CG556">
        <f t="shared" si="1351"/>
        <v>4.3867443443745131</v>
      </c>
      <c r="CH556">
        <f t="shared" si="1352"/>
        <v>0.40901356756318591</v>
      </c>
      <c r="CI556">
        <f t="shared" si="1353"/>
        <v>0.40905331559118863</v>
      </c>
    </row>
    <row r="557" spans="1:87">
      <c r="A557">
        <f t="shared" ref="A557:F557" si="1516">A263</f>
        <v>7.0027777777777782</v>
      </c>
      <c r="B557">
        <f t="shared" si="1516"/>
        <v>111.315</v>
      </c>
      <c r="C557">
        <f t="shared" si="1516"/>
        <v>7</v>
      </c>
      <c r="D557">
        <f t="shared" si="1516"/>
        <v>2017</v>
      </c>
      <c r="E557">
        <f t="shared" si="1516"/>
        <v>5</v>
      </c>
      <c r="F557">
        <f t="shared" si="1516"/>
        <v>26</v>
      </c>
      <c r="G557">
        <f t="shared" si="1285"/>
        <v>0.12222152900771403</v>
      </c>
      <c r="H557">
        <f t="shared" ref="H557:J557" si="1517">H263</f>
        <v>14</v>
      </c>
      <c r="I557">
        <f t="shared" si="1517"/>
        <v>30</v>
      </c>
      <c r="J557">
        <f t="shared" si="1517"/>
        <v>14.5</v>
      </c>
      <c r="L557">
        <f t="shared" ref="L557:M557" si="1518">L263</f>
        <v>20</v>
      </c>
      <c r="M557">
        <f t="shared" si="1518"/>
        <v>-13</v>
      </c>
      <c r="N557">
        <f t="shared" si="1288"/>
        <v>2457899.8125</v>
      </c>
      <c r="O557">
        <f t="shared" si="1289"/>
        <v>8.1273429360522115E-4</v>
      </c>
      <c r="P557">
        <f t="shared" si="1290"/>
        <v>2457899.8133127345</v>
      </c>
      <c r="Q557">
        <f t="shared" si="1291"/>
        <v>0.17398530630347644</v>
      </c>
      <c r="R557">
        <f t="shared" si="1292"/>
        <v>249.4599129248852</v>
      </c>
      <c r="S557">
        <f t="shared" si="1293"/>
        <v>0.54191093139525037</v>
      </c>
      <c r="T557">
        <f t="shared" si="1294"/>
        <v>4.3538968322776048</v>
      </c>
      <c r="U557">
        <f t="shared" si="1295"/>
        <v>9.4581300053962272E-3</v>
      </c>
      <c r="V557">
        <f t="shared" si="1296"/>
        <v>148.52871169558148</v>
      </c>
      <c r="W557">
        <f t="shared" si="1297"/>
        <v>2.5923150528333063</v>
      </c>
      <c r="X557">
        <f t="shared" si="1298"/>
        <v>64.070821625699864</v>
      </c>
      <c r="Y557">
        <f t="shared" si="1299"/>
        <v>1.1182467918264485</v>
      </c>
      <c r="Z557">
        <f t="shared" si="1300"/>
        <v>140.83174088416399</v>
      </c>
      <c r="AA557">
        <f t="shared" si="1301"/>
        <v>2.4579775697441719</v>
      </c>
      <c r="AB557">
        <f t="shared" si="1302"/>
        <v>373.54225948775689</v>
      </c>
      <c r="AC557">
        <f t="shared" si="1303"/>
        <v>-3.3326519561688031</v>
      </c>
      <c r="AD557">
        <f t="shared" si="1304"/>
        <v>-126.32923952600531</v>
      </c>
      <c r="AE557">
        <f t="shared" si="1305"/>
        <v>-343.40189135053055</v>
      </c>
      <c r="AF557">
        <f t="shared" si="1306"/>
        <v>189.11926917346852</v>
      </c>
      <c r="AG557">
        <f t="shared" si="1307"/>
        <v>406.71271655003278</v>
      </c>
      <c r="AH557">
        <f t="shared" si="1308"/>
        <v>496.3104623785535</v>
      </c>
      <c r="AI557">
        <f t="shared" si="1309"/>
        <v>0.13786401732737597</v>
      </c>
      <c r="AJ557">
        <f t="shared" si="1310"/>
        <v>249.59777694221259</v>
      </c>
      <c r="AK557">
        <f t="shared" si="1311"/>
        <v>4.3563030132999945</v>
      </c>
      <c r="AL557">
        <f t="shared" si="1312"/>
        <v>249</v>
      </c>
      <c r="AM557">
        <f t="shared" si="1313"/>
        <v>35</v>
      </c>
      <c r="AN557">
        <f t="shared" si="1314"/>
        <v>51</v>
      </c>
      <c r="AP557">
        <f t="shared" si="1315"/>
        <v>4.9202572182546804</v>
      </c>
      <c r="AQ557">
        <f t="shared" si="1316"/>
        <v>8.5874688503561419E-2</v>
      </c>
      <c r="AR557" t="str">
        <f t="shared" si="1317"/>
        <v>POSITIF</v>
      </c>
      <c r="AS557">
        <f t="shared" si="1318"/>
        <v>4</v>
      </c>
      <c r="AT557">
        <f t="shared" si="1319"/>
        <v>55</v>
      </c>
      <c r="AU557">
        <f t="shared" si="1320"/>
        <v>12</v>
      </c>
      <c r="AV557">
        <f t="shared" si="1321"/>
        <v>1.0233045432629759</v>
      </c>
      <c r="AW557" s="4">
        <f t="shared" si="1322"/>
        <v>4.2637689302623995E-2</v>
      </c>
      <c r="AX557">
        <f t="shared" si="1323"/>
        <v>1.7860033530555687E-2</v>
      </c>
      <c r="AY557">
        <f t="shared" si="1324"/>
        <v>0.2788296014409879</v>
      </c>
      <c r="AZ557" s="4">
        <f t="shared" si="1325"/>
        <v>1.1617900060041162E-2</v>
      </c>
      <c r="BA557">
        <f t="shared" si="1326"/>
        <v>357129.1777417218</v>
      </c>
      <c r="BB557" t="s">
        <v>191</v>
      </c>
      <c r="BC557">
        <f t="shared" si="1327"/>
        <v>1.6701292617135256E-2</v>
      </c>
      <c r="BD557">
        <f t="shared" si="1328"/>
        <v>148.53323037123963</v>
      </c>
      <c r="BE557">
        <f t="shared" si="1329"/>
        <v>23.437028575499326</v>
      </c>
      <c r="BF557">
        <f t="shared" si="1330"/>
        <v>-2.2774260397564923E-3</v>
      </c>
      <c r="BG557">
        <f t="shared" si="1331"/>
        <v>23.434751149459569</v>
      </c>
      <c r="BH557" s="19">
        <f t="shared" si="1332"/>
        <v>0.17398530630347644</v>
      </c>
      <c r="BI557">
        <f t="shared" si="1333"/>
        <v>23.770818721503019</v>
      </c>
      <c r="BJ557">
        <f t="shared" si="1334"/>
        <v>7.1918187215030187</v>
      </c>
      <c r="BK557">
        <f t="shared" si="1335"/>
        <v>216.53606682516659</v>
      </c>
      <c r="BL557">
        <f t="shared" si="1336"/>
        <v>3.7792673154176217</v>
      </c>
      <c r="BM557">
        <f t="shared" si="1337"/>
        <v>251.3412139973787</v>
      </c>
      <c r="BN557">
        <f t="shared" si="1338"/>
        <v>16.756080933158579</v>
      </c>
      <c r="BO557">
        <f t="shared" si="1339"/>
        <v>16</v>
      </c>
      <c r="BP557">
        <f t="shared" si="1340"/>
        <v>45</v>
      </c>
      <c r="BQ557">
        <f t="shared" si="1341"/>
        <v>21</v>
      </c>
      <c r="BR557">
        <f t="shared" si="1342"/>
        <v>-17.018943247980399</v>
      </c>
      <c r="BS557" t="str">
        <f t="shared" si="1343"/>
        <v>NEGATIF</v>
      </c>
      <c r="BT557">
        <f t="shared" si="1279"/>
        <v>-0.29703659488731576</v>
      </c>
      <c r="BU557">
        <f t="shared" si="1280"/>
        <v>17</v>
      </c>
      <c r="BV557">
        <f t="shared" si="1281"/>
        <v>-2042</v>
      </c>
      <c r="BW557">
        <f t="shared" si="1282"/>
        <v>51</v>
      </c>
      <c r="BX557" t="str">
        <f t="shared" si="1283"/>
        <v>NEGATIF</v>
      </c>
      <c r="BY557">
        <f t="shared" si="1344"/>
        <v>-70.925844634886161</v>
      </c>
      <c r="BZ557">
        <f t="shared" si="1345"/>
        <v>109.07415536511384</v>
      </c>
      <c r="CA557">
        <f t="shared" si="1346"/>
        <v>-52.963185988636077</v>
      </c>
      <c r="CB557" t="str">
        <f t="shared" si="1347"/>
        <v>NEGATIF</v>
      </c>
      <c r="CC557">
        <f t="shared" si="1348"/>
        <v>52</v>
      </c>
      <c r="CD557">
        <f t="shared" si="1349"/>
        <v>57</v>
      </c>
      <c r="CE557">
        <f t="shared" si="1350"/>
        <v>47</v>
      </c>
      <c r="CG557">
        <f t="shared" si="1351"/>
        <v>4.386731730213917</v>
      </c>
      <c r="CH557">
        <f t="shared" si="1352"/>
        <v>0.40901356694359525</v>
      </c>
      <c r="CI557">
        <f t="shared" si="1353"/>
        <v>0.40905331552645968</v>
      </c>
    </row>
    <row r="558" spans="1:87">
      <c r="A558">
        <f t="shared" ref="A558:F558" si="1519">A264</f>
        <v>7.0027777777777782</v>
      </c>
      <c r="B558">
        <f t="shared" si="1519"/>
        <v>111.315</v>
      </c>
      <c r="C558">
        <f t="shared" si="1519"/>
        <v>7</v>
      </c>
      <c r="D558">
        <f t="shared" si="1519"/>
        <v>2017</v>
      </c>
      <c r="E558">
        <f t="shared" si="1519"/>
        <v>5</v>
      </c>
      <c r="F558">
        <f t="shared" si="1519"/>
        <v>26</v>
      </c>
      <c r="G558">
        <f t="shared" si="1285"/>
        <v>0.12222152900771403</v>
      </c>
      <c r="H558">
        <f t="shared" ref="H558:J558" si="1520">H264</f>
        <v>14</v>
      </c>
      <c r="I558">
        <f t="shared" si="1520"/>
        <v>45</v>
      </c>
      <c r="J558">
        <f t="shared" si="1520"/>
        <v>14.75</v>
      </c>
      <c r="L558">
        <f t="shared" ref="L558:M558" si="1521">L264</f>
        <v>20</v>
      </c>
      <c r="M558">
        <f t="shared" si="1521"/>
        <v>-13</v>
      </c>
      <c r="N558">
        <f t="shared" si="1288"/>
        <v>2457899.822916667</v>
      </c>
      <c r="O558">
        <f t="shared" si="1289"/>
        <v>8.1273429360522115E-4</v>
      </c>
      <c r="P558">
        <f t="shared" si="1290"/>
        <v>2457899.8237294015</v>
      </c>
      <c r="Q558">
        <f t="shared" si="1291"/>
        <v>0.17398559149627527</v>
      </c>
      <c r="R558">
        <f t="shared" si="1292"/>
        <v>249.4599129248852</v>
      </c>
      <c r="S558">
        <f t="shared" si="1293"/>
        <v>0.67800460674334317</v>
      </c>
      <c r="T558">
        <f t="shared" si="1294"/>
        <v>4.3538968322776048</v>
      </c>
      <c r="U558">
        <f t="shared" si="1295"/>
        <v>1.1833412731360687E-2</v>
      </c>
      <c r="V558">
        <f t="shared" si="1296"/>
        <v>148.52816009221118</v>
      </c>
      <c r="W558">
        <f t="shared" si="1297"/>
        <v>2.5923054255383295</v>
      </c>
      <c r="X558">
        <f t="shared" si="1298"/>
        <v>64.081088785770589</v>
      </c>
      <c r="Y558">
        <f t="shared" si="1299"/>
        <v>1.1184259875745119</v>
      </c>
      <c r="Z558">
        <f t="shared" si="1300"/>
        <v>140.84200755398888</v>
      </c>
      <c r="AA558">
        <f t="shared" si="1301"/>
        <v>2.4581567569358311</v>
      </c>
      <c r="AB558">
        <f t="shared" si="1302"/>
        <v>427.31560048564432</v>
      </c>
      <c r="AC558">
        <f t="shared" si="1303"/>
        <v>-4.6153925587748548</v>
      </c>
      <c r="AD558">
        <f t="shared" si="1304"/>
        <v>-174.89634409584792</v>
      </c>
      <c r="AE558">
        <f t="shared" si="1305"/>
        <v>-337.50136249005379</v>
      </c>
      <c r="AF558">
        <f t="shared" si="1306"/>
        <v>188.05853798170364</v>
      </c>
      <c r="AG558">
        <f t="shared" si="1307"/>
        <v>395.17038939543198</v>
      </c>
      <c r="AH558">
        <f t="shared" si="1308"/>
        <v>493.53142871810337</v>
      </c>
      <c r="AI558">
        <f t="shared" si="1309"/>
        <v>0.13709206353280648</v>
      </c>
      <c r="AJ558">
        <f t="shared" si="1310"/>
        <v>249.59700498841801</v>
      </c>
      <c r="AK558">
        <f t="shared" si="1311"/>
        <v>4.3562895401646058</v>
      </c>
      <c r="AL558">
        <f t="shared" si="1312"/>
        <v>249</v>
      </c>
      <c r="AM558">
        <f t="shared" si="1313"/>
        <v>35</v>
      </c>
      <c r="AN558">
        <f t="shared" si="1314"/>
        <v>49</v>
      </c>
      <c r="AP558">
        <f t="shared" si="1315"/>
        <v>4.9183558693978577</v>
      </c>
      <c r="AQ558">
        <f t="shared" si="1316"/>
        <v>8.5841503705780836E-2</v>
      </c>
      <c r="AR558" t="str">
        <f t="shared" si="1317"/>
        <v>POSITIF</v>
      </c>
      <c r="AS558">
        <f t="shared" si="1318"/>
        <v>4</v>
      </c>
      <c r="AT558">
        <f t="shared" si="1319"/>
        <v>55</v>
      </c>
      <c r="AU558">
        <f t="shared" si="1320"/>
        <v>6</v>
      </c>
      <c r="AV558">
        <f t="shared" si="1321"/>
        <v>1.0233076913888681</v>
      </c>
      <c r="AW558" s="4">
        <f t="shared" si="1322"/>
        <v>4.2637820474536174E-2</v>
      </c>
      <c r="AX558">
        <f t="shared" si="1323"/>
        <v>1.7860088475717774E-2</v>
      </c>
      <c r="AY558">
        <f t="shared" si="1324"/>
        <v>0.27883045915659876</v>
      </c>
      <c r="AZ558" s="4">
        <f t="shared" si="1325"/>
        <v>1.1617935798191615E-2</v>
      </c>
      <c r="BA558">
        <f t="shared" si="1326"/>
        <v>357128.07917862496</v>
      </c>
      <c r="BB558" t="s">
        <v>191</v>
      </c>
      <c r="BC558">
        <f t="shared" si="1327"/>
        <v>1.6701292605157157E-2</v>
      </c>
      <c r="BD558">
        <f t="shared" si="1328"/>
        <v>148.53267876950636</v>
      </c>
      <c r="BE558">
        <f t="shared" si="1329"/>
        <v>23.437028571790631</v>
      </c>
      <c r="BF558">
        <f t="shared" si="1330"/>
        <v>-2.2774578182299119E-3</v>
      </c>
      <c r="BG558">
        <f t="shared" si="1331"/>
        <v>23.4347511139724</v>
      </c>
      <c r="BH558" s="19">
        <f t="shared" si="1332"/>
        <v>0.17398559149627527</v>
      </c>
      <c r="BI558">
        <f t="shared" si="1333"/>
        <v>2.1503208888073763E-2</v>
      </c>
      <c r="BJ558">
        <f t="shared" si="1334"/>
        <v>7.4425032088880743</v>
      </c>
      <c r="BK558">
        <f t="shared" si="1335"/>
        <v>220.29703574307933</v>
      </c>
      <c r="BL558">
        <f t="shared" si="1336"/>
        <v>3.8449086061003674</v>
      </c>
      <c r="BM558">
        <f t="shared" si="1337"/>
        <v>251.34051239024177</v>
      </c>
      <c r="BN558">
        <f t="shared" si="1338"/>
        <v>16.756034159349451</v>
      </c>
      <c r="BO558">
        <f t="shared" si="1339"/>
        <v>16</v>
      </c>
      <c r="BP558">
        <f t="shared" si="1340"/>
        <v>45</v>
      </c>
      <c r="BQ558">
        <f t="shared" si="1341"/>
        <v>21</v>
      </c>
      <c r="BR558">
        <f t="shared" si="1342"/>
        <v>-17.020712952925596</v>
      </c>
      <c r="BS558" t="str">
        <f t="shared" si="1343"/>
        <v>NEGATIF</v>
      </c>
      <c r="BT558">
        <f t="shared" si="1279"/>
        <v>-0.29706748206539824</v>
      </c>
      <c r="BU558">
        <f t="shared" si="1280"/>
        <v>17</v>
      </c>
      <c r="BV558">
        <f t="shared" si="1281"/>
        <v>-2042</v>
      </c>
      <c r="BW558">
        <f t="shared" si="1282"/>
        <v>45</v>
      </c>
      <c r="BX558" t="str">
        <f t="shared" si="1283"/>
        <v>NEGATIF</v>
      </c>
      <c r="BY558">
        <f t="shared" si="1344"/>
        <v>-71.942820223909195</v>
      </c>
      <c r="BZ558">
        <f t="shared" si="1345"/>
        <v>108.05717977609081</v>
      </c>
      <c r="CA558">
        <f t="shared" si="1346"/>
        <v>-49.423810892496007</v>
      </c>
      <c r="CB558" t="str">
        <f t="shared" si="1347"/>
        <v>NEGATIF</v>
      </c>
      <c r="CC558">
        <f t="shared" si="1348"/>
        <v>49</v>
      </c>
      <c r="CD558">
        <f t="shared" si="1349"/>
        <v>25</v>
      </c>
      <c r="CE558">
        <f t="shared" si="1350"/>
        <v>25</v>
      </c>
      <c r="CG558">
        <f t="shared" si="1351"/>
        <v>4.3867194848593218</v>
      </c>
      <c r="CH558">
        <f t="shared" si="1352"/>
        <v>0.40901356632422731</v>
      </c>
      <c r="CI558">
        <f t="shared" si="1353"/>
        <v>0.40905331546173074</v>
      </c>
    </row>
    <row r="559" spans="1:87">
      <c r="A559">
        <f t="shared" ref="A559:F559" si="1522">A265</f>
        <v>7.0027777777777782</v>
      </c>
      <c r="B559">
        <f t="shared" si="1522"/>
        <v>111.315</v>
      </c>
      <c r="C559">
        <f t="shared" si="1522"/>
        <v>7</v>
      </c>
      <c r="D559">
        <f t="shared" si="1522"/>
        <v>2017</v>
      </c>
      <c r="E559">
        <f t="shared" si="1522"/>
        <v>5</v>
      </c>
      <c r="F559">
        <f t="shared" si="1522"/>
        <v>26</v>
      </c>
      <c r="G559">
        <f t="shared" si="1285"/>
        <v>0.12222152900771403</v>
      </c>
      <c r="H559">
        <f t="shared" ref="H559:J559" si="1523">H265</f>
        <v>15</v>
      </c>
      <c r="I559">
        <f t="shared" si="1523"/>
        <v>0</v>
      </c>
      <c r="J559">
        <f t="shared" si="1523"/>
        <v>15</v>
      </c>
      <c r="L559">
        <f t="shared" ref="L559:M559" si="1524">L265</f>
        <v>20</v>
      </c>
      <c r="M559">
        <f t="shared" si="1524"/>
        <v>-13</v>
      </c>
      <c r="N559">
        <f t="shared" si="1288"/>
        <v>2457899.8333333335</v>
      </c>
      <c r="O559">
        <f t="shared" si="1289"/>
        <v>8.1273429360522115E-4</v>
      </c>
      <c r="P559">
        <f t="shared" si="1290"/>
        <v>2457899.834146068</v>
      </c>
      <c r="Q559">
        <f t="shared" si="1291"/>
        <v>0.17398587668906135</v>
      </c>
      <c r="R559">
        <f t="shared" si="1292"/>
        <v>249.4599129248852</v>
      </c>
      <c r="S559">
        <f t="shared" si="1293"/>
        <v>0.81409827600873541</v>
      </c>
      <c r="T559">
        <f t="shared" si="1294"/>
        <v>4.3538968322776048</v>
      </c>
      <c r="U559">
        <f t="shared" si="1295"/>
        <v>1.4208695351161994E-2</v>
      </c>
      <c r="V559">
        <f t="shared" si="1296"/>
        <v>148.5276084888655</v>
      </c>
      <c r="W559">
        <f t="shared" si="1297"/>
        <v>2.5922957982437826</v>
      </c>
      <c r="X559">
        <f t="shared" si="1298"/>
        <v>64.091355945382929</v>
      </c>
      <c r="Y559">
        <f t="shared" si="1299"/>
        <v>1.1186051833145751</v>
      </c>
      <c r="Z559">
        <f t="shared" si="1300"/>
        <v>140.85227422335447</v>
      </c>
      <c r="AA559">
        <f t="shared" si="1301"/>
        <v>2.4583359441194745</v>
      </c>
      <c r="AB559">
        <f t="shared" si="1302"/>
        <v>481.08742758523789</v>
      </c>
      <c r="AC559">
        <f t="shared" si="1303"/>
        <v>-5.8976465787712007</v>
      </c>
      <c r="AD559">
        <f t="shared" si="1304"/>
        <v>-223.38970259812967</v>
      </c>
      <c r="AE559">
        <f t="shared" si="1305"/>
        <v>-331.56526004289685</v>
      </c>
      <c r="AF559">
        <f t="shared" si="1306"/>
        <v>186.99690286120591</v>
      </c>
      <c r="AG559">
        <f t="shared" si="1307"/>
        <v>383.62417412240433</v>
      </c>
      <c r="AH559">
        <f t="shared" si="1308"/>
        <v>490.85589534905046</v>
      </c>
      <c r="AI559">
        <f t="shared" si="1309"/>
        <v>0.13634885981918068</v>
      </c>
      <c r="AJ559">
        <f t="shared" si="1310"/>
        <v>249.59626178470438</v>
      </c>
      <c r="AK559">
        <f t="shared" si="1311"/>
        <v>4.35627656881279</v>
      </c>
      <c r="AL559">
        <f t="shared" si="1312"/>
        <v>249</v>
      </c>
      <c r="AM559">
        <f t="shared" si="1313"/>
        <v>35</v>
      </c>
      <c r="AN559">
        <f t="shared" si="1314"/>
        <v>46</v>
      </c>
      <c r="AP559">
        <f t="shared" si="1315"/>
        <v>4.916080072672445</v>
      </c>
      <c r="AQ559">
        <f t="shared" si="1316"/>
        <v>8.5801783559816269E-2</v>
      </c>
      <c r="AR559" t="str">
        <f t="shared" si="1317"/>
        <v>POSITIF</v>
      </c>
      <c r="AS559">
        <f t="shared" si="1318"/>
        <v>4</v>
      </c>
      <c r="AT559">
        <f t="shared" si="1319"/>
        <v>54</v>
      </c>
      <c r="AU559">
        <f t="shared" si="1320"/>
        <v>57</v>
      </c>
      <c r="AV559">
        <f t="shared" si="1321"/>
        <v>1.0233104100028079</v>
      </c>
      <c r="AW559" s="4">
        <f t="shared" si="1322"/>
        <v>4.2637933750116992E-2</v>
      </c>
      <c r="AX559">
        <f t="shared" si="1323"/>
        <v>1.7860135924482115E-2</v>
      </c>
      <c r="AY559">
        <f t="shared" si="1324"/>
        <v>0.27883119985048899</v>
      </c>
      <c r="AZ559" s="4">
        <f t="shared" si="1325"/>
        <v>1.1617966660437041E-2</v>
      </c>
      <c r="BA559">
        <f t="shared" si="1326"/>
        <v>357127.13050251477</v>
      </c>
      <c r="BB559" t="s">
        <v>191</v>
      </c>
      <c r="BC559">
        <f t="shared" si="1327"/>
        <v>1.6701292593179061E-2</v>
      </c>
      <c r="BD559">
        <f t="shared" si="1328"/>
        <v>148.53212716779771</v>
      </c>
      <c r="BE559">
        <f t="shared" si="1329"/>
        <v>23.437028568081935</v>
      </c>
      <c r="BF559">
        <f t="shared" si="1330"/>
        <v>-2.2774895839338511E-3</v>
      </c>
      <c r="BG559">
        <f t="shared" si="1331"/>
        <v>23.434751078498</v>
      </c>
      <c r="BH559" s="19">
        <f t="shared" si="1332"/>
        <v>0.17398587668906135</v>
      </c>
      <c r="BI559">
        <f t="shared" si="1333"/>
        <v>0.2721876850351691</v>
      </c>
      <c r="BJ559">
        <f t="shared" si="1334"/>
        <v>7.693187685035169</v>
      </c>
      <c r="BK559">
        <f t="shared" si="1335"/>
        <v>224.05797836186457</v>
      </c>
      <c r="BL559">
        <f t="shared" si="1336"/>
        <v>3.9105494377767478</v>
      </c>
      <c r="BM559">
        <f t="shared" si="1337"/>
        <v>251.33983691366296</v>
      </c>
      <c r="BN559">
        <f t="shared" si="1338"/>
        <v>16.755989127577532</v>
      </c>
      <c r="BO559">
        <f t="shared" si="1339"/>
        <v>16</v>
      </c>
      <c r="BP559">
        <f t="shared" si="1340"/>
        <v>45</v>
      </c>
      <c r="BQ559">
        <f t="shared" si="1341"/>
        <v>21</v>
      </c>
      <c r="BR559">
        <f t="shared" si="1342"/>
        <v>-17.022857294469016</v>
      </c>
      <c r="BS559" t="str">
        <f t="shared" si="1343"/>
        <v>NEGATIF</v>
      </c>
      <c r="BT559">
        <f t="shared" si="1279"/>
        <v>-0.29710490788561827</v>
      </c>
      <c r="BU559">
        <f t="shared" si="1280"/>
        <v>17</v>
      </c>
      <c r="BV559">
        <f t="shared" si="1281"/>
        <v>-2042</v>
      </c>
      <c r="BW559">
        <f t="shared" si="1282"/>
        <v>37</v>
      </c>
      <c r="BX559" t="str">
        <f t="shared" si="1283"/>
        <v>NEGATIF</v>
      </c>
      <c r="BY559">
        <f t="shared" si="1344"/>
        <v>-72.724030781471598</v>
      </c>
      <c r="BZ559">
        <f t="shared" si="1345"/>
        <v>107.2759692185284</v>
      </c>
      <c r="CA559">
        <f t="shared" si="1346"/>
        <v>-45.866342204667504</v>
      </c>
      <c r="CB559" t="str">
        <f t="shared" si="1347"/>
        <v>NEGATIF</v>
      </c>
      <c r="CC559">
        <f t="shared" si="1348"/>
        <v>45</v>
      </c>
      <c r="CD559">
        <f t="shared" si="1349"/>
        <v>51</v>
      </c>
      <c r="CE559">
        <f t="shared" si="1350"/>
        <v>58</v>
      </c>
      <c r="CG559">
        <f t="shared" si="1351"/>
        <v>4.3867076955690019</v>
      </c>
      <c r="CH559">
        <f t="shared" si="1352"/>
        <v>0.40901356570508224</v>
      </c>
      <c r="CI559">
        <f t="shared" si="1353"/>
        <v>0.40905331539700174</v>
      </c>
    </row>
    <row r="560" spans="1:87">
      <c r="A560">
        <f t="shared" ref="A560:F560" si="1525">A266</f>
        <v>7.0027777777777782</v>
      </c>
      <c r="B560">
        <f t="shared" si="1525"/>
        <v>111.315</v>
      </c>
      <c r="C560">
        <f t="shared" si="1525"/>
        <v>7</v>
      </c>
      <c r="D560">
        <f t="shared" si="1525"/>
        <v>2017</v>
      </c>
      <c r="E560">
        <f t="shared" si="1525"/>
        <v>5</v>
      </c>
      <c r="F560">
        <f t="shared" si="1525"/>
        <v>26</v>
      </c>
      <c r="G560">
        <f t="shared" si="1285"/>
        <v>0.12222152900771403</v>
      </c>
      <c r="H560">
        <f t="shared" ref="H560:J560" si="1526">H266</f>
        <v>15</v>
      </c>
      <c r="I560">
        <f t="shared" si="1526"/>
        <v>15</v>
      </c>
      <c r="J560">
        <f t="shared" si="1526"/>
        <v>15.25</v>
      </c>
      <c r="L560">
        <f t="shared" ref="L560:M560" si="1527">L266</f>
        <v>20</v>
      </c>
      <c r="M560">
        <f t="shared" si="1527"/>
        <v>-13</v>
      </c>
      <c r="N560">
        <f t="shared" si="1288"/>
        <v>2457899.84375</v>
      </c>
      <c r="O560">
        <f t="shared" si="1289"/>
        <v>8.1273429360522115E-4</v>
      </c>
      <c r="P560">
        <f t="shared" si="1290"/>
        <v>2457899.8445627345</v>
      </c>
      <c r="Q560">
        <f t="shared" si="1291"/>
        <v>0.17398616188184743</v>
      </c>
      <c r="R560">
        <f t="shared" si="1292"/>
        <v>249.4599129248852</v>
      </c>
      <c r="S560">
        <f t="shared" si="1293"/>
        <v>0.95019194525957573</v>
      </c>
      <c r="T560">
        <f t="shared" si="1294"/>
        <v>4.3538968322776048</v>
      </c>
      <c r="U560">
        <f t="shared" si="1295"/>
        <v>1.6583977970709322E-2</v>
      </c>
      <c r="V560">
        <f t="shared" si="1296"/>
        <v>148.52705688551981</v>
      </c>
      <c r="W560">
        <f t="shared" si="1297"/>
        <v>2.5922861709492353</v>
      </c>
      <c r="X560">
        <f t="shared" si="1298"/>
        <v>64.101623104995269</v>
      </c>
      <c r="Y560">
        <f t="shared" si="1299"/>
        <v>1.1187843790546383</v>
      </c>
      <c r="Z560">
        <f t="shared" si="1300"/>
        <v>140.86254089272006</v>
      </c>
      <c r="AA560">
        <f t="shared" si="1301"/>
        <v>2.4585151313031175</v>
      </c>
      <c r="AB560">
        <f t="shared" si="1302"/>
        <v>534.85743980545487</v>
      </c>
      <c r="AC560">
        <f t="shared" si="1303"/>
        <v>-7.1792789063713593</v>
      </c>
      <c r="AD560">
        <f t="shared" si="1304"/>
        <v>-271.78887029553107</v>
      </c>
      <c r="AE560">
        <f t="shared" si="1305"/>
        <v>-325.59420943230947</v>
      </c>
      <c r="AF560">
        <f t="shared" si="1306"/>
        <v>185.93439166700296</v>
      </c>
      <c r="AG560">
        <f t="shared" si="1307"/>
        <v>372.0741573542237</v>
      </c>
      <c r="AH560">
        <f t="shared" si="1308"/>
        <v>488.30363019246965</v>
      </c>
      <c r="AI560">
        <f t="shared" si="1309"/>
        <v>0.13563989727568601</v>
      </c>
      <c r="AJ560">
        <f t="shared" si="1310"/>
        <v>249.5955528221609</v>
      </c>
      <c r="AK560">
        <f t="shared" si="1311"/>
        <v>4.3562641950821321</v>
      </c>
      <c r="AL560">
        <f t="shared" si="1312"/>
        <v>249</v>
      </c>
      <c r="AM560">
        <f t="shared" si="1313"/>
        <v>35</v>
      </c>
      <c r="AN560">
        <f t="shared" si="1314"/>
        <v>43</v>
      </c>
      <c r="AP560">
        <f t="shared" si="1315"/>
        <v>4.9136355990596279</v>
      </c>
      <c r="AQ560">
        <f t="shared" si="1316"/>
        <v>8.5759119446794499E-2</v>
      </c>
      <c r="AR560" t="str">
        <f t="shared" si="1317"/>
        <v>POSITIF</v>
      </c>
      <c r="AS560">
        <f t="shared" si="1318"/>
        <v>4</v>
      </c>
      <c r="AT560">
        <f t="shared" si="1319"/>
        <v>54</v>
      </c>
      <c r="AU560">
        <f t="shared" si="1320"/>
        <v>49</v>
      </c>
      <c r="AV560">
        <f t="shared" si="1321"/>
        <v>1.0233126990895525</v>
      </c>
      <c r="AW560" s="4">
        <f t="shared" si="1322"/>
        <v>4.2638029128731353E-2</v>
      </c>
      <c r="AX560">
        <f t="shared" si="1323"/>
        <v>1.786017587658267E-2</v>
      </c>
      <c r="AY560">
        <f t="shared" si="1324"/>
        <v>0.27883182351850605</v>
      </c>
      <c r="AZ560" s="4">
        <f t="shared" si="1325"/>
        <v>1.1617992646604418E-2</v>
      </c>
      <c r="BA560">
        <f t="shared" si="1326"/>
        <v>357126.33171632106</v>
      </c>
      <c r="BB560" t="s">
        <v>191</v>
      </c>
      <c r="BC560">
        <f t="shared" si="1327"/>
        <v>1.6701292581200962E-2</v>
      </c>
      <c r="BD560">
        <f t="shared" si="1328"/>
        <v>148.53157556608906</v>
      </c>
      <c r="BE560">
        <f t="shared" si="1329"/>
        <v>23.437028564373239</v>
      </c>
      <c r="BF560">
        <f t="shared" si="1330"/>
        <v>-2.2775213368640013E-3</v>
      </c>
      <c r="BG560">
        <f t="shared" si="1331"/>
        <v>23.434751043036375</v>
      </c>
      <c r="BH560" s="19">
        <f t="shared" si="1332"/>
        <v>0.17398616188184743</v>
      </c>
      <c r="BI560">
        <f t="shared" si="1333"/>
        <v>0.52287216121330859</v>
      </c>
      <c r="BJ560">
        <f t="shared" si="1334"/>
        <v>7.9438721612133092</v>
      </c>
      <c r="BK560">
        <f t="shared" si="1335"/>
        <v>227.81888985992475</v>
      </c>
      <c r="BL560">
        <f t="shared" si="1336"/>
        <v>3.97618972629401</v>
      </c>
      <c r="BM560">
        <f t="shared" si="1337"/>
        <v>251.33919255827487</v>
      </c>
      <c r="BN560">
        <f t="shared" si="1338"/>
        <v>16.75594617055166</v>
      </c>
      <c r="BO560">
        <f t="shared" si="1339"/>
        <v>16</v>
      </c>
      <c r="BP560">
        <f t="shared" si="1340"/>
        <v>45</v>
      </c>
      <c r="BQ560">
        <f t="shared" si="1341"/>
        <v>21</v>
      </c>
      <c r="BR560">
        <f t="shared" si="1342"/>
        <v>-17.025173469535737</v>
      </c>
      <c r="BS560" t="str">
        <f t="shared" si="1343"/>
        <v>NEGATIF</v>
      </c>
      <c r="BT560">
        <f t="shared" si="1279"/>
        <v>-0.29714533276658511</v>
      </c>
      <c r="BU560">
        <f t="shared" si="1280"/>
        <v>17</v>
      </c>
      <c r="BV560">
        <f t="shared" si="1281"/>
        <v>-2042</v>
      </c>
      <c r="BW560">
        <f t="shared" si="1282"/>
        <v>29</v>
      </c>
      <c r="BX560" t="str">
        <f t="shared" si="1283"/>
        <v>NEGATIF</v>
      </c>
      <c r="BY560">
        <f t="shared" si="1344"/>
        <v>-73.318177773249133</v>
      </c>
      <c r="BZ560">
        <f t="shared" si="1345"/>
        <v>106.68182222675087</v>
      </c>
      <c r="CA560">
        <f t="shared" si="1346"/>
        <v>-42.295667307735734</v>
      </c>
      <c r="CB560" t="str">
        <f t="shared" si="1347"/>
        <v>NEGATIF</v>
      </c>
      <c r="CC560">
        <f t="shared" si="1348"/>
        <v>42</v>
      </c>
      <c r="CD560">
        <f t="shared" si="1349"/>
        <v>17</v>
      </c>
      <c r="CE560">
        <f t="shared" si="1350"/>
        <v>44</v>
      </c>
      <c r="CG560">
        <f t="shared" si="1351"/>
        <v>4.3866964494459264</v>
      </c>
      <c r="CH560">
        <f t="shared" si="1352"/>
        <v>0.4090135650861601</v>
      </c>
      <c r="CI560">
        <f t="shared" si="1353"/>
        <v>0.40905331533227279</v>
      </c>
    </row>
    <row r="561" spans="1:87">
      <c r="A561">
        <f t="shared" ref="A561:F561" si="1528">A267</f>
        <v>7.0027777777777782</v>
      </c>
      <c r="B561">
        <f t="shared" si="1528"/>
        <v>111.315</v>
      </c>
      <c r="C561">
        <f t="shared" si="1528"/>
        <v>7</v>
      </c>
      <c r="D561">
        <f t="shared" si="1528"/>
        <v>2017</v>
      </c>
      <c r="E561">
        <f t="shared" si="1528"/>
        <v>5</v>
      </c>
      <c r="F561">
        <f t="shared" si="1528"/>
        <v>26</v>
      </c>
      <c r="G561">
        <f t="shared" si="1285"/>
        <v>0.12222152900771403</v>
      </c>
      <c r="H561">
        <f t="shared" ref="H561:J561" si="1529">H267</f>
        <v>15</v>
      </c>
      <c r="I561">
        <f t="shared" si="1529"/>
        <v>30</v>
      </c>
      <c r="J561">
        <f t="shared" si="1529"/>
        <v>15.5</v>
      </c>
      <c r="L561">
        <f t="shared" ref="L561:M561" si="1530">L267</f>
        <v>20</v>
      </c>
      <c r="M561">
        <f t="shared" si="1530"/>
        <v>-13</v>
      </c>
      <c r="N561">
        <f t="shared" si="1288"/>
        <v>2457899.854166667</v>
      </c>
      <c r="O561">
        <f t="shared" si="1289"/>
        <v>8.1273429360522115E-4</v>
      </c>
      <c r="P561">
        <f t="shared" si="1290"/>
        <v>2457899.8549794015</v>
      </c>
      <c r="Q561">
        <f t="shared" si="1291"/>
        <v>0.17398644707464625</v>
      </c>
      <c r="R561">
        <f t="shared" si="1292"/>
        <v>249.4599129248852</v>
      </c>
      <c r="S561">
        <f t="shared" si="1293"/>
        <v>1.0862856206076685</v>
      </c>
      <c r="T561">
        <f t="shared" si="1294"/>
        <v>4.3538968322776048</v>
      </c>
      <c r="U561">
        <f t="shared" si="1295"/>
        <v>1.8959260696673783E-2</v>
      </c>
      <c r="V561">
        <f t="shared" si="1296"/>
        <v>148.52650528214951</v>
      </c>
      <c r="W561">
        <f t="shared" si="1297"/>
        <v>2.5922765436542585</v>
      </c>
      <c r="X561">
        <f t="shared" si="1298"/>
        <v>64.111890265065995</v>
      </c>
      <c r="Y561">
        <f t="shared" si="1299"/>
        <v>1.1189635748027018</v>
      </c>
      <c r="Z561">
        <f t="shared" si="1300"/>
        <v>140.87280756254404</v>
      </c>
      <c r="AA561">
        <f t="shared" si="1301"/>
        <v>2.4586943184947612</v>
      </c>
      <c r="AB561">
        <f t="shared" si="1302"/>
        <v>588.62533619237581</v>
      </c>
      <c r="AC561">
        <f t="shared" si="1303"/>
        <v>-8.4601544972126899</v>
      </c>
      <c r="AD561">
        <f t="shared" si="1304"/>
        <v>-320.0734421488516</v>
      </c>
      <c r="AE561">
        <f t="shared" si="1305"/>
        <v>-319.58883975948271</v>
      </c>
      <c r="AF561">
        <f t="shared" si="1306"/>
        <v>184.87103227651164</v>
      </c>
      <c r="AG561">
        <f t="shared" si="1307"/>
        <v>360.52042573868988</v>
      </c>
      <c r="AH561">
        <f t="shared" si="1308"/>
        <v>485.89435780203036</v>
      </c>
      <c r="AI561">
        <f t="shared" si="1309"/>
        <v>0.13497065494500843</v>
      </c>
      <c r="AJ561">
        <f t="shared" si="1310"/>
        <v>249.59488357983022</v>
      </c>
      <c r="AK561">
        <f t="shared" si="1311"/>
        <v>4.3562525145999684</v>
      </c>
      <c r="AL561">
        <f t="shared" si="1312"/>
        <v>249</v>
      </c>
      <c r="AM561">
        <f t="shared" si="1313"/>
        <v>35</v>
      </c>
      <c r="AN561">
        <f t="shared" si="1314"/>
        <v>41</v>
      </c>
      <c r="AP561">
        <f t="shared" si="1315"/>
        <v>4.9112437954128128</v>
      </c>
      <c r="AQ561">
        <f t="shared" si="1316"/>
        <v>8.5717374598096363E-2</v>
      </c>
      <c r="AR561" t="str">
        <f t="shared" si="1317"/>
        <v>POSITIF</v>
      </c>
      <c r="AS561">
        <f t="shared" si="1318"/>
        <v>4</v>
      </c>
      <c r="AT561">
        <f t="shared" si="1319"/>
        <v>54</v>
      </c>
      <c r="AU561">
        <f t="shared" si="1320"/>
        <v>40</v>
      </c>
      <c r="AV561">
        <f t="shared" si="1321"/>
        <v>1.0233145586373822</v>
      </c>
      <c r="AW561" s="4">
        <f t="shared" si="1322"/>
        <v>4.2638106609890924E-2</v>
      </c>
      <c r="AX561">
        <f t="shared" si="1323"/>
        <v>1.7860208331814897E-2</v>
      </c>
      <c r="AY561">
        <f t="shared" si="1324"/>
        <v>0.2788323301574569</v>
      </c>
      <c r="AZ561" s="4">
        <f t="shared" si="1325"/>
        <v>1.1618013756560705E-2</v>
      </c>
      <c r="BA561">
        <f t="shared" si="1326"/>
        <v>357125.68282212154</v>
      </c>
      <c r="BB561" t="s">
        <v>191</v>
      </c>
      <c r="BC561">
        <f t="shared" si="1327"/>
        <v>1.6701292569222866E-2</v>
      </c>
      <c r="BD561">
        <f t="shared" si="1328"/>
        <v>148.5310239643558</v>
      </c>
      <c r="BE561">
        <f t="shared" si="1329"/>
        <v>23.437028560664544</v>
      </c>
      <c r="BF561">
        <f t="shared" si="1330"/>
        <v>-2.2775530770160518E-3</v>
      </c>
      <c r="BG561">
        <f t="shared" si="1331"/>
        <v>23.434751007587529</v>
      </c>
      <c r="BH561" s="19">
        <f t="shared" si="1332"/>
        <v>0.17398644707464625</v>
      </c>
      <c r="BI561">
        <f t="shared" si="1333"/>
        <v>0.77355664859836304</v>
      </c>
      <c r="BJ561">
        <f t="shared" si="1334"/>
        <v>8.194556648598363</v>
      </c>
      <c r="BK561">
        <f t="shared" si="1335"/>
        <v>231.57976542522371</v>
      </c>
      <c r="BL561">
        <f t="shared" si="1336"/>
        <v>4.0418293876662803</v>
      </c>
      <c r="BM561">
        <f t="shared" si="1337"/>
        <v>251.3385843037517</v>
      </c>
      <c r="BN561">
        <f t="shared" si="1338"/>
        <v>16.755905620250115</v>
      </c>
      <c r="BO561">
        <f t="shared" si="1339"/>
        <v>16</v>
      </c>
      <c r="BP561">
        <f t="shared" si="1340"/>
        <v>45</v>
      </c>
      <c r="BQ561">
        <f t="shared" si="1341"/>
        <v>21</v>
      </c>
      <c r="BR561">
        <f t="shared" si="1342"/>
        <v>-17.027443263047658</v>
      </c>
      <c r="BS561" t="str">
        <f t="shared" si="1343"/>
        <v>NEGATIF</v>
      </c>
      <c r="BT561">
        <f t="shared" si="1279"/>
        <v>-0.29718494813670854</v>
      </c>
      <c r="BU561">
        <f t="shared" si="1280"/>
        <v>17</v>
      </c>
      <c r="BV561">
        <f t="shared" si="1281"/>
        <v>-2042</v>
      </c>
      <c r="BW561">
        <f t="shared" si="1282"/>
        <v>21</v>
      </c>
      <c r="BX561" t="str">
        <f t="shared" si="1283"/>
        <v>NEGATIF</v>
      </c>
      <c r="BY561">
        <f t="shared" si="1344"/>
        <v>-73.760410371087872</v>
      </c>
      <c r="BZ561">
        <f t="shared" si="1345"/>
        <v>106.23958962891213</v>
      </c>
      <c r="CA561">
        <f t="shared" si="1346"/>
        <v>-38.715422876753472</v>
      </c>
      <c r="CB561" t="str">
        <f t="shared" si="1347"/>
        <v>NEGATIF</v>
      </c>
      <c r="CC561">
        <f t="shared" si="1348"/>
        <v>38</v>
      </c>
      <c r="CD561">
        <f t="shared" si="1349"/>
        <v>42</v>
      </c>
      <c r="CE561">
        <f t="shared" si="1350"/>
        <v>55</v>
      </c>
      <c r="CG561">
        <f t="shared" si="1351"/>
        <v>4.3866858334018071</v>
      </c>
      <c r="CH561">
        <f t="shared" si="1352"/>
        <v>0.40901356446746101</v>
      </c>
      <c r="CI561">
        <f t="shared" si="1353"/>
        <v>0.40905331526754385</v>
      </c>
    </row>
    <row r="562" spans="1:87">
      <c r="A562">
        <f t="shared" ref="A562:F562" si="1531">A268</f>
        <v>7.0027777777777782</v>
      </c>
      <c r="B562">
        <f t="shared" si="1531"/>
        <v>111.315</v>
      </c>
      <c r="C562">
        <f t="shared" si="1531"/>
        <v>7</v>
      </c>
      <c r="D562">
        <f t="shared" si="1531"/>
        <v>2017</v>
      </c>
      <c r="E562">
        <f t="shared" si="1531"/>
        <v>5</v>
      </c>
      <c r="F562">
        <f t="shared" si="1531"/>
        <v>26</v>
      </c>
      <c r="G562">
        <f t="shared" si="1285"/>
        <v>0.12222152900771403</v>
      </c>
      <c r="H562">
        <f t="shared" ref="H562:J562" si="1532">H268</f>
        <v>15</v>
      </c>
      <c r="I562">
        <f t="shared" si="1532"/>
        <v>45</v>
      </c>
      <c r="J562">
        <f t="shared" si="1532"/>
        <v>15.75</v>
      </c>
      <c r="L562">
        <f t="shared" ref="L562:M562" si="1533">L268</f>
        <v>20</v>
      </c>
      <c r="M562">
        <f t="shared" si="1533"/>
        <v>-13</v>
      </c>
      <c r="N562">
        <f t="shared" si="1288"/>
        <v>2457899.8645833335</v>
      </c>
      <c r="O562">
        <f t="shared" si="1289"/>
        <v>8.1273429360522115E-4</v>
      </c>
      <c r="P562">
        <f t="shared" si="1290"/>
        <v>2457899.865396068</v>
      </c>
      <c r="Q562">
        <f t="shared" si="1291"/>
        <v>0.17398673226743233</v>
      </c>
      <c r="R562">
        <f t="shared" si="1292"/>
        <v>249.4599129248852</v>
      </c>
      <c r="S562">
        <f t="shared" si="1293"/>
        <v>1.2223792898585089</v>
      </c>
      <c r="T562">
        <f t="shared" si="1294"/>
        <v>4.3538968322776048</v>
      </c>
      <c r="U562">
        <f t="shared" si="1295"/>
        <v>2.1334543316221109E-2</v>
      </c>
      <c r="V562">
        <f t="shared" si="1296"/>
        <v>148.52595367880389</v>
      </c>
      <c r="W562">
        <f t="shared" si="1297"/>
        <v>2.5922669163597121</v>
      </c>
      <c r="X562">
        <f t="shared" si="1298"/>
        <v>64.122157424678335</v>
      </c>
      <c r="Y562">
        <f t="shared" si="1299"/>
        <v>1.1191427705427648</v>
      </c>
      <c r="Z562">
        <f t="shared" si="1300"/>
        <v>140.88307423191054</v>
      </c>
      <c r="AA562">
        <f t="shared" si="1301"/>
        <v>2.4588735056784201</v>
      </c>
      <c r="AB562">
        <f t="shared" si="1302"/>
        <v>642.3908085716148</v>
      </c>
      <c r="AC562">
        <f t="shared" si="1303"/>
        <v>-9.7401382151657856</v>
      </c>
      <c r="AD562">
        <f t="shared" si="1304"/>
        <v>-368.22305497338414</v>
      </c>
      <c r="AE562">
        <f t="shared" si="1305"/>
        <v>-313.54978454755661</v>
      </c>
      <c r="AF562">
        <f t="shared" si="1306"/>
        <v>183.80685273230097</v>
      </c>
      <c r="AG562">
        <f t="shared" si="1307"/>
        <v>348.96306750473866</v>
      </c>
      <c r="AH562">
        <f t="shared" si="1308"/>
        <v>483.64775107254792</v>
      </c>
      <c r="AI562">
        <f t="shared" si="1309"/>
        <v>0.13434659752015221</v>
      </c>
      <c r="AJ562">
        <f t="shared" si="1310"/>
        <v>249.59425952240537</v>
      </c>
      <c r="AK562">
        <f t="shared" si="1311"/>
        <v>4.3562416227431831</v>
      </c>
      <c r="AL562">
        <f t="shared" si="1312"/>
        <v>249</v>
      </c>
      <c r="AM562">
        <f t="shared" si="1313"/>
        <v>35</v>
      </c>
      <c r="AN562">
        <f t="shared" si="1314"/>
        <v>39</v>
      </c>
      <c r="AP562">
        <f t="shared" si="1315"/>
        <v>4.9091077119670761</v>
      </c>
      <c r="AQ562">
        <f t="shared" si="1316"/>
        <v>8.5680092908870908E-2</v>
      </c>
      <c r="AR562" t="str">
        <f t="shared" si="1317"/>
        <v>POSITIF</v>
      </c>
      <c r="AS562">
        <f t="shared" si="1318"/>
        <v>4</v>
      </c>
      <c r="AT562">
        <f t="shared" si="1319"/>
        <v>54</v>
      </c>
      <c r="AU562">
        <f t="shared" si="1320"/>
        <v>32</v>
      </c>
      <c r="AV562">
        <f t="shared" si="1321"/>
        <v>1.0233159886379388</v>
      </c>
      <c r="AW562" s="4">
        <f t="shared" si="1322"/>
        <v>4.2638166193247451E-2</v>
      </c>
      <c r="AX562">
        <f t="shared" si="1323"/>
        <v>1.7860233290032917E-2</v>
      </c>
      <c r="AY562">
        <f t="shared" si="1324"/>
        <v>0.27883271976506474</v>
      </c>
      <c r="AZ562" s="4">
        <f t="shared" si="1325"/>
        <v>1.1618029990211031E-2</v>
      </c>
      <c r="BA562">
        <f t="shared" si="1326"/>
        <v>357125.18382119847</v>
      </c>
      <c r="BB562" t="s">
        <v>191</v>
      </c>
      <c r="BC562">
        <f t="shared" si="1327"/>
        <v>1.6701292557244767E-2</v>
      </c>
      <c r="BD562">
        <f t="shared" si="1328"/>
        <v>148.53047236264715</v>
      </c>
      <c r="BE562">
        <f t="shared" si="1329"/>
        <v>23.437028556955848</v>
      </c>
      <c r="BF562">
        <f t="shared" si="1330"/>
        <v>-2.2775848043814439E-3</v>
      </c>
      <c r="BG562">
        <f t="shared" si="1331"/>
        <v>23.434750972151466</v>
      </c>
      <c r="BH562" s="19">
        <f t="shared" si="1332"/>
        <v>0.17398673226743233</v>
      </c>
      <c r="BI562">
        <f t="shared" si="1333"/>
        <v>1.0242411247765024</v>
      </c>
      <c r="BJ562">
        <f t="shared" si="1334"/>
        <v>8.4452411247765031</v>
      </c>
      <c r="BK562">
        <f t="shared" si="1335"/>
        <v>235.34059975493014</v>
      </c>
      <c r="BL562">
        <f t="shared" si="1336"/>
        <v>4.1074683293416916</v>
      </c>
      <c r="BM562">
        <f t="shared" si="1337"/>
        <v>251.3380171167174</v>
      </c>
      <c r="BN562">
        <f t="shared" si="1338"/>
        <v>16.755867807781161</v>
      </c>
      <c r="BO562">
        <f t="shared" si="1339"/>
        <v>16</v>
      </c>
      <c r="BP562">
        <f t="shared" si="1340"/>
        <v>45</v>
      </c>
      <c r="BQ562">
        <f t="shared" si="1341"/>
        <v>21</v>
      </c>
      <c r="BR562">
        <f t="shared" si="1342"/>
        <v>-17.029466561979167</v>
      </c>
      <c r="BS562" t="str">
        <f t="shared" si="1343"/>
        <v>NEGATIF</v>
      </c>
      <c r="BT562">
        <f t="shared" si="1279"/>
        <v>-0.29722026136481544</v>
      </c>
      <c r="BU562">
        <f t="shared" si="1280"/>
        <v>17</v>
      </c>
      <c r="BV562">
        <f t="shared" si="1281"/>
        <v>-2042</v>
      </c>
      <c r="BW562">
        <f t="shared" si="1282"/>
        <v>13</v>
      </c>
      <c r="BX562" t="str">
        <f t="shared" si="1283"/>
        <v>NEGATIF</v>
      </c>
      <c r="BY562">
        <f t="shared" si="1344"/>
        <v>-74.076457746523118</v>
      </c>
      <c r="BZ562">
        <f t="shared" si="1345"/>
        <v>105.92354225347688</v>
      </c>
      <c r="CA562">
        <f t="shared" si="1346"/>
        <v>-35.128400360147843</v>
      </c>
      <c r="CB562" t="str">
        <f t="shared" si="1347"/>
        <v>NEGATIF</v>
      </c>
      <c r="CC562">
        <f t="shared" si="1348"/>
        <v>35</v>
      </c>
      <c r="CD562">
        <f t="shared" si="1349"/>
        <v>7</v>
      </c>
      <c r="CE562">
        <f t="shared" si="1350"/>
        <v>42</v>
      </c>
      <c r="CG562">
        <f t="shared" si="1351"/>
        <v>4.3866759341205839</v>
      </c>
      <c r="CH562">
        <f t="shared" si="1352"/>
        <v>0.40901356384898507</v>
      </c>
      <c r="CI562">
        <f t="shared" si="1353"/>
        <v>0.4090533152028149</v>
      </c>
    </row>
    <row r="563" spans="1:87">
      <c r="A563">
        <f t="shared" ref="A563:F563" si="1534">A269</f>
        <v>7.0027777777777782</v>
      </c>
      <c r="B563">
        <f t="shared" si="1534"/>
        <v>111.315</v>
      </c>
      <c r="C563">
        <f t="shared" si="1534"/>
        <v>7</v>
      </c>
      <c r="D563">
        <f t="shared" si="1534"/>
        <v>2017</v>
      </c>
      <c r="E563">
        <f t="shared" si="1534"/>
        <v>5</v>
      </c>
      <c r="F563">
        <f t="shared" si="1534"/>
        <v>26</v>
      </c>
      <c r="G563">
        <f t="shared" si="1285"/>
        <v>0.12222152900771403</v>
      </c>
      <c r="H563">
        <f t="shared" ref="H563:J563" si="1535">H269</f>
        <v>16</v>
      </c>
      <c r="I563">
        <f t="shared" si="1535"/>
        <v>0</v>
      </c>
      <c r="J563">
        <f t="shared" si="1535"/>
        <v>16</v>
      </c>
      <c r="L563">
        <f t="shared" ref="L563:M563" si="1536">L269</f>
        <v>20</v>
      </c>
      <c r="M563">
        <f t="shared" si="1536"/>
        <v>-13</v>
      </c>
      <c r="N563">
        <f t="shared" si="1288"/>
        <v>2457899.875</v>
      </c>
      <c r="O563">
        <f t="shared" si="1289"/>
        <v>8.1273429360522115E-4</v>
      </c>
      <c r="P563">
        <f t="shared" si="1290"/>
        <v>2457899.8758127345</v>
      </c>
      <c r="Q563">
        <f t="shared" si="1291"/>
        <v>0.17398701746021841</v>
      </c>
      <c r="R563">
        <f t="shared" si="1292"/>
        <v>249.4599129248852</v>
      </c>
      <c r="S563">
        <f t="shared" si="1293"/>
        <v>1.3584729591239011</v>
      </c>
      <c r="T563">
        <f t="shared" si="1294"/>
        <v>4.3538968322776048</v>
      </c>
      <c r="U563">
        <f t="shared" si="1295"/>
        <v>2.3709825936022416E-2</v>
      </c>
      <c r="V563">
        <f t="shared" si="1296"/>
        <v>148.5254020754582</v>
      </c>
      <c r="W563">
        <f t="shared" si="1297"/>
        <v>2.5922572890651652</v>
      </c>
      <c r="X563">
        <f t="shared" si="1298"/>
        <v>64.132424584289765</v>
      </c>
      <c r="Y563">
        <f t="shared" si="1299"/>
        <v>1.119321966282812</v>
      </c>
      <c r="Z563">
        <f t="shared" si="1300"/>
        <v>140.89334090127613</v>
      </c>
      <c r="AA563">
        <f t="shared" si="1301"/>
        <v>2.4590526928620635</v>
      </c>
      <c r="AB563">
        <f t="shared" si="1302"/>
        <v>696.15355601496651</v>
      </c>
      <c r="AC563">
        <f t="shared" si="1303"/>
        <v>-11.019095189577506</v>
      </c>
      <c r="AD563">
        <f t="shared" si="1304"/>
        <v>-416.2174089544331</v>
      </c>
      <c r="AE563">
        <f t="shared" si="1305"/>
        <v>-307.47768006823856</v>
      </c>
      <c r="AF563">
        <f t="shared" si="1306"/>
        <v>182.74188095537585</v>
      </c>
      <c r="AG563">
        <f t="shared" si="1307"/>
        <v>337.40216935538228</v>
      </c>
      <c r="AH563">
        <f t="shared" si="1308"/>
        <v>481.58342211347554</v>
      </c>
      <c r="AI563">
        <f t="shared" si="1309"/>
        <v>0.13377317280929876</v>
      </c>
      <c r="AJ563">
        <f t="shared" si="1310"/>
        <v>249.5936860976945</v>
      </c>
      <c r="AK563">
        <f t="shared" si="1311"/>
        <v>4.3562316145939661</v>
      </c>
      <c r="AL563">
        <f t="shared" si="1312"/>
        <v>249</v>
      </c>
      <c r="AM563">
        <f t="shared" si="1313"/>
        <v>35</v>
      </c>
      <c r="AN563">
        <f t="shared" si="1314"/>
        <v>37</v>
      </c>
      <c r="AP563">
        <f t="shared" si="1315"/>
        <v>4.907385054589481</v>
      </c>
      <c r="AQ563">
        <f t="shared" si="1316"/>
        <v>8.5650026865748116E-2</v>
      </c>
      <c r="AR563" t="str">
        <f t="shared" si="1317"/>
        <v>POSITIF</v>
      </c>
      <c r="AS563">
        <f t="shared" si="1318"/>
        <v>4</v>
      </c>
      <c r="AT563">
        <f t="shared" si="1319"/>
        <v>54</v>
      </c>
      <c r="AU563">
        <f t="shared" si="1320"/>
        <v>26</v>
      </c>
      <c r="AV563">
        <f t="shared" si="1321"/>
        <v>1.0233169890867231</v>
      </c>
      <c r="AW563" s="4">
        <f t="shared" si="1322"/>
        <v>4.2638207878613464E-2</v>
      </c>
      <c r="AX563">
        <f t="shared" si="1323"/>
        <v>1.7860250751158199E-2</v>
      </c>
      <c r="AY563">
        <f t="shared" si="1324"/>
        <v>0.27883299234010361</v>
      </c>
      <c r="AZ563" s="4">
        <f t="shared" si="1325"/>
        <v>1.1618041347504318E-2</v>
      </c>
      <c r="BA563">
        <f t="shared" si="1326"/>
        <v>357124.83471386513</v>
      </c>
      <c r="BB563" t="s">
        <v>191</v>
      </c>
      <c r="BC563">
        <f t="shared" si="1327"/>
        <v>1.6701292545266672E-2</v>
      </c>
      <c r="BD563">
        <f t="shared" si="1328"/>
        <v>148.5299207609385</v>
      </c>
      <c r="BE563">
        <f t="shared" si="1329"/>
        <v>23.437028553247153</v>
      </c>
      <c r="BF563">
        <f t="shared" si="1330"/>
        <v>-2.2776165189558654E-3</v>
      </c>
      <c r="BG563">
        <f t="shared" si="1331"/>
        <v>23.434750936728197</v>
      </c>
      <c r="BH563" s="19">
        <f t="shared" si="1332"/>
        <v>0.17398701746021841</v>
      </c>
      <c r="BI563">
        <f t="shared" si="1333"/>
        <v>1.274925600985686</v>
      </c>
      <c r="BJ563">
        <f t="shared" si="1334"/>
        <v>8.6959256009856869</v>
      </c>
      <c r="BK563">
        <f t="shared" si="1335"/>
        <v>239.10138806634174</v>
      </c>
      <c r="BL563">
        <f t="shared" si="1336"/>
        <v>4.1731064678463419</v>
      </c>
      <c r="BM563">
        <f t="shared" si="1337"/>
        <v>251.33749594844357</v>
      </c>
      <c r="BN563">
        <f t="shared" si="1338"/>
        <v>16.75583306322957</v>
      </c>
      <c r="BO563">
        <f t="shared" si="1339"/>
        <v>16</v>
      </c>
      <c r="BP563">
        <f t="shared" si="1340"/>
        <v>45</v>
      </c>
      <c r="BQ563">
        <f t="shared" si="1341"/>
        <v>20</v>
      </c>
      <c r="BR563">
        <f t="shared" si="1342"/>
        <v>-17.03108811654629</v>
      </c>
      <c r="BS563" t="str">
        <f t="shared" si="1343"/>
        <v>NEGATIF</v>
      </c>
      <c r="BT563">
        <f t="shared" si="1279"/>
        <v>-0.29724856283101253</v>
      </c>
      <c r="BU563">
        <f t="shared" si="1280"/>
        <v>17</v>
      </c>
      <c r="BV563">
        <f t="shared" si="1281"/>
        <v>-2042</v>
      </c>
      <c r="BW563">
        <f t="shared" si="1282"/>
        <v>8</v>
      </c>
      <c r="BX563" t="str">
        <f t="shared" si="1283"/>
        <v>NEGATIF</v>
      </c>
      <c r="BY563">
        <f t="shared" si="1344"/>
        <v>-74.285322044514317</v>
      </c>
      <c r="BZ563">
        <f t="shared" si="1345"/>
        <v>105.71467795548568</v>
      </c>
      <c r="CA563">
        <f t="shared" si="1346"/>
        <v>-31.536810847226821</v>
      </c>
      <c r="CB563" t="str">
        <f t="shared" si="1347"/>
        <v>NEGATIF</v>
      </c>
      <c r="CC563">
        <f t="shared" si="1348"/>
        <v>31</v>
      </c>
      <c r="CD563">
        <f t="shared" si="1349"/>
        <v>32</v>
      </c>
      <c r="CE563">
        <f t="shared" si="1350"/>
        <v>12</v>
      </c>
      <c r="CG563">
        <f t="shared" si="1351"/>
        <v>4.3866668380182485</v>
      </c>
      <c r="CH563">
        <f t="shared" si="1352"/>
        <v>0.40901356323073235</v>
      </c>
      <c r="CI563">
        <f t="shared" si="1353"/>
        <v>0.40905331513808596</v>
      </c>
    </row>
    <row r="564" spans="1:87">
      <c r="A564">
        <f t="shared" ref="A564:F564" si="1537">A270</f>
        <v>7.0027777777777782</v>
      </c>
      <c r="B564">
        <f t="shared" si="1537"/>
        <v>111.315</v>
      </c>
      <c r="C564">
        <f t="shared" si="1537"/>
        <v>7</v>
      </c>
      <c r="D564">
        <f t="shared" si="1537"/>
        <v>2017</v>
      </c>
      <c r="E564">
        <f t="shared" si="1537"/>
        <v>5</v>
      </c>
      <c r="F564">
        <f t="shared" si="1537"/>
        <v>26</v>
      </c>
      <c r="G564">
        <f t="shared" si="1285"/>
        <v>0.12222152900771403</v>
      </c>
      <c r="H564">
        <f t="shared" ref="H564:J564" si="1538">H270</f>
        <v>16</v>
      </c>
      <c r="I564">
        <f t="shared" si="1538"/>
        <v>15</v>
      </c>
      <c r="J564">
        <f t="shared" si="1538"/>
        <v>16.25</v>
      </c>
      <c r="L564">
        <f t="shared" ref="L564:M564" si="1539">L270</f>
        <v>20</v>
      </c>
      <c r="M564">
        <f t="shared" si="1539"/>
        <v>-13</v>
      </c>
      <c r="N564">
        <f t="shared" si="1288"/>
        <v>2457899.885416667</v>
      </c>
      <c r="O564">
        <f t="shared" si="1289"/>
        <v>8.1273429360522115E-4</v>
      </c>
      <c r="P564">
        <f t="shared" si="1290"/>
        <v>2457899.8862294015</v>
      </c>
      <c r="Q564">
        <f t="shared" si="1291"/>
        <v>0.17398730265301723</v>
      </c>
      <c r="R564">
        <f t="shared" si="1292"/>
        <v>249.4599129248852</v>
      </c>
      <c r="S564">
        <f t="shared" si="1293"/>
        <v>1.4945666344719939</v>
      </c>
      <c r="T564">
        <f t="shared" si="1294"/>
        <v>4.3538968322776048</v>
      </c>
      <c r="U564">
        <f t="shared" si="1295"/>
        <v>2.6085108661986878E-2</v>
      </c>
      <c r="V564">
        <f t="shared" si="1296"/>
        <v>148.52485047208791</v>
      </c>
      <c r="W564">
        <f t="shared" si="1297"/>
        <v>2.5922476617701884</v>
      </c>
      <c r="X564">
        <f t="shared" si="1298"/>
        <v>64.1426917443614</v>
      </c>
      <c r="Y564">
        <f t="shared" si="1299"/>
        <v>1.1195011620308915</v>
      </c>
      <c r="Z564">
        <f t="shared" si="1300"/>
        <v>140.90360757110011</v>
      </c>
      <c r="AA564">
        <f t="shared" si="1301"/>
        <v>2.4592318800537072</v>
      </c>
      <c r="AB564">
        <f t="shared" si="1302"/>
        <v>749.91327759186538</v>
      </c>
      <c r="AC564">
        <f t="shared" si="1303"/>
        <v>-12.296890658297109</v>
      </c>
      <c r="AD564">
        <f t="shared" si="1304"/>
        <v>-464.03626973043151</v>
      </c>
      <c r="AE564">
        <f t="shared" si="1305"/>
        <v>-301.37316606924117</v>
      </c>
      <c r="AF564">
        <f t="shared" si="1306"/>
        <v>181.67614488756823</v>
      </c>
      <c r="AG564">
        <f t="shared" si="1307"/>
        <v>325.8378180221639</v>
      </c>
      <c r="AH564">
        <f t="shared" si="1308"/>
        <v>479.72091404362772</v>
      </c>
      <c r="AI564">
        <f t="shared" si="1309"/>
        <v>0.13325580945656326</v>
      </c>
      <c r="AJ564">
        <f t="shared" si="1310"/>
        <v>249.59316873434176</v>
      </c>
      <c r="AK564">
        <f t="shared" si="1311"/>
        <v>4.3562225849000322</v>
      </c>
      <c r="AL564">
        <f t="shared" si="1312"/>
        <v>249</v>
      </c>
      <c r="AM564">
        <f t="shared" si="1313"/>
        <v>35</v>
      </c>
      <c r="AN564">
        <f t="shared" si="1314"/>
        <v>35</v>
      </c>
      <c r="AP564">
        <f t="shared" si="1315"/>
        <v>4.9061725513344747</v>
      </c>
      <c r="AQ564">
        <f t="shared" si="1316"/>
        <v>8.5628864691757095E-2</v>
      </c>
      <c r="AR564" t="str">
        <f t="shared" si="1317"/>
        <v>POSITIF</v>
      </c>
      <c r="AS564">
        <f t="shared" si="1318"/>
        <v>4</v>
      </c>
      <c r="AT564">
        <f t="shared" si="1319"/>
        <v>54</v>
      </c>
      <c r="AU564">
        <f t="shared" si="1320"/>
        <v>22</v>
      </c>
      <c r="AV564">
        <f t="shared" si="1321"/>
        <v>1.0233175599827602</v>
      </c>
      <c r="AW564" s="4">
        <f t="shared" si="1322"/>
        <v>4.2638231665948344E-2</v>
      </c>
      <c r="AX564">
        <f t="shared" si="1323"/>
        <v>1.7860260715173732E-2</v>
      </c>
      <c r="AY564">
        <f t="shared" si="1324"/>
        <v>0.27883314788230823</v>
      </c>
      <c r="AZ564" s="4">
        <f t="shared" si="1325"/>
        <v>1.161804782842951E-2</v>
      </c>
      <c r="BA564">
        <f t="shared" si="1326"/>
        <v>357124.63549958228</v>
      </c>
      <c r="BB564" t="s">
        <v>191</v>
      </c>
      <c r="BC564">
        <f t="shared" si="1327"/>
        <v>1.6701292533288573E-2</v>
      </c>
      <c r="BD564">
        <f t="shared" si="1328"/>
        <v>148.52936915920517</v>
      </c>
      <c r="BE564">
        <f t="shared" si="1329"/>
        <v>23.437028549538457</v>
      </c>
      <c r="BF564">
        <f t="shared" si="1330"/>
        <v>-2.277648220735022E-3</v>
      </c>
      <c r="BG564">
        <f t="shared" si="1331"/>
        <v>23.434750901317724</v>
      </c>
      <c r="BH564" s="19">
        <f t="shared" si="1332"/>
        <v>0.17398730265301723</v>
      </c>
      <c r="BI564">
        <f t="shared" si="1333"/>
        <v>1.5256100884017845</v>
      </c>
      <c r="BJ564">
        <f t="shared" si="1334"/>
        <v>8.9466100884017852</v>
      </c>
      <c r="BK564">
        <f t="shared" si="1335"/>
        <v>242.86212559324667</v>
      </c>
      <c r="BL564">
        <f t="shared" si="1336"/>
        <v>4.2387437199941411</v>
      </c>
      <c r="BM564">
        <f t="shared" si="1337"/>
        <v>251.33702573278009</v>
      </c>
      <c r="BN564">
        <f t="shared" si="1338"/>
        <v>16.755801715518672</v>
      </c>
      <c r="BO564">
        <f t="shared" si="1339"/>
        <v>16</v>
      </c>
      <c r="BP564">
        <f t="shared" si="1340"/>
        <v>45</v>
      </c>
      <c r="BQ564">
        <f t="shared" si="1341"/>
        <v>20</v>
      </c>
      <c r="BR564">
        <f t="shared" si="1342"/>
        <v>-17.032213007666744</v>
      </c>
      <c r="BS564" t="str">
        <f t="shared" si="1343"/>
        <v>NEGATIF</v>
      </c>
      <c r="BT564">
        <f t="shared" si="1279"/>
        <v>-0.29726819588479086</v>
      </c>
      <c r="BU564">
        <f t="shared" si="1280"/>
        <v>17</v>
      </c>
      <c r="BV564">
        <f t="shared" si="1281"/>
        <v>-2042</v>
      </c>
      <c r="BW564">
        <f t="shared" si="1282"/>
        <v>4</v>
      </c>
      <c r="BX564" t="str">
        <f t="shared" si="1283"/>
        <v>NEGATIF</v>
      </c>
      <c r="BY564">
        <f t="shared" si="1344"/>
        <v>-74.401078826924675</v>
      </c>
      <c r="BZ564">
        <f t="shared" si="1345"/>
        <v>105.59892117307533</v>
      </c>
      <c r="CA564">
        <f t="shared" si="1346"/>
        <v>-27.942466945249819</v>
      </c>
      <c r="CB564" t="str">
        <f t="shared" si="1347"/>
        <v>NEGATIF</v>
      </c>
      <c r="CC564">
        <f t="shared" si="1348"/>
        <v>27</v>
      </c>
      <c r="CD564">
        <f t="shared" si="1349"/>
        <v>56</v>
      </c>
      <c r="CE564">
        <f t="shared" si="1350"/>
        <v>32</v>
      </c>
      <c r="CG564">
        <f t="shared" si="1351"/>
        <v>4.3866586312067266</v>
      </c>
      <c r="CH564">
        <f t="shared" si="1352"/>
        <v>0.40901356261270305</v>
      </c>
      <c r="CI564">
        <f t="shared" si="1353"/>
        <v>0.40905331507335702</v>
      </c>
    </row>
    <row r="565" spans="1:87">
      <c r="A565">
        <f t="shared" ref="A565:F565" si="1540">A271</f>
        <v>7.0027777777777782</v>
      </c>
      <c r="B565">
        <f t="shared" si="1540"/>
        <v>111.315</v>
      </c>
      <c r="C565">
        <f t="shared" si="1540"/>
        <v>7</v>
      </c>
      <c r="D565">
        <f t="shared" si="1540"/>
        <v>2017</v>
      </c>
      <c r="E565">
        <f t="shared" si="1540"/>
        <v>5</v>
      </c>
      <c r="F565">
        <f t="shared" si="1540"/>
        <v>26</v>
      </c>
      <c r="G565">
        <f t="shared" si="1285"/>
        <v>0.12222152900771403</v>
      </c>
      <c r="H565">
        <f t="shared" ref="H565:J565" si="1541">H271</f>
        <v>16</v>
      </c>
      <c r="I565">
        <f t="shared" si="1541"/>
        <v>30</v>
      </c>
      <c r="J565">
        <f t="shared" si="1541"/>
        <v>16.5</v>
      </c>
      <c r="L565">
        <f t="shared" ref="L565:M565" si="1542">L271</f>
        <v>20</v>
      </c>
      <c r="M565">
        <f t="shared" si="1542"/>
        <v>-13</v>
      </c>
      <c r="N565">
        <f t="shared" si="1288"/>
        <v>2457899.8958333335</v>
      </c>
      <c r="O565">
        <f t="shared" si="1289"/>
        <v>8.1273429360522115E-4</v>
      </c>
      <c r="P565">
        <f t="shared" si="1290"/>
        <v>2457899.896646068</v>
      </c>
      <c r="Q565">
        <f t="shared" si="1291"/>
        <v>0.17398758784580332</v>
      </c>
      <c r="R565">
        <f t="shared" si="1292"/>
        <v>249.4599129248852</v>
      </c>
      <c r="S565">
        <f t="shared" si="1293"/>
        <v>1.6306603037228342</v>
      </c>
      <c r="T565">
        <f t="shared" si="1294"/>
        <v>4.3538968322776048</v>
      </c>
      <c r="U565">
        <f t="shared" si="1295"/>
        <v>2.8460391281534204E-2</v>
      </c>
      <c r="V565">
        <f t="shared" si="1296"/>
        <v>148.52429886874228</v>
      </c>
      <c r="W565">
        <f t="shared" si="1297"/>
        <v>2.5922380344756419</v>
      </c>
      <c r="X565">
        <f t="shared" si="1298"/>
        <v>64.152958903972831</v>
      </c>
      <c r="Y565">
        <f t="shared" si="1299"/>
        <v>1.1196803577709387</v>
      </c>
      <c r="Z565">
        <f t="shared" si="1300"/>
        <v>140.91387424046661</v>
      </c>
      <c r="AA565">
        <f t="shared" si="1301"/>
        <v>2.4594110672373661</v>
      </c>
      <c r="AB565">
        <f t="shared" si="1302"/>
        <v>803.66966518052891</v>
      </c>
      <c r="AC565">
        <f t="shared" si="1303"/>
        <v>-13.573389809704361</v>
      </c>
      <c r="AD565">
        <f t="shared" si="1304"/>
        <v>-511.65947050534078</v>
      </c>
      <c r="AE565">
        <f t="shared" si="1305"/>
        <v>-295.23688653271546</v>
      </c>
      <c r="AF565">
        <f t="shared" si="1306"/>
        <v>180.6096726336101</v>
      </c>
      <c r="AG565">
        <f t="shared" si="1307"/>
        <v>314.27010181391159</v>
      </c>
      <c r="AH565">
        <f t="shared" si="1308"/>
        <v>478.07969278028997</v>
      </c>
      <c r="AI565">
        <f t="shared" si="1309"/>
        <v>0.13279991466119165</v>
      </c>
      <c r="AJ565">
        <f t="shared" si="1310"/>
        <v>249.59271283954641</v>
      </c>
      <c r="AK565">
        <f t="shared" si="1311"/>
        <v>4.3562146280348104</v>
      </c>
      <c r="AL565">
        <f t="shared" si="1312"/>
        <v>249</v>
      </c>
      <c r="AM565">
        <f t="shared" si="1313"/>
        <v>35</v>
      </c>
      <c r="AN565">
        <f t="shared" si="1314"/>
        <v>33</v>
      </c>
      <c r="AP565">
        <f t="shared" si="1315"/>
        <v>4.9055028255123636</v>
      </c>
      <c r="AQ565">
        <f t="shared" si="1316"/>
        <v>8.5617175771075638E-2</v>
      </c>
      <c r="AR565" t="str">
        <f t="shared" si="1317"/>
        <v>POSITIF</v>
      </c>
      <c r="AS565">
        <f t="shared" si="1318"/>
        <v>4</v>
      </c>
      <c r="AT565">
        <f t="shared" si="1319"/>
        <v>54</v>
      </c>
      <c r="AU565">
        <f t="shared" si="1320"/>
        <v>19</v>
      </c>
      <c r="AV565">
        <f t="shared" si="1321"/>
        <v>1.0233177013286077</v>
      </c>
      <c r="AW565" s="4">
        <f t="shared" si="1322"/>
        <v>4.263823755535865E-2</v>
      </c>
      <c r="AX565">
        <f t="shared" si="1323"/>
        <v>1.7860263182124154E-2</v>
      </c>
      <c r="AY565">
        <f t="shared" si="1324"/>
        <v>0.27883318639237537</v>
      </c>
      <c r="AZ565" s="4">
        <f t="shared" si="1325"/>
        <v>1.1618049433015641E-2</v>
      </c>
      <c r="BA565">
        <f t="shared" si="1326"/>
        <v>357124.58617695578</v>
      </c>
      <c r="BB565" t="s">
        <v>191</v>
      </c>
      <c r="BC565">
        <f t="shared" si="1327"/>
        <v>1.6701292521310477E-2</v>
      </c>
      <c r="BD565">
        <f t="shared" si="1328"/>
        <v>148.52881755749652</v>
      </c>
      <c r="BE565">
        <f t="shared" si="1329"/>
        <v>23.437028545829762</v>
      </c>
      <c r="BF565">
        <f t="shared" si="1330"/>
        <v>-2.2776799097103465E-3</v>
      </c>
      <c r="BG565">
        <f t="shared" si="1331"/>
        <v>23.434750865920051</v>
      </c>
      <c r="BH565" s="19">
        <f t="shared" si="1332"/>
        <v>0.17398758784580332</v>
      </c>
      <c r="BI565">
        <f t="shared" si="1333"/>
        <v>1.776294564579924</v>
      </c>
      <c r="BJ565">
        <f t="shared" si="1334"/>
        <v>9.1972945645799236</v>
      </c>
      <c r="BK565">
        <f t="shared" si="1335"/>
        <v>246.62280708461461</v>
      </c>
      <c r="BL565">
        <f t="shared" si="1336"/>
        <v>4.3043799941373226</v>
      </c>
      <c r="BM565">
        <f t="shared" si="1337"/>
        <v>251.33661138408422</v>
      </c>
      <c r="BN565">
        <f t="shared" si="1338"/>
        <v>16.755774092272283</v>
      </c>
      <c r="BO565">
        <f t="shared" si="1339"/>
        <v>16</v>
      </c>
      <c r="BP565">
        <f t="shared" si="1340"/>
        <v>45</v>
      </c>
      <c r="BQ565">
        <f t="shared" si="1341"/>
        <v>20</v>
      </c>
      <c r="BR565">
        <f t="shared" si="1342"/>
        <v>-17.032809740127075</v>
      </c>
      <c r="BS565" t="str">
        <f t="shared" si="1343"/>
        <v>NEGATIF</v>
      </c>
      <c r="BT565">
        <f t="shared" ref="BT565:BT582" si="1543">RADIANS(BR565)</f>
        <v>-0.29727861083097717</v>
      </c>
      <c r="BU565">
        <f t="shared" ref="BU565:BU598" si="1544">INT(ABS(BR565))</f>
        <v>17</v>
      </c>
      <c r="BV565">
        <f t="shared" ref="BV565:BV598" si="1545">INT(60*(BR565-BU565))</f>
        <v>-2042</v>
      </c>
      <c r="BW565">
        <f t="shared" ref="BW565:BW598" si="1546">INT(3600*(BR565-BU565)-60*BV565)</f>
        <v>1</v>
      </c>
      <c r="BX565" t="str">
        <f t="shared" ref="BX565:BX598" si="1547">IF(BR565&lt;0, "NEGATIF", "POSITIF")</f>
        <v>NEGATIF</v>
      </c>
      <c r="BY565">
        <f t="shared" si="1344"/>
        <v>-74.434107963801921</v>
      </c>
      <c r="BZ565">
        <f t="shared" si="1345"/>
        <v>105.56589203619808</v>
      </c>
      <c r="CA565">
        <f t="shared" si="1346"/>
        <v>-24.346911356695259</v>
      </c>
      <c r="CB565" t="str">
        <f t="shared" si="1347"/>
        <v>NEGATIF</v>
      </c>
      <c r="CC565">
        <f t="shared" si="1348"/>
        <v>24</v>
      </c>
      <c r="CD565">
        <f t="shared" si="1349"/>
        <v>20</v>
      </c>
      <c r="CE565">
        <f t="shared" si="1350"/>
        <v>48</v>
      </c>
      <c r="CG565">
        <f t="shared" si="1351"/>
        <v>4.3866513994577323</v>
      </c>
      <c r="CH565">
        <f t="shared" si="1352"/>
        <v>0.40901356199489708</v>
      </c>
      <c r="CI565">
        <f t="shared" si="1353"/>
        <v>0.40905331500862807</v>
      </c>
    </row>
    <row r="566" spans="1:87">
      <c r="A566">
        <f t="shared" ref="A566:F566" si="1548">A272</f>
        <v>7.0027777777777782</v>
      </c>
      <c r="B566">
        <f t="shared" si="1548"/>
        <v>111.315</v>
      </c>
      <c r="C566">
        <f t="shared" si="1548"/>
        <v>7</v>
      </c>
      <c r="D566">
        <f t="shared" si="1548"/>
        <v>2017</v>
      </c>
      <c r="E566">
        <f t="shared" si="1548"/>
        <v>20</v>
      </c>
      <c r="F566">
        <f t="shared" si="1548"/>
        <v>26</v>
      </c>
      <c r="G566">
        <f t="shared" ref="G566:G598" si="1549">RADIANS(A566)</f>
        <v>0.12222152900771403</v>
      </c>
      <c r="H566">
        <f t="shared" ref="H566:J566" si="1550">H272</f>
        <v>16</v>
      </c>
      <c r="I566">
        <f t="shared" si="1550"/>
        <v>45</v>
      </c>
      <c r="J566">
        <f t="shared" si="1550"/>
        <v>16.75</v>
      </c>
      <c r="L566">
        <f t="shared" ref="L566:M566" si="1551">L272</f>
        <v>20</v>
      </c>
      <c r="M566">
        <f t="shared" si="1551"/>
        <v>-13</v>
      </c>
      <c r="N566">
        <f t="shared" ref="N566:N602" si="1552">1720994.5+INT(365.25*D566)+INT(30.60001*(E566+1))+M566+F566+(H566+I566/60)/24 -C566/24</f>
        <v>2458358.90625</v>
      </c>
      <c r="O566">
        <f t="shared" ref="O566:O629" si="1553">O272</f>
        <v>8.1273429360522115E-4</v>
      </c>
      <c r="P566">
        <f t="shared" ref="P566:P598" si="1554">N566+O566</f>
        <v>2458358.9070627345</v>
      </c>
      <c r="Q566">
        <f t="shared" ref="Q566:Q598" si="1555">(P566-2451545)/36525</f>
        <v>0.18655460815152572</v>
      </c>
      <c r="R566">
        <f t="shared" ref="R566:R598" si="1556" xml:space="preserve"> MOD(218.317 + 481267.883*O566, 360)</f>
        <v>249.4599129248852</v>
      </c>
      <c r="S566">
        <f t="shared" ref="S566:S598" si="1557" xml:space="preserve"> MOD(134.954 + 477198.849*Q566, 360)</f>
        <v>238.59828555409331</v>
      </c>
      <c r="T566">
        <f t="shared" ref="T566:T598" si="1558">RADIANS(R566)</f>
        <v>4.3538968322776048</v>
      </c>
      <c r="U566">
        <f t="shared" ref="U566:U598" si="1559">RADIANS(S566)</f>
        <v>4.1643256725325513</v>
      </c>
      <c r="V566">
        <f t="shared" ref="V566:V598" si="1560" xml:space="preserve"> MOD(125.041 - 1934.142*Q566, 360)</f>
        <v>124.21789708059174</v>
      </c>
      <c r="W566">
        <f t="shared" ref="W566:W598" si="1561">RADIANS(V566)</f>
        <v>2.1680112939597778</v>
      </c>
      <c r="X566">
        <f t="shared" ref="X566:X598" si="1562" xml:space="preserve"> MOD(280.466 + 36000.769*Q566, 360)</f>
        <v>156.57535394859497</v>
      </c>
      <c r="Y566">
        <f t="shared" ref="Y566:Y598" si="1563">RADIANS(X566)</f>
        <v>2.7327554538784864</v>
      </c>
      <c r="Z566">
        <f t="shared" ref="Z566:Z598" si="1564" xml:space="preserve"> MOD(357.526 + 35999.05*Q566, 360)</f>
        <v>233.31466657718192</v>
      </c>
      <c r="AA566">
        <f t="shared" ref="AA566:AA598" si="1565">RADIANS(Z566)</f>
        <v>4.0721091249645935</v>
      </c>
      <c r="AB566">
        <f t="shared" ref="AB566:AB598" si="1566" xml:space="preserve"> 22640*SIN(U566) + 769*SIN(2*D292) + 36*SIN(3*D292)</f>
        <v>-19164.623694693339</v>
      </c>
      <c r="AC566">
        <f t="shared" ref="AC566:AC598" si="1567" xml:space="preserve"> -125*SIN(T566 - X566)</f>
        <v>123.67399306451921</v>
      </c>
      <c r="AD566">
        <f t="shared" ref="AD566:AD598" si="1568" xml:space="preserve"> 2370*SIN(2*(T566 - X566))</f>
        <v>-681.27865219163698</v>
      </c>
      <c r="AE566">
        <f t="shared" ref="AE566:AE598" si="1569" xml:space="preserve"> -668*SIN(Z566)</f>
        <v>-495.99686041635618</v>
      </c>
      <c r="AF566">
        <f t="shared" ref="AF566:AF598" si="1570" xml:space="preserve"> -412*SIN(2*(T566 - W566)) + 212*SIN(2*(T566 - Y566 - U566))</f>
        <v>585.67669648249864</v>
      </c>
      <c r="AG566">
        <f t="shared" ref="AG566:AG598" si="1571" xml:space="preserve"> 4586*SIN(2*(T566 - Y566) - U566) + 206*SIN(2*(T566 - Y566) - U566 -AA566) + 192*SIN(2*(T566 - Y566) + U566) + 165*SIN(2*(T566 - Y566) - AA566) + 148*SIN(U566 - AA566) - 110*SIN(U566 + AA566)</f>
        <v>-3493.4792007425635</v>
      </c>
      <c r="AH566">
        <f t="shared" ref="AH566:AH598" si="1572" xml:space="preserve"> SUM(AB566:AG566)</f>
        <v>-23126.027718496876</v>
      </c>
      <c r="AI566">
        <f t="shared" ref="AI566:AI598" si="1573">AH566/3600</f>
        <v>-6.4238965884713544</v>
      </c>
      <c r="AJ566">
        <f t="shared" ref="AJ566:AJ598" si="1574">MOD(R566+AI566,360)</f>
        <v>243.03601633641384</v>
      </c>
      <c r="AK566">
        <f t="shared" ref="AK566:AK598" si="1575">RADIANS(AJ566)</f>
        <v>4.2417786860011484</v>
      </c>
      <c r="AL566">
        <f t="shared" ref="AL566:AL598" si="1576">INT(AJ566)</f>
        <v>243</v>
      </c>
      <c r="AM566">
        <f t="shared" ref="AM566:AM598" si="1577">INT(60*(AJ566-AL566))</f>
        <v>2</v>
      </c>
      <c r="AN566">
        <f t="shared" ref="AN566:AN598" si="1578">INT(3600*(AJ566-AL566)-60*AM566)</f>
        <v>9</v>
      </c>
      <c r="AP566">
        <f t="shared" ref="AP566:AP598" si="1579">(18520*SIN(AK566-W566+0.114*SIN(2*(T566-W566))*PI()/180+0.15*SIN(AA566)*PI()/180)-526*SIN(2*Y566-T566-W566)+44*SIN(2*Y566-T566-W566+U566)-31*SIN((2*Y566-T566-W566-U566)-23*SIN((2*Y566-T566-W566+AA566)+11*SIN((2*Y566-T566-W566-AA566)-25*SIN(T566-W566-2*U566)+21*SIN(T566-W566-U566)))))/3600</f>
        <v>4.638829905632984</v>
      </c>
      <c r="AQ566">
        <f t="shared" ref="AQ566:AQ598" si="1580">RADIANS(AP566)</f>
        <v>8.096285529327342E-2</v>
      </c>
      <c r="AR566" t="str">
        <f t="shared" ref="AR566:AR598" si="1581">IF(B308&lt;0, "NEGATIF", "POSITIF")</f>
        <v>POSITIF</v>
      </c>
      <c r="AS566">
        <f t="shared" ref="AS566:AS598" si="1582">INT(ABS(AP566))</f>
        <v>4</v>
      </c>
      <c r="AT566">
        <f t="shared" ref="AT566:AT598" si="1583">INT(60*(ABS(AP566)-AS566))</f>
        <v>38</v>
      </c>
      <c r="AU566">
        <f t="shared" ref="AU566:AU598" si="1584">INT(3600*(ABS(AP566)-AS566)-60*AT566)</f>
        <v>19</v>
      </c>
      <c r="AV566">
        <f t="shared" ref="AV566:AV598" si="1585">(3423 + 187*COS(U566)+10*COS(2*U566)+34*COS(2*(T566-Y566)-U566)+28*COS(2*(T566-Y566))+3*COS(2*(T566-Y566)+U566))/3600</f>
        <v>0.92082726991991526</v>
      </c>
      <c r="AW566" s="4">
        <f t="shared" ref="AW566:AW598" si="1586">AV566/24</f>
        <v>3.83678029133298E-2</v>
      </c>
      <c r="AX566">
        <f t="shared" ref="AX566:AX598" si="1587">RADIANS(AV566)</f>
        <v>1.6071467702253064E-2</v>
      </c>
      <c r="AY566">
        <f t="shared" ref="AY566:AY598" si="1588">DEGREES(ASIN(0.272493*SIN(AX566)))</f>
        <v>0.25090898562909381</v>
      </c>
      <c r="AZ566" s="4">
        <f t="shared" ref="AZ566:AZ598" si="1589">AY566/24</f>
        <v>1.0454541067878909E-2</v>
      </c>
      <c r="BA566">
        <f t="shared" ref="BA566:BA598" si="1590">6378/SIN(AX566)</f>
        <v>396869.45155945979</v>
      </c>
      <c r="BB566" t="s">
        <v>191</v>
      </c>
      <c r="BC566">
        <f t="shared" ref="BC566:BC598" si="1591">0.0167086 - 0.000042*Q566</f>
        <v>1.6700764706457635E-2</v>
      </c>
      <c r="BD566">
        <f t="shared" ref="BD566:BD598" si="1592">MOD(125.04452-1934.13626*Q566, 360)</f>
        <v>124.22248790404254</v>
      </c>
      <c r="BE566">
        <f t="shared" ref="BE566:BE598" si="1593">23.43929111 - 0.01300417*Q566</f>
        <v>23.436865122161315</v>
      </c>
      <c r="BF566">
        <f t="shared" ref="BF566:BF598" si="1594">9.2*COS(W566)/3600 + 0.57*COS(2*Y566)/3600</f>
        <v>-1.3288081669397098E-3</v>
      </c>
      <c r="BG566">
        <f t="shared" ref="BG566:BG598" si="1595">BE566+BF566</f>
        <v>23.435536313994376</v>
      </c>
      <c r="BH566" s="19">
        <f t="shared" ref="BH566:BH598" si="1596">(P566-2451545)/36525</f>
        <v>0.18655460815152572</v>
      </c>
      <c r="BI566">
        <f t="shared" ref="BI566:BI598" si="1597">MOD(280.46061837+360.98564736629*(N566-2451545)+0.000387933*BH566*BH566+(-17.2*SIN(W566)-1.32*SIN(2*Y566))*COS(CH566)/3600,360)/15</f>
        <v>8.1877334604039795</v>
      </c>
      <c r="BJ566">
        <f t="shared" ref="BJ566:BJ598" si="1598">MOD(BI566+B566/15,24)</f>
        <v>15.608733460403979</v>
      </c>
      <c r="BK566">
        <f t="shared" ref="BK566:BK598" si="1599">MOD(BJ566-BN566,24)*15</f>
        <v>348.73535751025975</v>
      </c>
      <c r="BL566">
        <f t="shared" ref="BL566:BL598" si="1600">RADIANS(BK566)</f>
        <v>6.0865802066735677</v>
      </c>
      <c r="BM566">
        <f t="shared" ref="BM566:BM598" si="1601">MOD(DEGREES(ATAN2(COS(AK566),SIN(AK566)*COS(CH566)-TAN(CI566)*SIN(CH566))),360)</f>
        <v>245.39564439579996</v>
      </c>
      <c r="BN566">
        <f t="shared" ref="BN566:BN598" si="1602">BM566/15</f>
        <v>16.359709626386664</v>
      </c>
      <c r="BO566">
        <f t="shared" ref="BO566:BO598" si="1603">INT(BN566)</f>
        <v>16</v>
      </c>
      <c r="BP566">
        <f t="shared" ref="BP566:BP598" si="1604">INT(60*(BN566-BO566))</f>
        <v>21</v>
      </c>
      <c r="BQ566">
        <f t="shared" ref="BQ566:BQ598" si="1605">INT(3600*(BN566-BO566)-60*BP566)</f>
        <v>34</v>
      </c>
      <c r="BR566">
        <f t="shared" ref="BR566:BR598" si="1606">DEGREES(ASIN(SIN(AQ566)*COS(CH566)+COS(AQ566)*SIN(CH566)*SIN(AK566)))</f>
        <v>-16.207557650427081</v>
      </c>
      <c r="BS566" t="str">
        <f t="shared" ref="BS566:BS598" si="1607">IF(BR566&lt;0, "NEGATIF", "POSITIF")</f>
        <v>NEGATIF</v>
      </c>
      <c r="BT566">
        <f t="shared" si="1543"/>
        <v>-0.28287524470674869</v>
      </c>
      <c r="BU566">
        <f t="shared" si="1544"/>
        <v>16</v>
      </c>
      <c r="BV566">
        <f t="shared" si="1545"/>
        <v>-1933</v>
      </c>
      <c r="BW566">
        <f t="shared" si="1546"/>
        <v>32</v>
      </c>
      <c r="BX566" t="str">
        <f t="shared" si="1547"/>
        <v>NEGATIF</v>
      </c>
      <c r="BY566">
        <f t="shared" ref="BY566:BY598" si="1608">DEGREES(ATAN2(COS(BL566)*SIN(G566)-TAN(BT566)*COS(G566),SIN(BL566)))</f>
        <v>-25.580174467136946</v>
      </c>
      <c r="BZ566">
        <f t="shared" ref="BZ566:BZ598" si="1609">MOD(BY566+180,360)</f>
        <v>154.41982553286306</v>
      </c>
      <c r="CA566">
        <f t="shared" ref="CA566:CA598" si="1610">DEGREES(ASIN(SIN(G566)*SIN(BT566)+COS(G566)*COS(BT566)*COS(BL566)))</f>
        <v>64.250665702062079</v>
      </c>
      <c r="CB566" t="str">
        <f t="shared" ref="CB566:CB598" si="1611">IF(CA566&lt;0, "NEGATIF", "POSITIF")</f>
        <v>POSITIF</v>
      </c>
      <c r="CC566">
        <f t="shared" ref="CC566:CC598" si="1612">INT(ABS(CA566))</f>
        <v>64</v>
      </c>
      <c r="CD566">
        <f t="shared" ref="CD566:CD598" si="1613">INT(60*(ABS(CA566)-CC566))</f>
        <v>15</v>
      </c>
      <c r="CE566">
        <f t="shared" ref="CE566:CE598" si="1614">INT(3600*(ABS(CA566)-CC566)-60*CD566)</f>
        <v>2</v>
      </c>
      <c r="CG566">
        <f t="shared" ref="CG566:CG598" si="1615">RADIANS(BM566)</f>
        <v>4.2829619647598802</v>
      </c>
      <c r="CH566">
        <f t="shared" ref="CH566:CH598" si="1616">RADIANS(BG566)</f>
        <v>0.40902727064989752</v>
      </c>
      <c r="CI566">
        <f t="shared" ref="CI566:CI598" si="1617">RADIANS(BE566)</f>
        <v>0.40905046272753798</v>
      </c>
    </row>
    <row r="567" spans="1:87">
      <c r="A567">
        <f t="shared" ref="A567:F567" si="1618">A273</f>
        <v>7.0027777777777782</v>
      </c>
      <c r="B567">
        <f t="shared" si="1618"/>
        <v>111.315</v>
      </c>
      <c r="C567">
        <f t="shared" si="1618"/>
        <v>7</v>
      </c>
      <c r="D567">
        <f t="shared" si="1618"/>
        <v>2017</v>
      </c>
      <c r="E567">
        <f t="shared" si="1618"/>
        <v>5</v>
      </c>
      <c r="F567">
        <f t="shared" si="1618"/>
        <v>26</v>
      </c>
      <c r="G567">
        <f t="shared" si="1549"/>
        <v>0.12222152900771403</v>
      </c>
      <c r="H567" s="5">
        <f t="shared" ref="H567:J567" si="1619">H273</f>
        <v>17</v>
      </c>
      <c r="I567" s="5">
        <f t="shared" si="1619"/>
        <v>0</v>
      </c>
      <c r="J567" s="5">
        <f t="shared" si="1619"/>
        <v>17</v>
      </c>
      <c r="K567" s="5"/>
      <c r="L567" s="5">
        <f t="shared" ref="L567:M567" si="1620">L273</f>
        <v>20</v>
      </c>
      <c r="M567" s="5">
        <f t="shared" si="1620"/>
        <v>-13</v>
      </c>
      <c r="N567" s="5">
        <f t="shared" si="1552"/>
        <v>2457899.916666667</v>
      </c>
      <c r="O567" s="5">
        <f t="shared" si="1553"/>
        <v>8.1273429360522115E-4</v>
      </c>
      <c r="P567" s="5">
        <f t="shared" si="1554"/>
        <v>2457899.9174794015</v>
      </c>
      <c r="Q567" s="5">
        <f t="shared" si="1555"/>
        <v>0.17398815823138822</v>
      </c>
      <c r="R567" s="5">
        <f t="shared" si="1556"/>
        <v>249.4599129248852</v>
      </c>
      <c r="S567" s="5">
        <f t="shared" si="1557"/>
        <v>1.9028476483217673</v>
      </c>
      <c r="T567" s="5">
        <f t="shared" si="1558"/>
        <v>4.3538968322776048</v>
      </c>
      <c r="U567" s="5">
        <f t="shared" si="1559"/>
        <v>3.3210956627045991E-2</v>
      </c>
      <c r="V567" s="5">
        <f t="shared" si="1560"/>
        <v>148.5231956620263</v>
      </c>
      <c r="W567" s="5">
        <f t="shared" si="1561"/>
        <v>2.5922187798861183</v>
      </c>
      <c r="X567" s="5">
        <f t="shared" si="1562"/>
        <v>64.173493223655896</v>
      </c>
      <c r="Y567" s="5">
        <f t="shared" si="1563"/>
        <v>1.1200387492590651</v>
      </c>
      <c r="Z567" s="5">
        <f t="shared" si="1564"/>
        <v>140.93440757965618</v>
      </c>
      <c r="AA567" s="5">
        <f t="shared" si="1565"/>
        <v>2.4597694416126528</v>
      </c>
      <c r="AB567" s="5">
        <f t="shared" si="1566"/>
        <v>911.17123488083132</v>
      </c>
      <c r="AC567" s="5">
        <f t="shared" si="1567"/>
        <v>-16.121961298669216</v>
      </c>
      <c r="AD567" s="5">
        <f t="shared" si="1568"/>
        <v>-606.23867152487264</v>
      </c>
      <c r="AE567" s="5">
        <f t="shared" si="1569"/>
        <v>-282.87162018013453</v>
      </c>
      <c r="AF567" s="5">
        <f t="shared" si="1570"/>
        <v>178.47463150888436</v>
      </c>
      <c r="AG567" s="5">
        <f t="shared" si="1571"/>
        <v>291.12492191897559</v>
      </c>
      <c r="AH567" s="5">
        <f t="shared" si="1572"/>
        <v>475.53853530501488</v>
      </c>
      <c r="AI567" s="5">
        <f t="shared" si="1573"/>
        <v>0.13209403758472635</v>
      </c>
      <c r="AJ567" s="5">
        <f t="shared" si="1574"/>
        <v>249.59200696246992</v>
      </c>
      <c r="AK567" s="5">
        <f t="shared" si="1575"/>
        <v>4.3562023081557113</v>
      </c>
      <c r="AL567" s="5">
        <f t="shared" si="1576"/>
        <v>249</v>
      </c>
      <c r="AM567" s="5">
        <f t="shared" si="1577"/>
        <v>35</v>
      </c>
      <c r="AN567" s="5">
        <f t="shared" si="1578"/>
        <v>31</v>
      </c>
      <c r="AO567" s="5"/>
      <c r="AP567" s="5">
        <f t="shared" si="1579"/>
        <v>4.9056530162394969</v>
      </c>
      <c r="AQ567" s="5">
        <f t="shared" si="1580"/>
        <v>8.5619797093770073E-2</v>
      </c>
      <c r="AR567" s="5" t="str">
        <f t="shared" si="1581"/>
        <v>POSITIF</v>
      </c>
      <c r="AS567" s="5">
        <f t="shared" si="1582"/>
        <v>4</v>
      </c>
      <c r="AT567" s="5">
        <f t="shared" si="1583"/>
        <v>54</v>
      </c>
      <c r="AU567" s="5">
        <f t="shared" si="1584"/>
        <v>20</v>
      </c>
      <c r="AV567" s="5">
        <f t="shared" si="1585"/>
        <v>1.0233166953982351</v>
      </c>
      <c r="AW567" s="23">
        <f t="shared" si="1586"/>
        <v>4.263819564159313E-2</v>
      </c>
      <c r="AX567" s="5">
        <f t="shared" si="1587"/>
        <v>1.786024562532711E-2</v>
      </c>
      <c r="AY567" s="5">
        <f t="shared" si="1588"/>
        <v>0.27883291232386265</v>
      </c>
      <c r="AZ567" s="23">
        <f t="shared" si="1589"/>
        <v>1.1618038013494278E-2</v>
      </c>
      <c r="BA567" s="5">
        <f t="shared" si="1590"/>
        <v>357124.93719660654</v>
      </c>
      <c r="BB567" s="5" t="s">
        <v>191</v>
      </c>
      <c r="BC567" s="5">
        <f t="shared" si="1591"/>
        <v>1.6701292497354282E-2</v>
      </c>
      <c r="BD567" s="5">
        <f t="shared" si="1592"/>
        <v>148.52771435405461</v>
      </c>
      <c r="BE567" s="5">
        <f t="shared" si="1593"/>
        <v>23.43702853841237</v>
      </c>
      <c r="BF567" s="5">
        <f t="shared" si="1594"/>
        <v>-2.2777432492323141E-3</v>
      </c>
      <c r="BG567" s="5">
        <f t="shared" si="1595"/>
        <v>23.434750795163136</v>
      </c>
      <c r="BH567" s="19">
        <f t="shared" si="1596"/>
        <v>0.17398815823138822</v>
      </c>
      <c r="BI567">
        <f t="shared" si="1597"/>
        <v>2.2776635281741617</v>
      </c>
      <c r="BJ567">
        <f t="shared" si="1598"/>
        <v>9.698663528174162</v>
      </c>
      <c r="BK567">
        <f t="shared" si="1599"/>
        <v>254.1439830884222</v>
      </c>
      <c r="BL567" s="5">
        <f t="shared" si="1600"/>
        <v>4.4356492790257542</v>
      </c>
      <c r="BM567">
        <f t="shared" si="1601"/>
        <v>251.33596983419022</v>
      </c>
      <c r="BN567" s="5">
        <f t="shared" si="1602"/>
        <v>16.755731322279349</v>
      </c>
      <c r="BO567" s="5">
        <f t="shared" si="1603"/>
        <v>16</v>
      </c>
      <c r="BP567" s="5">
        <f t="shared" si="1604"/>
        <v>45</v>
      </c>
      <c r="BQ567" s="5">
        <f t="shared" si="1605"/>
        <v>20</v>
      </c>
      <c r="BR567">
        <f t="shared" si="1606"/>
        <v>-17.032559066145154</v>
      </c>
      <c r="BS567" s="5" t="str">
        <f t="shared" si="1607"/>
        <v>NEGATIF</v>
      </c>
      <c r="BT567" s="5">
        <f t="shared" si="1543"/>
        <v>-0.29727423574464357</v>
      </c>
      <c r="BU567" s="5">
        <f t="shared" si="1544"/>
        <v>17</v>
      </c>
      <c r="BV567" s="5">
        <f t="shared" si="1545"/>
        <v>-2042</v>
      </c>
      <c r="BW567" s="5">
        <f t="shared" si="1546"/>
        <v>2</v>
      </c>
      <c r="BX567" s="5" t="str">
        <f t="shared" si="1547"/>
        <v>NEGATIF</v>
      </c>
      <c r="BY567">
        <f t="shared" si="1608"/>
        <v>-74.279901379318744</v>
      </c>
      <c r="BZ567" s="5">
        <f t="shared" si="1609"/>
        <v>105.72009862068126</v>
      </c>
      <c r="CA567">
        <f t="shared" si="1610"/>
        <v>-17.157517556080627</v>
      </c>
      <c r="CB567" s="5" t="str">
        <f t="shared" si="1611"/>
        <v>NEGATIF</v>
      </c>
      <c r="CC567" s="5">
        <f t="shared" si="1612"/>
        <v>17</v>
      </c>
      <c r="CD567" s="5">
        <f t="shared" si="1613"/>
        <v>9</v>
      </c>
      <c r="CE567" s="5">
        <f t="shared" si="1614"/>
        <v>27</v>
      </c>
      <c r="CF567" s="5"/>
      <c r="CG567">
        <f t="shared" si="1615"/>
        <v>4.3866402022997661</v>
      </c>
      <c r="CH567">
        <f t="shared" si="1616"/>
        <v>0.40901356075995599</v>
      </c>
      <c r="CI567">
        <f t="shared" si="1617"/>
        <v>0.40905331487917018</v>
      </c>
    </row>
    <row r="568" spans="1:87">
      <c r="A568">
        <f t="shared" ref="A568:F568" si="1621">A274</f>
        <v>7.0027777777777782</v>
      </c>
      <c r="B568">
        <f t="shared" si="1621"/>
        <v>111.315</v>
      </c>
      <c r="C568">
        <f t="shared" si="1621"/>
        <v>7</v>
      </c>
      <c r="D568">
        <f t="shared" si="1621"/>
        <v>2017</v>
      </c>
      <c r="E568">
        <f t="shared" si="1621"/>
        <v>5</v>
      </c>
      <c r="F568">
        <f t="shared" si="1621"/>
        <v>26</v>
      </c>
      <c r="G568">
        <f t="shared" si="1549"/>
        <v>0.12222152900771403</v>
      </c>
      <c r="H568" s="5">
        <f t="shared" ref="H568:J568" si="1622">H274</f>
        <v>17</v>
      </c>
      <c r="I568" s="5">
        <f t="shared" si="1622"/>
        <v>15</v>
      </c>
      <c r="J568" s="5">
        <f t="shared" si="1622"/>
        <v>17.25</v>
      </c>
      <c r="K568" s="5"/>
      <c r="L568" s="5">
        <f t="shared" ref="L568:M568" si="1623">L274</f>
        <v>20</v>
      </c>
      <c r="M568" s="5">
        <f t="shared" si="1623"/>
        <v>-13</v>
      </c>
      <c r="N568" s="5">
        <f t="shared" si="1552"/>
        <v>2457899.9270833335</v>
      </c>
      <c r="O568" s="5">
        <f t="shared" si="1553"/>
        <v>8.1273429360522115E-4</v>
      </c>
      <c r="P568" s="5">
        <f t="shared" si="1554"/>
        <v>2457899.927896068</v>
      </c>
      <c r="Q568" s="5">
        <f t="shared" si="1555"/>
        <v>0.17398844342417427</v>
      </c>
      <c r="R568" s="5">
        <f t="shared" si="1556"/>
        <v>249.4599129248852</v>
      </c>
      <c r="S568" s="5">
        <f t="shared" si="1557"/>
        <v>2.0389413175726077</v>
      </c>
      <c r="T568" s="5">
        <f t="shared" si="1558"/>
        <v>4.3538968322776048</v>
      </c>
      <c r="U568" s="5">
        <f t="shared" si="1559"/>
        <v>3.5586239246593321E-2</v>
      </c>
      <c r="V568" s="5">
        <f t="shared" si="1560"/>
        <v>148.52264405868073</v>
      </c>
      <c r="W568" s="5">
        <f t="shared" si="1561"/>
        <v>2.5922091525915727</v>
      </c>
      <c r="X568" s="5">
        <f t="shared" si="1562"/>
        <v>64.183760383267327</v>
      </c>
      <c r="Y568" s="5">
        <f t="shared" si="1563"/>
        <v>1.1202179449991125</v>
      </c>
      <c r="Z568" s="5">
        <f t="shared" si="1564"/>
        <v>140.94467424902086</v>
      </c>
      <c r="AA568" s="5">
        <f t="shared" si="1565"/>
        <v>2.4599486287962802</v>
      </c>
      <c r="AB568" s="5">
        <f t="shared" si="1566"/>
        <v>964.91580806425202</v>
      </c>
      <c r="AC568" s="5">
        <f t="shared" si="1567"/>
        <v>-17.393764924909927</v>
      </c>
      <c r="AD568" s="5">
        <f t="shared" si="1568"/>
        <v>-653.15479094908551</v>
      </c>
      <c r="AE568" s="5">
        <f t="shared" si="1569"/>
        <v>-276.64393698340393</v>
      </c>
      <c r="AF568" s="5">
        <f t="shared" si="1570"/>
        <v>177.40611879777256</v>
      </c>
      <c r="AG568" s="5">
        <f t="shared" si="1571"/>
        <v>279.5476334212716</v>
      </c>
      <c r="AH568" s="5">
        <f t="shared" si="1572"/>
        <v>474.67706742589689</v>
      </c>
      <c r="AI568" s="5">
        <f t="shared" si="1573"/>
        <v>0.13185474095163802</v>
      </c>
      <c r="AJ568" s="5">
        <f t="shared" si="1574"/>
        <v>249.59176766583684</v>
      </c>
      <c r="AK568" s="5">
        <f t="shared" si="1575"/>
        <v>4.356198131641575</v>
      </c>
      <c r="AL568" s="5">
        <f t="shared" si="1576"/>
        <v>249</v>
      </c>
      <c r="AM568" s="5">
        <f t="shared" si="1577"/>
        <v>35</v>
      </c>
      <c r="AN568" s="5">
        <f t="shared" si="1578"/>
        <v>30</v>
      </c>
      <c r="AO568" s="5"/>
      <c r="AP568" s="5">
        <f t="shared" si="1579"/>
        <v>4.9063142240472652</v>
      </c>
      <c r="AQ568" s="5">
        <f t="shared" si="1580"/>
        <v>8.5631337347055525E-2</v>
      </c>
      <c r="AR568" s="5" t="str">
        <f t="shared" si="1581"/>
        <v>POSITIF</v>
      </c>
      <c r="AS568" s="5">
        <f t="shared" si="1582"/>
        <v>4</v>
      </c>
      <c r="AT568" s="5">
        <f t="shared" si="1583"/>
        <v>54</v>
      </c>
      <c r="AU568" s="5">
        <f t="shared" si="1584"/>
        <v>22</v>
      </c>
      <c r="AV568" s="5">
        <f t="shared" si="1585"/>
        <v>1.0233155481452547</v>
      </c>
      <c r="AW568" s="23">
        <f t="shared" si="1586"/>
        <v>4.2638147839385611E-2</v>
      </c>
      <c r="AX568" s="5">
        <f t="shared" si="1587"/>
        <v>1.7860225601985247E-2</v>
      </c>
      <c r="AY568" s="5">
        <f t="shared" si="1588"/>
        <v>0.27883259975161429</v>
      </c>
      <c r="AZ568" s="23">
        <f t="shared" si="1589"/>
        <v>1.1618024989650595E-2</v>
      </c>
      <c r="BA568" s="5">
        <f t="shared" si="1590"/>
        <v>357125.33753165859</v>
      </c>
      <c r="BB568" s="5" t="s">
        <v>191</v>
      </c>
      <c r="BC568" s="5">
        <f t="shared" si="1591"/>
        <v>1.6701292485376187E-2</v>
      </c>
      <c r="BD568" s="5">
        <f t="shared" si="1592"/>
        <v>148.52716275234602</v>
      </c>
      <c r="BE568" s="5">
        <f t="shared" si="1593"/>
        <v>23.437028534703675</v>
      </c>
      <c r="BF568" s="5">
        <f t="shared" si="1594"/>
        <v>-2.2777748997661047E-3</v>
      </c>
      <c r="BG568" s="5">
        <f t="shared" si="1595"/>
        <v>23.434750759803908</v>
      </c>
      <c r="BH568" s="19">
        <f t="shared" si="1596"/>
        <v>0.17398844342417427</v>
      </c>
      <c r="BI568">
        <f t="shared" si="1597"/>
        <v>2.5283480043523014</v>
      </c>
      <c r="BJ568">
        <f t="shared" si="1598"/>
        <v>9.9493480043523022</v>
      </c>
      <c r="BK568">
        <f t="shared" si="1599"/>
        <v>257.9044677205801</v>
      </c>
      <c r="BL568" s="5">
        <f t="shared" si="1600"/>
        <v>4.5012821173275581</v>
      </c>
      <c r="BM568">
        <f t="shared" si="1601"/>
        <v>251.33575234470447</v>
      </c>
      <c r="BN568" s="5">
        <f t="shared" si="1602"/>
        <v>16.755716822980297</v>
      </c>
      <c r="BO568" s="5">
        <f t="shared" si="1603"/>
        <v>16</v>
      </c>
      <c r="BP568" s="5">
        <f t="shared" si="1604"/>
        <v>45</v>
      </c>
      <c r="BQ568" s="5">
        <f t="shared" si="1605"/>
        <v>20</v>
      </c>
      <c r="BR568">
        <f t="shared" si="1606"/>
        <v>-17.031870236293194</v>
      </c>
      <c r="BS568" s="5" t="str">
        <f t="shared" si="1607"/>
        <v>NEGATIF</v>
      </c>
      <c r="BT568" s="5">
        <f t="shared" si="1543"/>
        <v>-0.29726221339574088</v>
      </c>
      <c r="BU568" s="5">
        <f t="shared" si="1544"/>
        <v>17</v>
      </c>
      <c r="BV568" s="5">
        <f t="shared" si="1545"/>
        <v>-2042</v>
      </c>
      <c r="BW568" s="5">
        <f t="shared" si="1546"/>
        <v>5</v>
      </c>
      <c r="BX568" s="5" t="str">
        <f t="shared" si="1547"/>
        <v>NEGATIF</v>
      </c>
      <c r="BY568">
        <f t="shared" si="1608"/>
        <v>-74.101441798528285</v>
      </c>
      <c r="BZ568" s="5">
        <f t="shared" si="1609"/>
        <v>105.89855820147172</v>
      </c>
      <c r="CA568">
        <f t="shared" si="1610"/>
        <v>-13.566141024919903</v>
      </c>
      <c r="CB568" s="5" t="str">
        <f t="shared" si="1611"/>
        <v>NEGATIF</v>
      </c>
      <c r="CC568" s="5">
        <f t="shared" si="1612"/>
        <v>13</v>
      </c>
      <c r="CD568" s="5">
        <f t="shared" si="1613"/>
        <v>33</v>
      </c>
      <c r="CE568" s="5">
        <f t="shared" si="1614"/>
        <v>58</v>
      </c>
      <c r="CF568" s="5"/>
      <c r="CG568">
        <f t="shared" si="1615"/>
        <v>4.3866364063921512</v>
      </c>
      <c r="CH568">
        <f t="shared" si="1616"/>
        <v>0.40901356014282103</v>
      </c>
      <c r="CI568">
        <f t="shared" si="1617"/>
        <v>0.40905331481444124</v>
      </c>
    </row>
    <row r="569" spans="1:87">
      <c r="A569">
        <f t="shared" ref="A569:F569" si="1624">A275</f>
        <v>7.0027777777777782</v>
      </c>
      <c r="B569">
        <f t="shared" si="1624"/>
        <v>111.315</v>
      </c>
      <c r="C569">
        <f t="shared" si="1624"/>
        <v>7</v>
      </c>
      <c r="D569">
        <f t="shared" si="1624"/>
        <v>2017</v>
      </c>
      <c r="E569">
        <f t="shared" si="1624"/>
        <v>5</v>
      </c>
      <c r="F569">
        <f t="shared" si="1624"/>
        <v>26</v>
      </c>
      <c r="G569">
        <f t="shared" si="1549"/>
        <v>0.12222152900771403</v>
      </c>
      <c r="H569" s="5">
        <f t="shared" ref="H569:J569" si="1625">H275</f>
        <v>17</v>
      </c>
      <c r="I569" s="5">
        <f t="shared" si="1625"/>
        <v>30</v>
      </c>
      <c r="J569" s="5">
        <f t="shared" si="1625"/>
        <v>17.5</v>
      </c>
      <c r="K569" s="5"/>
      <c r="L569" s="5">
        <f t="shared" ref="L569:M569" si="1626">L275</f>
        <v>20</v>
      </c>
      <c r="M569" s="5">
        <f t="shared" si="1626"/>
        <v>-13</v>
      </c>
      <c r="N569" s="5">
        <f t="shared" si="1552"/>
        <v>2457899.9375</v>
      </c>
      <c r="O569" s="5">
        <f t="shared" si="1553"/>
        <v>8.1273429360522115E-4</v>
      </c>
      <c r="P569" s="5">
        <f t="shared" si="1554"/>
        <v>2457899.9383127345</v>
      </c>
      <c r="Q569" s="5">
        <f t="shared" si="1555"/>
        <v>0.17398872861696035</v>
      </c>
      <c r="R569" s="5">
        <f t="shared" si="1556"/>
        <v>249.4599129248852</v>
      </c>
      <c r="S569" s="5">
        <f t="shared" si="1557"/>
        <v>2.1750349868379999</v>
      </c>
      <c r="T569" s="5">
        <f t="shared" si="1558"/>
        <v>4.3538968322776048</v>
      </c>
      <c r="U569" s="5">
        <f t="shared" si="1559"/>
        <v>3.7961521866394628E-2</v>
      </c>
      <c r="V569" s="5">
        <f t="shared" si="1560"/>
        <v>148.52209245533504</v>
      </c>
      <c r="W569" s="5">
        <f t="shared" si="1561"/>
        <v>2.5921995252970258</v>
      </c>
      <c r="X569" s="5">
        <f t="shared" si="1562"/>
        <v>64.194027542879667</v>
      </c>
      <c r="Y569" s="5">
        <f t="shared" si="1563"/>
        <v>1.1203971407391755</v>
      </c>
      <c r="Z569" s="5">
        <f t="shared" si="1564"/>
        <v>140.95494091838736</v>
      </c>
      <c r="AA569" s="5">
        <f t="shared" si="1565"/>
        <v>2.4601278159799391</v>
      </c>
      <c r="AB569" s="5">
        <f t="shared" si="1566"/>
        <v>1018.6558366370662</v>
      </c>
      <c r="AC569" s="5">
        <f t="shared" si="1567"/>
        <v>-18.66373501118083</v>
      </c>
      <c r="AD569" s="5">
        <f t="shared" si="1568"/>
        <v>-699.79551193807742</v>
      </c>
      <c r="AE569" s="5">
        <f t="shared" si="1569"/>
        <v>-270.38709452587744</v>
      </c>
      <c r="AF569" s="5">
        <f t="shared" si="1570"/>
        <v>176.33698207485418</v>
      </c>
      <c r="AG569" s="5">
        <f t="shared" si="1571"/>
        <v>267.9673288688652</v>
      </c>
      <c r="AH569" s="5">
        <f t="shared" si="1572"/>
        <v>474.11380610564981</v>
      </c>
      <c r="AI569" s="5">
        <f t="shared" si="1573"/>
        <v>0.13169827947379162</v>
      </c>
      <c r="AJ569" s="5">
        <f t="shared" si="1574"/>
        <v>249.591611204359</v>
      </c>
      <c r="AK569" s="5">
        <f t="shared" si="1575"/>
        <v>4.3561954008736343</v>
      </c>
      <c r="AL569" s="5">
        <f t="shared" si="1576"/>
        <v>249</v>
      </c>
      <c r="AM569" s="5">
        <f t="shared" si="1577"/>
        <v>35</v>
      </c>
      <c r="AN569" s="5">
        <f t="shared" si="1578"/>
        <v>29</v>
      </c>
      <c r="AO569" s="5"/>
      <c r="AP569" s="5">
        <f t="shared" si="1579"/>
        <v>4.9072335029485439</v>
      </c>
      <c r="AQ569" s="5">
        <f t="shared" si="1580"/>
        <v>8.5647381790626961E-2</v>
      </c>
      <c r="AR569" s="5" t="str">
        <f t="shared" si="1581"/>
        <v>POSITIF</v>
      </c>
      <c r="AS569" s="5">
        <f t="shared" si="1582"/>
        <v>4</v>
      </c>
      <c r="AT569" s="5">
        <f t="shared" si="1583"/>
        <v>54</v>
      </c>
      <c r="AU569" s="5">
        <f t="shared" si="1584"/>
        <v>26</v>
      </c>
      <c r="AV569" s="5">
        <f t="shared" si="1585"/>
        <v>1.0233139713885544</v>
      </c>
      <c r="AW569" s="23">
        <f t="shared" si="1586"/>
        <v>4.2638082141189769E-2</v>
      </c>
      <c r="AX569" s="5">
        <f t="shared" si="1587"/>
        <v>1.7860198082389325E-2</v>
      </c>
      <c r="AY569" s="5">
        <f t="shared" si="1588"/>
        <v>0.27883217015988909</v>
      </c>
      <c r="AZ569" s="23">
        <f t="shared" si="1589"/>
        <v>1.1618007089995379E-2</v>
      </c>
      <c r="BA569" s="5">
        <f t="shared" si="1590"/>
        <v>357125.88774391921</v>
      </c>
      <c r="BB569" s="5" t="s">
        <v>191</v>
      </c>
      <c r="BC569" s="5">
        <f t="shared" si="1591"/>
        <v>1.6701292473398088E-2</v>
      </c>
      <c r="BD569" s="5">
        <f t="shared" si="1592"/>
        <v>148.52661115063736</v>
      </c>
      <c r="BE569" s="5">
        <f t="shared" si="1593"/>
        <v>23.437028530994979</v>
      </c>
      <c r="BF569" s="5">
        <f t="shared" si="1594"/>
        <v>-2.2778065374746215E-3</v>
      </c>
      <c r="BG569" s="5">
        <f t="shared" si="1595"/>
        <v>23.434750724457505</v>
      </c>
      <c r="BH569" s="19">
        <f t="shared" si="1596"/>
        <v>0.17398872861696035</v>
      </c>
      <c r="BI569">
        <f t="shared" si="1597"/>
        <v>2.7790324805614848</v>
      </c>
      <c r="BJ569">
        <f t="shared" si="1598"/>
        <v>10.200032480561486</v>
      </c>
      <c r="BK569">
        <f t="shared" si="1599"/>
        <v>261.66487706707517</v>
      </c>
      <c r="BL569" s="5">
        <f t="shared" si="1600"/>
        <v>4.5669136416466651</v>
      </c>
      <c r="BM569">
        <f t="shared" si="1601"/>
        <v>251.33561014134716</v>
      </c>
      <c r="BN569" s="5">
        <f t="shared" si="1602"/>
        <v>16.755707342756477</v>
      </c>
      <c r="BO569" s="5">
        <f t="shared" si="1603"/>
        <v>16</v>
      </c>
      <c r="BP569" s="5">
        <f t="shared" si="1604"/>
        <v>45</v>
      </c>
      <c r="BQ569" s="5">
        <f t="shared" si="1605"/>
        <v>20</v>
      </c>
      <c r="BR569">
        <f t="shared" si="1606"/>
        <v>-17.030938035022757</v>
      </c>
      <c r="BS569" s="5" t="str">
        <f t="shared" si="1607"/>
        <v>NEGATIF</v>
      </c>
      <c r="BT569" s="5">
        <f t="shared" si="1543"/>
        <v>-0.29724594341428046</v>
      </c>
      <c r="BU569" s="5">
        <f t="shared" si="1544"/>
        <v>17</v>
      </c>
      <c r="BV569" s="5">
        <f t="shared" si="1545"/>
        <v>-2042</v>
      </c>
      <c r="BW569" s="5">
        <f t="shared" si="1546"/>
        <v>8</v>
      </c>
      <c r="BX569" s="5" t="str">
        <f t="shared" si="1547"/>
        <v>NEGATIF</v>
      </c>
      <c r="BY569">
        <f t="shared" si="1608"/>
        <v>-73.858512255195677</v>
      </c>
      <c r="BZ569" s="5">
        <f t="shared" si="1609"/>
        <v>106.14148774480432</v>
      </c>
      <c r="CA569">
        <f t="shared" si="1610"/>
        <v>-9.9785730765742553</v>
      </c>
      <c r="CB569" s="5" t="str">
        <f t="shared" si="1611"/>
        <v>NEGATIF</v>
      </c>
      <c r="CC569" s="5">
        <f t="shared" si="1612"/>
        <v>9</v>
      </c>
      <c r="CD569" s="5">
        <f t="shared" si="1613"/>
        <v>58</v>
      </c>
      <c r="CE569" s="5">
        <f t="shared" si="1614"/>
        <v>42</v>
      </c>
      <c r="CF569" s="5"/>
      <c r="CG569">
        <f t="shared" si="1615"/>
        <v>4.3866339244753583</v>
      </c>
      <c r="CH569">
        <f t="shared" si="1616"/>
        <v>0.4090135595259099</v>
      </c>
      <c r="CI569">
        <f t="shared" si="1617"/>
        <v>0.40905331474971229</v>
      </c>
    </row>
    <row r="570" spans="1:87">
      <c r="A570">
        <f t="shared" ref="A570:F570" si="1627">A276</f>
        <v>7.0027777777777782</v>
      </c>
      <c r="B570">
        <f t="shared" si="1627"/>
        <v>111.315</v>
      </c>
      <c r="C570">
        <f t="shared" si="1627"/>
        <v>7</v>
      </c>
      <c r="D570">
        <f t="shared" si="1627"/>
        <v>2017</v>
      </c>
      <c r="E570">
        <f t="shared" si="1627"/>
        <v>5</v>
      </c>
      <c r="F570">
        <f t="shared" si="1627"/>
        <v>26</v>
      </c>
      <c r="G570">
        <f t="shared" si="1549"/>
        <v>0.12222152900771403</v>
      </c>
      <c r="H570" s="5">
        <f t="shared" ref="H570:J570" si="1628">H276</f>
        <v>17</v>
      </c>
      <c r="I570" s="5">
        <f t="shared" si="1628"/>
        <v>45</v>
      </c>
      <c r="J570" s="5">
        <f t="shared" si="1628"/>
        <v>17.75</v>
      </c>
      <c r="K570" s="5"/>
      <c r="L570" s="5">
        <f t="shared" ref="L570:M570" si="1629">L276</f>
        <v>20</v>
      </c>
      <c r="M570" s="5">
        <f t="shared" si="1629"/>
        <v>-13</v>
      </c>
      <c r="N570" s="5">
        <f t="shared" si="1552"/>
        <v>2457899.947916667</v>
      </c>
      <c r="O570" s="5">
        <f t="shared" si="1553"/>
        <v>8.1273429360522115E-4</v>
      </c>
      <c r="P570" s="5">
        <f t="shared" si="1554"/>
        <v>2457899.9487294015</v>
      </c>
      <c r="Q570" s="5">
        <f t="shared" si="1555"/>
        <v>0.17398901380975917</v>
      </c>
      <c r="R570" s="5">
        <f t="shared" si="1556"/>
        <v>249.4599129248852</v>
      </c>
      <c r="S570" s="5">
        <f t="shared" si="1557"/>
        <v>2.3111286621715408</v>
      </c>
      <c r="T570" s="5">
        <f t="shared" si="1558"/>
        <v>4.3538968322776048</v>
      </c>
      <c r="U570" s="5">
        <f t="shared" si="1559"/>
        <v>4.0336804592105105E-2</v>
      </c>
      <c r="V570" s="5">
        <f t="shared" si="1560"/>
        <v>148.52154085196474</v>
      </c>
      <c r="W570" s="5">
        <f t="shared" si="1561"/>
        <v>2.592189898002049</v>
      </c>
      <c r="X570" s="5">
        <f t="shared" si="1562"/>
        <v>64.204294702950392</v>
      </c>
      <c r="Y570" s="5">
        <f t="shared" si="1563"/>
        <v>1.120576336487239</v>
      </c>
      <c r="Z570" s="5">
        <f t="shared" si="1564"/>
        <v>140.96520758821134</v>
      </c>
      <c r="AA570" s="5">
        <f t="shared" si="1565"/>
        <v>2.4603070031715828</v>
      </c>
      <c r="AB570" s="5">
        <f t="shared" si="1566"/>
        <v>1072.3910197900061</v>
      </c>
      <c r="AC570" s="5">
        <f t="shared" si="1567"/>
        <v>-19.931737741764127</v>
      </c>
      <c r="AD570" s="5">
        <f t="shared" si="1568"/>
        <v>-746.14117079543621</v>
      </c>
      <c r="AE570" s="5">
        <f t="shared" si="1569"/>
        <v>-264.10175202151743</v>
      </c>
      <c r="AF570" s="5">
        <f t="shared" si="1570"/>
        <v>175.26724939062188</v>
      </c>
      <c r="AG570" s="5">
        <f t="shared" si="1571"/>
        <v>256.38409513927877</v>
      </c>
      <c r="AH570" s="5">
        <f t="shared" si="1572"/>
        <v>473.86770376118892</v>
      </c>
      <c r="AI570" s="5">
        <f t="shared" si="1573"/>
        <v>0.13162991771144136</v>
      </c>
      <c r="AJ570" s="5">
        <f t="shared" si="1574"/>
        <v>249.59154284259665</v>
      </c>
      <c r="AK570" s="5">
        <f t="shared" si="1575"/>
        <v>4.3561942077357987</v>
      </c>
      <c r="AL570" s="5">
        <f t="shared" si="1576"/>
        <v>249</v>
      </c>
      <c r="AM570" s="5">
        <f t="shared" si="1577"/>
        <v>35</v>
      </c>
      <c r="AN570" s="5">
        <f t="shared" si="1578"/>
        <v>29</v>
      </c>
      <c r="AO570" s="5"/>
      <c r="AP570" s="5">
        <f t="shared" si="1579"/>
        <v>4.9083118898586999</v>
      </c>
      <c r="AQ570" s="5">
        <f t="shared" si="1580"/>
        <v>8.566620319281959E-2</v>
      </c>
      <c r="AR570" s="5" t="str">
        <f t="shared" si="1581"/>
        <v>POSITIF</v>
      </c>
      <c r="AS570" s="5">
        <f t="shared" si="1582"/>
        <v>4</v>
      </c>
      <c r="AT570" s="5">
        <f t="shared" si="1583"/>
        <v>54</v>
      </c>
      <c r="AU570" s="5">
        <f t="shared" si="1584"/>
        <v>29</v>
      </c>
      <c r="AV570" s="5">
        <f t="shared" si="1585"/>
        <v>1.0233119651486418</v>
      </c>
      <c r="AW570" s="23">
        <f t="shared" si="1586"/>
        <v>4.2637998547860073E-2</v>
      </c>
      <c r="AX570" s="5">
        <f t="shared" si="1587"/>
        <v>1.7860163066897264E-2</v>
      </c>
      <c r="AY570" s="5">
        <f t="shared" si="1588"/>
        <v>0.27883162355427427</v>
      </c>
      <c r="AZ570" s="23">
        <f t="shared" si="1589"/>
        <v>1.1617984314761428E-2</v>
      </c>
      <c r="BA570" s="5">
        <f t="shared" si="1590"/>
        <v>357126.58782761818</v>
      </c>
      <c r="BB570" s="5" t="s">
        <v>191</v>
      </c>
      <c r="BC570" s="5">
        <f t="shared" si="1591"/>
        <v>1.6701292461419992E-2</v>
      </c>
      <c r="BD570" s="5">
        <f t="shared" si="1592"/>
        <v>148.52605954890404</v>
      </c>
      <c r="BE570" s="5">
        <f t="shared" si="1593"/>
        <v>23.437028527286284</v>
      </c>
      <c r="BF570" s="5">
        <f t="shared" si="1594"/>
        <v>-2.2778381623535619E-3</v>
      </c>
      <c r="BG570" s="5">
        <f t="shared" si="1595"/>
        <v>23.434750689123931</v>
      </c>
      <c r="BH570" s="19">
        <f t="shared" si="1596"/>
        <v>0.17398901380975917</v>
      </c>
      <c r="BI570">
        <f t="shared" si="1597"/>
        <v>3.0297169679465394</v>
      </c>
      <c r="BJ570">
        <f t="shared" si="1598"/>
        <v>10.450716967946541</v>
      </c>
      <c r="BK570">
        <f t="shared" si="1599"/>
        <v>265.42520651032919</v>
      </c>
      <c r="BL570" s="5">
        <f t="shared" si="1600"/>
        <v>4.6325437713911333</v>
      </c>
      <c r="BM570">
        <f t="shared" si="1601"/>
        <v>251.33554800886895</v>
      </c>
      <c r="BN570" s="5">
        <f t="shared" si="1602"/>
        <v>16.755703200591263</v>
      </c>
      <c r="BO570" s="5">
        <f t="shared" si="1603"/>
        <v>16</v>
      </c>
      <c r="BP570" s="5">
        <f t="shared" si="1604"/>
        <v>45</v>
      </c>
      <c r="BQ570" s="5">
        <f t="shared" si="1605"/>
        <v>20</v>
      </c>
      <c r="BR570">
        <f t="shared" si="1606"/>
        <v>-17.029861139775477</v>
      </c>
      <c r="BS570" s="5" t="str">
        <f t="shared" si="1607"/>
        <v>NEGATIF</v>
      </c>
      <c r="BT570" s="5">
        <f t="shared" si="1543"/>
        <v>-0.29722714804651634</v>
      </c>
      <c r="BU570" s="5">
        <f t="shared" si="1544"/>
        <v>17</v>
      </c>
      <c r="BV570" s="5">
        <f t="shared" si="1545"/>
        <v>-2042</v>
      </c>
      <c r="BW570" s="5">
        <f t="shared" si="1546"/>
        <v>12</v>
      </c>
      <c r="BX570" s="5" t="str">
        <f t="shared" si="1547"/>
        <v>NEGATIF</v>
      </c>
      <c r="BY570">
        <f t="shared" si="1608"/>
        <v>-73.551705782424563</v>
      </c>
      <c r="BZ570" s="5">
        <f t="shared" si="1609"/>
        <v>106.44829421757544</v>
      </c>
      <c r="CA570">
        <f t="shared" si="1610"/>
        <v>-6.3960346358776539</v>
      </c>
      <c r="CB570" s="5" t="str">
        <f t="shared" si="1611"/>
        <v>NEGATIF</v>
      </c>
      <c r="CC570" s="5">
        <f t="shared" si="1612"/>
        <v>6</v>
      </c>
      <c r="CD570" s="5">
        <f t="shared" si="1613"/>
        <v>23</v>
      </c>
      <c r="CE570" s="5">
        <f t="shared" si="1614"/>
        <v>45</v>
      </c>
      <c r="CF570" s="5"/>
      <c r="CG570">
        <f t="shared" si="1615"/>
        <v>4.3866328400590415</v>
      </c>
      <c r="CH570">
        <f t="shared" si="1616"/>
        <v>0.4090135589092227</v>
      </c>
      <c r="CI570">
        <f t="shared" si="1617"/>
        <v>0.40905331468498335</v>
      </c>
    </row>
    <row r="571" spans="1:87">
      <c r="A571">
        <f t="shared" ref="A571:F571" si="1630">A277</f>
        <v>7.0027777777777782</v>
      </c>
      <c r="B571">
        <f t="shared" si="1630"/>
        <v>111.315</v>
      </c>
      <c r="C571">
        <f t="shared" si="1630"/>
        <v>7</v>
      </c>
      <c r="D571">
        <f t="shared" si="1630"/>
        <v>2017</v>
      </c>
      <c r="E571">
        <f t="shared" si="1630"/>
        <v>5</v>
      </c>
      <c r="F571">
        <f t="shared" si="1630"/>
        <v>26</v>
      </c>
      <c r="G571">
        <f t="shared" si="1549"/>
        <v>0.12222152900771403</v>
      </c>
      <c r="H571" s="5">
        <f t="shared" ref="H571:J571" si="1631">H277</f>
        <v>18</v>
      </c>
      <c r="I571" s="5">
        <f t="shared" si="1631"/>
        <v>0</v>
      </c>
      <c r="J571" s="5">
        <f t="shared" si="1631"/>
        <v>18</v>
      </c>
      <c r="K571" s="5"/>
      <c r="L571" s="5">
        <f t="shared" ref="L571:M571" si="1632">L277</f>
        <v>20</v>
      </c>
      <c r="M571" s="5">
        <f t="shared" si="1632"/>
        <v>-13</v>
      </c>
      <c r="N571" s="5">
        <f t="shared" si="1552"/>
        <v>2457899.9583333335</v>
      </c>
      <c r="O571" s="5">
        <f t="shared" si="1553"/>
        <v>8.1273429360522115E-4</v>
      </c>
      <c r="P571" s="5">
        <f t="shared" si="1554"/>
        <v>2457899.959146068</v>
      </c>
      <c r="Q571" s="5">
        <f t="shared" si="1555"/>
        <v>0.17398929900254526</v>
      </c>
      <c r="R571" s="5">
        <f t="shared" si="1556"/>
        <v>249.4599129248852</v>
      </c>
      <c r="S571" s="5">
        <f t="shared" si="1557"/>
        <v>2.447222331436933</v>
      </c>
      <c r="T571" s="5">
        <f t="shared" si="1558"/>
        <v>4.3538968322776048</v>
      </c>
      <c r="U571" s="5">
        <f t="shared" si="1559"/>
        <v>4.2712087211906419E-2</v>
      </c>
      <c r="V571" s="5">
        <f t="shared" si="1560"/>
        <v>148.52098924861912</v>
      </c>
      <c r="W571" s="5">
        <f t="shared" si="1561"/>
        <v>2.5921802707075026</v>
      </c>
      <c r="X571" s="5">
        <f t="shared" si="1562"/>
        <v>64.214561862562732</v>
      </c>
      <c r="Y571" s="5">
        <f t="shared" si="1563"/>
        <v>1.1207555322273022</v>
      </c>
      <c r="Z571" s="5">
        <f t="shared" si="1564"/>
        <v>140.97547425757693</v>
      </c>
      <c r="AA571" s="5">
        <f t="shared" si="1565"/>
        <v>2.4604861903552262</v>
      </c>
      <c r="AB571" s="5">
        <f t="shared" si="1566"/>
        <v>1126.1210495591677</v>
      </c>
      <c r="AC571" s="5">
        <f t="shared" si="1567"/>
        <v>-21.197639338654913</v>
      </c>
      <c r="AD571" s="5">
        <f t="shared" si="1568"/>
        <v>-792.17222203954168</v>
      </c>
      <c r="AE571" s="5">
        <f t="shared" si="1569"/>
        <v>-257.78857252858461</v>
      </c>
      <c r="AF571" s="5">
        <f t="shared" si="1570"/>
        <v>174.19694895412539</v>
      </c>
      <c r="AG571" s="5">
        <f t="shared" si="1571"/>
        <v>244.79802068050859</v>
      </c>
      <c r="AH571" s="5">
        <f t="shared" si="1572"/>
        <v>473.95758528702049</v>
      </c>
      <c r="AI571" s="5">
        <f t="shared" si="1573"/>
        <v>0.13165488480195014</v>
      </c>
      <c r="AJ571" s="5">
        <f t="shared" si="1574"/>
        <v>249.59156780968715</v>
      </c>
      <c r="AK571" s="5">
        <f t="shared" si="1575"/>
        <v>4.3561946434937324</v>
      </c>
      <c r="AL571" s="5">
        <f t="shared" si="1576"/>
        <v>249</v>
      </c>
      <c r="AM571" s="5">
        <f t="shared" si="1577"/>
        <v>35</v>
      </c>
      <c r="AN571" s="5">
        <f t="shared" si="1578"/>
        <v>29</v>
      </c>
      <c r="AO571" s="5"/>
      <c r="AP571" s="5">
        <f t="shared" si="1579"/>
        <v>4.909462017773599</v>
      </c>
      <c r="AQ571" s="5">
        <f t="shared" si="1580"/>
        <v>8.5686276711753676E-2</v>
      </c>
      <c r="AR571" s="5" t="str">
        <f t="shared" si="1581"/>
        <v>POSITIF</v>
      </c>
      <c r="AS571" s="5">
        <f t="shared" si="1582"/>
        <v>4</v>
      </c>
      <c r="AT571" s="5">
        <f t="shared" si="1583"/>
        <v>54</v>
      </c>
      <c r="AU571" s="5">
        <f t="shared" si="1584"/>
        <v>34</v>
      </c>
      <c r="AV571" s="5">
        <f t="shared" si="1585"/>
        <v>1.0233095294498999</v>
      </c>
      <c r="AW571" s="23">
        <f t="shared" si="1586"/>
        <v>4.2637897060412495E-2</v>
      </c>
      <c r="AX571" s="5">
        <f t="shared" si="1587"/>
        <v>1.7860120555934632E-2</v>
      </c>
      <c r="AY571" s="5">
        <f t="shared" si="1588"/>
        <v>0.27883095994141283</v>
      </c>
      <c r="AZ571" s="23">
        <f t="shared" si="1589"/>
        <v>1.1617956664225534E-2</v>
      </c>
      <c r="BA571" s="5">
        <f t="shared" si="1590"/>
        <v>357127.43777600979</v>
      </c>
      <c r="BB571" s="5" t="s">
        <v>191</v>
      </c>
      <c r="BC571" s="5">
        <f t="shared" si="1591"/>
        <v>1.6701292449441893E-2</v>
      </c>
      <c r="BD571" s="5">
        <f t="shared" si="1592"/>
        <v>148.52550794719539</v>
      </c>
      <c r="BE571" s="5">
        <f t="shared" si="1593"/>
        <v>23.437028523577588</v>
      </c>
      <c r="BF571" s="5">
        <f t="shared" si="1594"/>
        <v>-2.277869774394392E-3</v>
      </c>
      <c r="BG571" s="5">
        <f t="shared" si="1595"/>
        <v>23.434750653803192</v>
      </c>
      <c r="BH571" s="19">
        <f t="shared" si="1596"/>
        <v>0.17398929900254526</v>
      </c>
      <c r="BI571">
        <f t="shared" si="1597"/>
        <v>3.2804014441557228</v>
      </c>
      <c r="BJ571">
        <f t="shared" si="1598"/>
        <v>10.701401444155723</v>
      </c>
      <c r="BK571">
        <f t="shared" si="1599"/>
        <v>269.18545096249341</v>
      </c>
      <c r="BL571" s="5">
        <f t="shared" si="1600"/>
        <v>4.6981724177612492</v>
      </c>
      <c r="BM571">
        <f t="shared" si="1601"/>
        <v>251.33557069984244</v>
      </c>
      <c r="BN571" s="5">
        <f t="shared" si="1602"/>
        <v>16.755704713322828</v>
      </c>
      <c r="BO571" s="5">
        <f t="shared" si="1603"/>
        <v>16</v>
      </c>
      <c r="BP571" s="5">
        <f t="shared" si="1604"/>
        <v>45</v>
      </c>
      <c r="BQ571" s="5">
        <f t="shared" si="1605"/>
        <v>20</v>
      </c>
      <c r="BR571">
        <f t="shared" si="1606"/>
        <v>-17.028726749166509</v>
      </c>
      <c r="BS571" s="5" t="str">
        <f t="shared" si="1607"/>
        <v>NEGATIF</v>
      </c>
      <c r="BT571" s="5">
        <f t="shared" si="1543"/>
        <v>-0.29720734919538616</v>
      </c>
      <c r="BU571" s="5">
        <f t="shared" si="1544"/>
        <v>17</v>
      </c>
      <c r="BV571" s="5">
        <f t="shared" si="1545"/>
        <v>-2042</v>
      </c>
      <c r="BW571" s="5">
        <f t="shared" si="1546"/>
        <v>16</v>
      </c>
      <c r="BX571" s="5" t="str">
        <f t="shared" si="1547"/>
        <v>NEGATIF</v>
      </c>
      <c r="BY571">
        <f t="shared" si="1608"/>
        <v>-73.180374182764709</v>
      </c>
      <c r="BZ571" s="5">
        <f t="shared" si="1609"/>
        <v>106.81962581723529</v>
      </c>
      <c r="CA571">
        <f t="shared" si="1610"/>
        <v>-2.8198092869373959</v>
      </c>
      <c r="CB571" s="5" t="str">
        <f t="shared" si="1611"/>
        <v>NEGATIF</v>
      </c>
      <c r="CC571" s="5">
        <f t="shared" si="1612"/>
        <v>2</v>
      </c>
      <c r="CD571" s="5">
        <f t="shared" si="1613"/>
        <v>49</v>
      </c>
      <c r="CE571" s="5">
        <f t="shared" si="1614"/>
        <v>11</v>
      </c>
      <c r="CF571" s="5"/>
      <c r="CG571">
        <f t="shared" si="1615"/>
        <v>4.3866332360912397</v>
      </c>
      <c r="CH571">
        <f t="shared" si="1616"/>
        <v>0.40901355829275948</v>
      </c>
      <c r="CI571">
        <f t="shared" si="1617"/>
        <v>0.4090533146202544</v>
      </c>
    </row>
    <row r="572" spans="1:87">
      <c r="A572">
        <f t="shared" ref="A572:F572" si="1633">A278</f>
        <v>7.0027777777777782</v>
      </c>
      <c r="B572">
        <f t="shared" si="1633"/>
        <v>111.315</v>
      </c>
      <c r="C572">
        <f t="shared" si="1633"/>
        <v>7</v>
      </c>
      <c r="D572">
        <f t="shared" si="1633"/>
        <v>2017</v>
      </c>
      <c r="E572">
        <f t="shared" si="1633"/>
        <v>5</v>
      </c>
      <c r="F572">
        <f t="shared" si="1633"/>
        <v>26</v>
      </c>
      <c r="G572">
        <f t="shared" si="1549"/>
        <v>0.12222152900771403</v>
      </c>
      <c r="H572" s="5">
        <f t="shared" ref="H572:J572" si="1634">H278</f>
        <v>18</v>
      </c>
      <c r="I572" s="5">
        <f t="shared" si="1634"/>
        <v>15</v>
      </c>
      <c r="J572" s="5">
        <f t="shared" si="1634"/>
        <v>18.25</v>
      </c>
      <c r="K572" s="5"/>
      <c r="L572" s="5">
        <f t="shared" ref="L572:M572" si="1635">L278</f>
        <v>20</v>
      </c>
      <c r="M572" s="5">
        <f t="shared" si="1635"/>
        <v>-13</v>
      </c>
      <c r="N572" s="5">
        <f t="shared" si="1552"/>
        <v>2457899.96875</v>
      </c>
      <c r="O572" s="5">
        <f t="shared" si="1553"/>
        <v>8.1273429360522115E-4</v>
      </c>
      <c r="P572" s="5">
        <f t="shared" si="1554"/>
        <v>2457899.9695627345</v>
      </c>
      <c r="Q572" s="5">
        <f t="shared" si="1555"/>
        <v>0.17398958419533134</v>
      </c>
      <c r="R572" s="5">
        <f t="shared" si="1556"/>
        <v>249.4599129248852</v>
      </c>
      <c r="S572" s="5">
        <f t="shared" si="1557"/>
        <v>2.5833160007023253</v>
      </c>
      <c r="T572" s="5">
        <f t="shared" si="1558"/>
        <v>4.3538968322776048</v>
      </c>
      <c r="U572" s="5">
        <f t="shared" si="1559"/>
        <v>4.5087369831707726E-2</v>
      </c>
      <c r="V572" s="5">
        <f t="shared" si="1560"/>
        <v>148.52043764527343</v>
      </c>
      <c r="W572" s="5">
        <f t="shared" si="1561"/>
        <v>2.5921706434129552</v>
      </c>
      <c r="X572" s="5">
        <f t="shared" si="1562"/>
        <v>64.224829022175072</v>
      </c>
      <c r="Y572" s="5">
        <f t="shared" si="1563"/>
        <v>1.1209347279673652</v>
      </c>
      <c r="Z572" s="5">
        <f t="shared" si="1564"/>
        <v>140.98574092694253</v>
      </c>
      <c r="AA572" s="5">
        <f t="shared" si="1565"/>
        <v>2.4606653775388692</v>
      </c>
      <c r="AB572" s="5">
        <f t="shared" si="1566"/>
        <v>1179.8456251976656</v>
      </c>
      <c r="AC572" s="5">
        <f t="shared" si="1567"/>
        <v>-22.461306415213233</v>
      </c>
      <c r="AD572" s="5">
        <f t="shared" si="1568"/>
        <v>-837.8692590550146</v>
      </c>
      <c r="AE572" s="5">
        <f t="shared" si="1569"/>
        <v>-251.44822119876494</v>
      </c>
      <c r="AF572" s="5">
        <f t="shared" si="1570"/>
        <v>173.12610884614344</v>
      </c>
      <c r="AG572" s="5">
        <f t="shared" si="1571"/>
        <v>233.2091924121921</v>
      </c>
      <c r="AH572" s="5">
        <f t="shared" si="1572"/>
        <v>474.40213978700854</v>
      </c>
      <c r="AI572" s="5">
        <f t="shared" si="1573"/>
        <v>0.13177837216305793</v>
      </c>
      <c r="AJ572" s="5">
        <f t="shared" si="1574"/>
        <v>249.59169129704827</v>
      </c>
      <c r="AK572" s="5">
        <f t="shared" si="1575"/>
        <v>4.3561967987547687</v>
      </c>
      <c r="AL572" s="5">
        <f t="shared" si="1576"/>
        <v>249</v>
      </c>
      <c r="AM572" s="5">
        <f t="shared" si="1577"/>
        <v>35</v>
      </c>
      <c r="AN572" s="5">
        <f t="shared" si="1578"/>
        <v>30</v>
      </c>
      <c r="AO572" s="5"/>
      <c r="AP572" s="5">
        <f t="shared" si="1579"/>
        <v>4.9106126971570463</v>
      </c>
      <c r="AQ572" s="5">
        <f t="shared" si="1580"/>
        <v>8.5706359855629646E-2</v>
      </c>
      <c r="AR572" s="5" t="str">
        <f t="shared" si="1581"/>
        <v>POSITIF</v>
      </c>
      <c r="AS572" s="5">
        <f t="shared" si="1582"/>
        <v>4</v>
      </c>
      <c r="AT572" s="5">
        <f t="shared" si="1583"/>
        <v>54</v>
      </c>
      <c r="AU572" s="5">
        <f t="shared" si="1584"/>
        <v>38</v>
      </c>
      <c r="AV572" s="5">
        <f t="shared" si="1585"/>
        <v>1.0233066643200521</v>
      </c>
      <c r="AW572" s="23">
        <f t="shared" si="1586"/>
        <v>4.2637777680002174E-2</v>
      </c>
      <c r="AX572" s="5">
        <f t="shared" si="1587"/>
        <v>1.7860070549985292E-2</v>
      </c>
      <c r="AY572" s="5">
        <f t="shared" si="1588"/>
        <v>0.27883017932885779</v>
      </c>
      <c r="AZ572" s="23">
        <f t="shared" si="1589"/>
        <v>1.1617924138702407E-2</v>
      </c>
      <c r="BA572" s="5">
        <f t="shared" si="1590"/>
        <v>357128.43758156017</v>
      </c>
      <c r="BB572" s="5" t="s">
        <v>191</v>
      </c>
      <c r="BC572" s="5">
        <f t="shared" si="1591"/>
        <v>1.6701292437463797E-2</v>
      </c>
      <c r="BD572" s="5">
        <f t="shared" si="1592"/>
        <v>148.52495634548674</v>
      </c>
      <c r="BE572" s="5">
        <f t="shared" si="1593"/>
        <v>23.437028519868893</v>
      </c>
      <c r="BF572" s="5">
        <f t="shared" si="1594"/>
        <v>-2.2779013735928118E-3</v>
      </c>
      <c r="BG572" s="5">
        <f t="shared" si="1595"/>
        <v>23.434750618495301</v>
      </c>
      <c r="BH572" s="19">
        <f t="shared" si="1596"/>
        <v>0.17398958419533134</v>
      </c>
      <c r="BI572">
        <f t="shared" si="1597"/>
        <v>3.5310859203649065</v>
      </c>
      <c r="BJ572">
        <f t="shared" si="1598"/>
        <v>10.952085920364906</v>
      </c>
      <c r="BK572">
        <f t="shared" si="1599"/>
        <v>272.94560587289527</v>
      </c>
      <c r="BL572" s="5">
        <f t="shared" si="1600"/>
        <v>4.7637995013327936</v>
      </c>
      <c r="BM572">
        <f t="shared" si="1601"/>
        <v>251.33568293257838</v>
      </c>
      <c r="BN572" s="5">
        <f t="shared" si="1602"/>
        <v>16.755712195505225</v>
      </c>
      <c r="BO572" s="5">
        <f t="shared" si="1603"/>
        <v>16</v>
      </c>
      <c r="BP572" s="5">
        <f t="shared" si="1604"/>
        <v>45</v>
      </c>
      <c r="BQ572" s="5">
        <f t="shared" si="1605"/>
        <v>20</v>
      </c>
      <c r="BR572">
        <f t="shared" si="1606"/>
        <v>-17.027606049758983</v>
      </c>
      <c r="BS572" s="5" t="str">
        <f t="shared" si="1607"/>
        <v>NEGATIF</v>
      </c>
      <c r="BT572" s="5">
        <f t="shared" si="1543"/>
        <v>-0.29718778930079964</v>
      </c>
      <c r="BU572" s="5">
        <f t="shared" si="1544"/>
        <v>17</v>
      </c>
      <c r="BV572" s="5">
        <f t="shared" si="1545"/>
        <v>-2042</v>
      </c>
      <c r="BW572" s="5">
        <f t="shared" si="1546"/>
        <v>20</v>
      </c>
      <c r="BX572" s="5" t="str">
        <f t="shared" si="1547"/>
        <v>NEGATIF</v>
      </c>
      <c r="BY572">
        <f t="shared" si="1608"/>
        <v>-72.742670245635622</v>
      </c>
      <c r="BZ572" s="5">
        <f t="shared" si="1609"/>
        <v>107.25732975436438</v>
      </c>
      <c r="CA572">
        <f t="shared" si="1610"/>
        <v>0.74872258022686966</v>
      </c>
      <c r="CB572" s="5" t="str">
        <f t="shared" si="1611"/>
        <v>POSITIF</v>
      </c>
      <c r="CC572" s="5">
        <f t="shared" si="1612"/>
        <v>0</v>
      </c>
      <c r="CD572" s="5">
        <f t="shared" si="1613"/>
        <v>44</v>
      </c>
      <c r="CE572" s="5">
        <f t="shared" si="1614"/>
        <v>55</v>
      </c>
      <c r="CF572" s="5"/>
      <c r="CG572">
        <f t="shared" si="1615"/>
        <v>4.3866351949220102</v>
      </c>
      <c r="CH572">
        <f t="shared" si="1616"/>
        <v>0.40901355767652053</v>
      </c>
      <c r="CI572">
        <f t="shared" si="1617"/>
        <v>0.4090533145555254</v>
      </c>
    </row>
    <row r="573" spans="1:87">
      <c r="A573">
        <f t="shared" ref="A573:F573" si="1636">A279</f>
        <v>7.0027777777777782</v>
      </c>
      <c r="B573">
        <f t="shared" si="1636"/>
        <v>111.315</v>
      </c>
      <c r="C573">
        <f t="shared" si="1636"/>
        <v>7</v>
      </c>
      <c r="D573">
        <f t="shared" si="1636"/>
        <v>2017</v>
      </c>
      <c r="E573">
        <f t="shared" si="1636"/>
        <v>5</v>
      </c>
      <c r="F573">
        <f t="shared" si="1636"/>
        <v>26</v>
      </c>
      <c r="G573">
        <f t="shared" si="1549"/>
        <v>0.12222152900771403</v>
      </c>
      <c r="H573" s="5">
        <f t="shared" ref="H573:J573" si="1637">H279</f>
        <v>18</v>
      </c>
      <c r="I573" s="5">
        <f t="shared" si="1637"/>
        <v>30</v>
      </c>
      <c r="J573" s="5">
        <f t="shared" si="1637"/>
        <v>18.5</v>
      </c>
      <c r="K573" s="5"/>
      <c r="L573" s="5">
        <f t="shared" ref="L573:M573" si="1638">L279</f>
        <v>20</v>
      </c>
      <c r="M573" s="5">
        <f t="shared" si="1638"/>
        <v>-13</v>
      </c>
      <c r="N573" s="5">
        <f t="shared" si="1552"/>
        <v>2457899.979166667</v>
      </c>
      <c r="O573" s="5">
        <f t="shared" si="1553"/>
        <v>8.1273429360522115E-4</v>
      </c>
      <c r="P573" s="5">
        <f t="shared" si="1554"/>
        <v>2457899.9799794015</v>
      </c>
      <c r="Q573" s="5">
        <f t="shared" si="1555"/>
        <v>0.17398986938813016</v>
      </c>
      <c r="R573" s="5">
        <f t="shared" si="1556"/>
        <v>249.4599129248852</v>
      </c>
      <c r="S573" s="5">
        <f t="shared" si="1557"/>
        <v>2.7194096760358661</v>
      </c>
      <c r="T573" s="5">
        <f t="shared" si="1558"/>
        <v>4.3538968322776048</v>
      </c>
      <c r="U573" s="5">
        <f t="shared" si="1559"/>
        <v>4.7462652557418203E-2</v>
      </c>
      <c r="V573" s="5">
        <f t="shared" si="1560"/>
        <v>148.51988604190313</v>
      </c>
      <c r="W573" s="5">
        <f t="shared" si="1561"/>
        <v>2.5921610161179784</v>
      </c>
      <c r="X573" s="5">
        <f t="shared" si="1562"/>
        <v>64.235096182245798</v>
      </c>
      <c r="Y573" s="5">
        <f t="shared" si="1563"/>
        <v>1.1211139237154286</v>
      </c>
      <c r="Z573" s="5">
        <f t="shared" si="1564"/>
        <v>140.99600759676741</v>
      </c>
      <c r="AA573" s="5">
        <f t="shared" si="1565"/>
        <v>2.4608445647305288</v>
      </c>
      <c r="AB573" s="5">
        <f t="shared" si="1566"/>
        <v>1233.5644459884156</v>
      </c>
      <c r="AC573" s="5">
        <f t="shared" si="1567"/>
        <v>-23.722605819949035</v>
      </c>
      <c r="AD573" s="5">
        <f t="shared" si="1568"/>
        <v>-883.21301600175207</v>
      </c>
      <c r="AE573" s="5">
        <f t="shared" si="1569"/>
        <v>-245.08136604233547</v>
      </c>
      <c r="AF573" s="5">
        <f t="shared" si="1570"/>
        <v>172.05475716144056</v>
      </c>
      <c r="AG573" s="5">
        <f t="shared" si="1571"/>
        <v>221.61769727408642</v>
      </c>
      <c r="AH573" s="5">
        <f t="shared" si="1572"/>
        <v>475.21991255990611</v>
      </c>
      <c r="AI573" s="5">
        <f t="shared" si="1573"/>
        <v>0.13200553126664058</v>
      </c>
      <c r="AJ573" s="5">
        <f t="shared" si="1574"/>
        <v>249.59191845615183</v>
      </c>
      <c r="AK573" s="5">
        <f t="shared" si="1575"/>
        <v>4.3562007634290518</v>
      </c>
      <c r="AL573" s="5">
        <f t="shared" si="1576"/>
        <v>249</v>
      </c>
      <c r="AM573" s="5">
        <f t="shared" si="1577"/>
        <v>35</v>
      </c>
      <c r="AN573" s="5">
        <f t="shared" si="1578"/>
        <v>30</v>
      </c>
      <c r="AO573" s="5"/>
      <c r="AP573" s="5">
        <f t="shared" si="1579"/>
        <v>4.9117101819691307</v>
      </c>
      <c r="AQ573" s="5">
        <f t="shared" si="1580"/>
        <v>8.5725514579091153E-2</v>
      </c>
      <c r="AR573" s="5" t="str">
        <f t="shared" si="1581"/>
        <v>POSITIF</v>
      </c>
      <c r="AS573" s="5">
        <f t="shared" si="1582"/>
        <v>4</v>
      </c>
      <c r="AT573" s="5">
        <f t="shared" si="1583"/>
        <v>54</v>
      </c>
      <c r="AU573" s="5">
        <f t="shared" si="1584"/>
        <v>42</v>
      </c>
      <c r="AV573" s="5">
        <f t="shared" si="1585"/>
        <v>1.0233033697903422</v>
      </c>
      <c r="AW573" s="23">
        <f t="shared" si="1586"/>
        <v>4.2637640407930923E-2</v>
      </c>
      <c r="AX573" s="5">
        <f t="shared" si="1587"/>
        <v>1.7860013049594548E-2</v>
      </c>
      <c r="AY573" s="5">
        <f t="shared" si="1588"/>
        <v>0.27882928172512134</v>
      </c>
      <c r="AZ573" s="23">
        <f t="shared" si="1589"/>
        <v>1.1617886738546723E-2</v>
      </c>
      <c r="BA573" s="5">
        <f t="shared" si="1590"/>
        <v>357129.58723588416</v>
      </c>
      <c r="BB573" s="5" t="s">
        <v>191</v>
      </c>
      <c r="BC573" s="5">
        <f t="shared" si="1591"/>
        <v>1.6701292425485698E-2</v>
      </c>
      <c r="BD573" s="5">
        <f t="shared" si="1592"/>
        <v>148.52440474375348</v>
      </c>
      <c r="BE573" s="5">
        <f t="shared" si="1593"/>
        <v>23.437028516160197</v>
      </c>
      <c r="BF573" s="5">
        <f t="shared" si="1594"/>
        <v>-2.2779329599445265E-3</v>
      </c>
      <c r="BG573" s="5">
        <f t="shared" si="1595"/>
        <v>23.434750583200252</v>
      </c>
      <c r="BH573" s="19">
        <f t="shared" si="1596"/>
        <v>0.17398986938813016</v>
      </c>
      <c r="BI573">
        <f t="shared" si="1597"/>
        <v>3.7817704077499608</v>
      </c>
      <c r="BJ573">
        <f t="shared" si="1598"/>
        <v>11.202770407749961</v>
      </c>
      <c r="BK573">
        <f t="shared" si="1599"/>
        <v>276.70566672714295</v>
      </c>
      <c r="BL573" s="5">
        <f t="shared" si="1600"/>
        <v>4.8294249433147662</v>
      </c>
      <c r="BM573">
        <f t="shared" si="1601"/>
        <v>251.33588938910643</v>
      </c>
      <c r="BN573" s="5">
        <f t="shared" si="1602"/>
        <v>16.755725959273761</v>
      </c>
      <c r="BO573" s="5">
        <f t="shared" si="1603"/>
        <v>16</v>
      </c>
      <c r="BP573" s="5">
        <f t="shared" si="1604"/>
        <v>45</v>
      </c>
      <c r="BQ573" s="5">
        <f t="shared" si="1605"/>
        <v>20</v>
      </c>
      <c r="BR573">
        <f t="shared" si="1606"/>
        <v>-17.026552963123727</v>
      </c>
      <c r="BS573" s="5" t="str">
        <f t="shared" si="1607"/>
        <v>NEGATIF</v>
      </c>
      <c r="BT573" s="5">
        <f t="shared" si="1543"/>
        <v>-0.29716940947170573</v>
      </c>
      <c r="BU573" s="5">
        <f t="shared" si="1544"/>
        <v>17</v>
      </c>
      <c r="BV573" s="5">
        <f t="shared" si="1545"/>
        <v>-2042</v>
      </c>
      <c r="BW573" s="5">
        <f t="shared" si="1546"/>
        <v>24</v>
      </c>
      <c r="BX573" s="5" t="str">
        <f t="shared" si="1547"/>
        <v>NEGATIF</v>
      </c>
      <c r="BY573">
        <f t="shared" si="1608"/>
        <v>-72.235532846201423</v>
      </c>
      <c r="BZ573" s="5">
        <f t="shared" si="1609"/>
        <v>107.76446715379858</v>
      </c>
      <c r="CA573">
        <f t="shared" si="1610"/>
        <v>4.3080453441844266</v>
      </c>
      <c r="CB573" s="5" t="str">
        <f t="shared" si="1611"/>
        <v>POSITIF</v>
      </c>
      <c r="CC573" s="5">
        <f t="shared" si="1612"/>
        <v>4</v>
      </c>
      <c r="CD573" s="5">
        <f t="shared" si="1613"/>
        <v>18</v>
      </c>
      <c r="CE573" s="5">
        <f t="shared" si="1614"/>
        <v>28</v>
      </c>
      <c r="CF573" s="5"/>
      <c r="CG573">
        <f t="shared" si="1615"/>
        <v>4.3866387982681863</v>
      </c>
      <c r="CH573">
        <f t="shared" si="1616"/>
        <v>0.40901355706050574</v>
      </c>
      <c r="CI573">
        <f t="shared" si="1617"/>
        <v>0.40905331449079646</v>
      </c>
    </row>
    <row r="574" spans="1:87">
      <c r="A574">
        <f t="shared" ref="A574:F574" si="1639">A280</f>
        <v>7.0027777777777782</v>
      </c>
      <c r="B574">
        <f t="shared" si="1639"/>
        <v>111.315</v>
      </c>
      <c r="C574">
        <f t="shared" si="1639"/>
        <v>7</v>
      </c>
      <c r="D574">
        <f t="shared" si="1639"/>
        <v>2017</v>
      </c>
      <c r="E574">
        <f t="shared" si="1639"/>
        <v>5</v>
      </c>
      <c r="F574">
        <f t="shared" si="1639"/>
        <v>26</v>
      </c>
      <c r="G574">
        <f t="shared" si="1549"/>
        <v>0.12222152900771403</v>
      </c>
      <c r="H574" s="5">
        <f t="shared" ref="H574:J574" si="1640">H280</f>
        <v>18</v>
      </c>
      <c r="I574" s="5">
        <f t="shared" si="1640"/>
        <v>45</v>
      </c>
      <c r="J574" s="5">
        <f t="shared" si="1640"/>
        <v>18.75</v>
      </c>
      <c r="K574" s="5"/>
      <c r="L574" s="5">
        <f t="shared" ref="L574:M574" si="1641">L280</f>
        <v>20</v>
      </c>
      <c r="M574" s="5">
        <f t="shared" si="1641"/>
        <v>-13</v>
      </c>
      <c r="N574" s="5">
        <f t="shared" si="1552"/>
        <v>2457899.9895833335</v>
      </c>
      <c r="O574" s="5">
        <f t="shared" si="1553"/>
        <v>8.1273429360522115E-4</v>
      </c>
      <c r="P574" s="5">
        <f t="shared" si="1554"/>
        <v>2457899.990396068</v>
      </c>
      <c r="Q574" s="5">
        <f t="shared" si="1555"/>
        <v>0.17399015458091624</v>
      </c>
      <c r="R574" s="5">
        <f t="shared" si="1556"/>
        <v>249.4599129248852</v>
      </c>
      <c r="S574" s="5">
        <f t="shared" si="1557"/>
        <v>2.8555033453012584</v>
      </c>
      <c r="T574" s="5">
        <f t="shared" si="1558"/>
        <v>4.3538968322776048</v>
      </c>
      <c r="U574" s="5">
        <f t="shared" si="1559"/>
        <v>4.983793517721951E-2</v>
      </c>
      <c r="V574" s="5">
        <f t="shared" si="1560"/>
        <v>148.51933443855751</v>
      </c>
      <c r="W574" s="5">
        <f t="shared" si="1561"/>
        <v>2.5921513888234324</v>
      </c>
      <c r="X574" s="5">
        <f t="shared" si="1562"/>
        <v>64.245363341858138</v>
      </c>
      <c r="Y574" s="5">
        <f t="shared" si="1563"/>
        <v>1.1212931194554918</v>
      </c>
      <c r="Z574" s="5">
        <f t="shared" si="1564"/>
        <v>141.006274266133</v>
      </c>
      <c r="AA574" s="5">
        <f t="shared" si="1565"/>
        <v>2.4610237519141718</v>
      </c>
      <c r="AB574" s="5">
        <f t="shared" si="1566"/>
        <v>1287.277204061287</v>
      </c>
      <c r="AC574" s="5">
        <f t="shared" si="1567"/>
        <v>-24.981404482077927</v>
      </c>
      <c r="AD574" s="5">
        <f t="shared" si="1568"/>
        <v>-928.18436993297064</v>
      </c>
      <c r="AE574" s="5">
        <f t="shared" si="1569"/>
        <v>-238.68867871824162</v>
      </c>
      <c r="AF574" s="5">
        <f t="shared" si="1570"/>
        <v>170.98292215146517</v>
      </c>
      <c r="AG574" s="5">
        <f t="shared" si="1571"/>
        <v>210.02362377673299</v>
      </c>
      <c r="AH574" s="5">
        <f t="shared" si="1572"/>
        <v>476.42929685619481</v>
      </c>
      <c r="AI574" s="5">
        <f t="shared" si="1573"/>
        <v>0.132341471348943</v>
      </c>
      <c r="AJ574" s="5">
        <f t="shared" si="1574"/>
        <v>249.59225439623415</v>
      </c>
      <c r="AK574" s="5">
        <f t="shared" si="1575"/>
        <v>4.3562066266895778</v>
      </c>
      <c r="AL574" s="5">
        <f t="shared" si="1576"/>
        <v>249</v>
      </c>
      <c r="AM574" s="5">
        <f t="shared" si="1577"/>
        <v>35</v>
      </c>
      <c r="AN574" s="5">
        <f t="shared" si="1578"/>
        <v>32</v>
      </c>
      <c r="AO574" s="5"/>
      <c r="AP574" s="5">
        <f t="shared" si="1579"/>
        <v>4.9127170996003935</v>
      </c>
      <c r="AQ574" s="5">
        <f t="shared" si="1580"/>
        <v>8.574308860705307E-2</v>
      </c>
      <c r="AR574" s="5" t="str">
        <f t="shared" si="1581"/>
        <v>POSITIF</v>
      </c>
      <c r="AS574" s="5">
        <f t="shared" si="1582"/>
        <v>4</v>
      </c>
      <c r="AT574" s="5">
        <f t="shared" si="1583"/>
        <v>54</v>
      </c>
      <c r="AU574" s="5">
        <f t="shared" si="1584"/>
        <v>45</v>
      </c>
      <c r="AV574" s="5">
        <f t="shared" si="1585"/>
        <v>1.0232996458960608</v>
      </c>
      <c r="AW574" s="23">
        <f t="shared" si="1586"/>
        <v>4.2637485245669203E-2</v>
      </c>
      <c r="AX574" s="5">
        <f t="shared" si="1587"/>
        <v>1.7859948055378341E-2</v>
      </c>
      <c r="AY574" s="5">
        <f t="shared" si="1588"/>
        <v>0.27882826713981818</v>
      </c>
      <c r="AZ574" s="23">
        <f t="shared" si="1589"/>
        <v>1.161784446415909E-2</v>
      </c>
      <c r="BA574" s="5">
        <f t="shared" si="1590"/>
        <v>357130.88672956126</v>
      </c>
      <c r="BB574" s="5" t="s">
        <v>191</v>
      </c>
      <c r="BC574" s="5">
        <f t="shared" si="1591"/>
        <v>1.6701292413507603E-2</v>
      </c>
      <c r="BD574" s="5">
        <f t="shared" si="1592"/>
        <v>148.52385314204483</v>
      </c>
      <c r="BE574" s="5">
        <f t="shared" si="1593"/>
        <v>23.437028512451501</v>
      </c>
      <c r="BF574" s="5">
        <f t="shared" si="1594"/>
        <v>-2.2779645334410088E-3</v>
      </c>
      <c r="BG574" s="5">
        <f t="shared" si="1595"/>
        <v>23.43475054791806</v>
      </c>
      <c r="BH574" s="19">
        <f t="shared" si="1596"/>
        <v>0.17399015458091624</v>
      </c>
      <c r="BI574">
        <f t="shared" si="1597"/>
        <v>4.0324548839591445</v>
      </c>
      <c r="BJ574">
        <f t="shared" si="1598"/>
        <v>11.453454883959145</v>
      </c>
      <c r="BK574">
        <f t="shared" si="1599"/>
        <v>280.46562854628922</v>
      </c>
      <c r="BL574" s="5">
        <f t="shared" si="1600"/>
        <v>4.8950486568081448</v>
      </c>
      <c r="BM574">
        <f t="shared" si="1601"/>
        <v>251.336194713098</v>
      </c>
      <c r="BN574" s="5">
        <f t="shared" si="1602"/>
        <v>16.755746314206533</v>
      </c>
      <c r="BO574" s="5">
        <f t="shared" si="1603"/>
        <v>16</v>
      </c>
      <c r="BP574" s="5">
        <f t="shared" si="1604"/>
        <v>45</v>
      </c>
      <c r="BQ574" s="5">
        <f t="shared" si="1605"/>
        <v>20</v>
      </c>
      <c r="BR574">
        <f t="shared" si="1606"/>
        <v>-17.02560520425687</v>
      </c>
      <c r="BS574" s="5" t="str">
        <f t="shared" si="1607"/>
        <v>NEGATIF</v>
      </c>
      <c r="BT574" s="5">
        <f t="shared" si="1543"/>
        <v>-0.29715286795896406</v>
      </c>
      <c r="BU574" s="5">
        <f t="shared" si="1544"/>
        <v>17</v>
      </c>
      <c r="BV574" s="5">
        <f t="shared" si="1545"/>
        <v>-2042</v>
      </c>
      <c r="BW574" s="5">
        <f t="shared" si="1546"/>
        <v>27</v>
      </c>
      <c r="BX574" s="5" t="str">
        <f t="shared" si="1547"/>
        <v>NEGATIF</v>
      </c>
      <c r="BY574">
        <f t="shared" si="1608"/>
        <v>-71.654618202307546</v>
      </c>
      <c r="BZ574" s="5">
        <f t="shared" si="1609"/>
        <v>108.34538179769245</v>
      </c>
      <c r="CA574">
        <f t="shared" si="1610"/>
        <v>7.8564643757938644</v>
      </c>
      <c r="CB574" s="5" t="str">
        <f t="shared" si="1611"/>
        <v>POSITIF</v>
      </c>
      <c r="CC574" s="5">
        <f t="shared" si="1612"/>
        <v>7</v>
      </c>
      <c r="CD574" s="5">
        <f t="shared" si="1613"/>
        <v>51</v>
      </c>
      <c r="CE574" s="5">
        <f t="shared" si="1614"/>
        <v>23</v>
      </c>
      <c r="CF574" s="5"/>
      <c r="CG574">
        <f t="shared" si="1615"/>
        <v>4.3866441271771253</v>
      </c>
      <c r="CH574">
        <f t="shared" si="1616"/>
        <v>0.40901355644471532</v>
      </c>
      <c r="CI574">
        <f t="shared" si="1617"/>
        <v>0.40905331442606752</v>
      </c>
    </row>
    <row r="575" spans="1:87">
      <c r="A575">
        <f t="shared" ref="A575:F575" si="1642">A281</f>
        <v>7.0027777777777782</v>
      </c>
      <c r="B575">
        <f t="shared" si="1642"/>
        <v>111.315</v>
      </c>
      <c r="C575">
        <f t="shared" si="1642"/>
        <v>7</v>
      </c>
      <c r="D575">
        <f t="shared" si="1642"/>
        <v>2017</v>
      </c>
      <c r="E575">
        <f t="shared" si="1642"/>
        <v>5</v>
      </c>
      <c r="F575">
        <f t="shared" si="1642"/>
        <v>26</v>
      </c>
      <c r="G575">
        <f t="shared" si="1549"/>
        <v>0.12222152900771403</v>
      </c>
      <c r="H575" s="5">
        <f t="shared" ref="H575:J575" si="1643">H281</f>
        <v>19</v>
      </c>
      <c r="I575" s="5">
        <f t="shared" si="1643"/>
        <v>0</v>
      </c>
      <c r="J575" s="5">
        <f t="shared" si="1643"/>
        <v>19</v>
      </c>
      <c r="K575" s="5"/>
      <c r="L575" s="5">
        <f t="shared" ref="L575:M575" si="1644">L281</f>
        <v>20</v>
      </c>
      <c r="M575" s="5">
        <f t="shared" si="1644"/>
        <v>-13</v>
      </c>
      <c r="N575" s="5">
        <f t="shared" si="1552"/>
        <v>2457900</v>
      </c>
      <c r="O575" s="5">
        <f t="shared" si="1553"/>
        <v>8.1273429360522115E-4</v>
      </c>
      <c r="P575" s="5">
        <f t="shared" si="1554"/>
        <v>2457900.0008127345</v>
      </c>
      <c r="Q575" s="5">
        <f t="shared" si="1555"/>
        <v>0.17399043977370232</v>
      </c>
      <c r="R575" s="5">
        <f t="shared" si="1556"/>
        <v>249.4599129248852</v>
      </c>
      <c r="S575" s="5">
        <f t="shared" si="1557"/>
        <v>2.9915970145666506</v>
      </c>
      <c r="T575" s="5">
        <f t="shared" si="1558"/>
        <v>4.3538968322776048</v>
      </c>
      <c r="U575" s="5">
        <f t="shared" si="1559"/>
        <v>5.2213217797020817E-2</v>
      </c>
      <c r="V575" s="5">
        <f t="shared" si="1560"/>
        <v>148.51878283521182</v>
      </c>
      <c r="W575" s="5">
        <f t="shared" si="1561"/>
        <v>2.5921417615288851</v>
      </c>
      <c r="X575" s="5">
        <f t="shared" si="1562"/>
        <v>64.255630501469568</v>
      </c>
      <c r="Y575" s="5">
        <f t="shared" si="1563"/>
        <v>1.121472315195539</v>
      </c>
      <c r="Z575" s="5">
        <f t="shared" si="1564"/>
        <v>141.0165409354986</v>
      </c>
      <c r="AA575" s="5">
        <f t="shared" si="1565"/>
        <v>2.4612029390978152</v>
      </c>
      <c r="AB575" s="5">
        <f t="shared" si="1566"/>
        <v>1340.9835987661327</v>
      </c>
      <c r="AC575" s="5">
        <f t="shared" si="1567"/>
        <v>-26.237569763304677</v>
      </c>
      <c r="AD575" s="5">
        <f t="shared" si="1568"/>
        <v>-972.76436100035619</v>
      </c>
      <c r="AE575" s="5">
        <f t="shared" si="1569"/>
        <v>-232.27083275433196</v>
      </c>
      <c r="AF575" s="5">
        <f t="shared" si="1570"/>
        <v>169.91063193697877</v>
      </c>
      <c r="AG575" s="5">
        <f t="shared" si="1571"/>
        <v>198.42705889939941</v>
      </c>
      <c r="AH575" s="5">
        <f t="shared" si="1572"/>
        <v>478.04852608451802</v>
      </c>
      <c r="AI575" s="5">
        <f t="shared" si="1573"/>
        <v>0.13279125724569946</v>
      </c>
      <c r="AJ575" s="5">
        <f t="shared" si="1574"/>
        <v>249.59270418213089</v>
      </c>
      <c r="AK575" s="5">
        <f t="shared" si="1575"/>
        <v>4.3562144769344044</v>
      </c>
      <c r="AL575" s="5">
        <f t="shared" si="1576"/>
        <v>249</v>
      </c>
      <c r="AM575" s="5">
        <f t="shared" si="1577"/>
        <v>35</v>
      </c>
      <c r="AN575" s="5">
        <f t="shared" si="1578"/>
        <v>33</v>
      </c>
      <c r="AO575" s="5"/>
      <c r="AP575" s="5">
        <f t="shared" si="1579"/>
        <v>4.9136100048839513</v>
      </c>
      <c r="AQ575" s="5">
        <f t="shared" si="1580"/>
        <v>8.5758672744159603E-2</v>
      </c>
      <c r="AR575" s="5" t="str">
        <f t="shared" si="1581"/>
        <v>POSITIF</v>
      </c>
      <c r="AS575" s="5">
        <f t="shared" si="1582"/>
        <v>4</v>
      </c>
      <c r="AT575" s="5">
        <f t="shared" si="1583"/>
        <v>54</v>
      </c>
      <c r="AU575" s="5">
        <f t="shared" si="1584"/>
        <v>48</v>
      </c>
      <c r="AV575" s="5">
        <f t="shared" si="1585"/>
        <v>1.0232954926756634</v>
      </c>
      <c r="AW575" s="23">
        <f t="shared" si="1586"/>
        <v>4.263731219481931E-2</v>
      </c>
      <c r="AX575" s="5">
        <f t="shared" si="1587"/>
        <v>1.7859875568007846E-2</v>
      </c>
      <c r="AY575" s="5">
        <f t="shared" si="1588"/>
        <v>0.2788271355834252</v>
      </c>
      <c r="AZ575" s="23">
        <f t="shared" si="1589"/>
        <v>1.161779731597605E-2</v>
      </c>
      <c r="BA575" s="5">
        <f t="shared" si="1590"/>
        <v>357132.33605244377</v>
      </c>
      <c r="BB575" s="5" t="s">
        <v>191</v>
      </c>
      <c r="BC575" s="5">
        <f t="shared" si="1591"/>
        <v>1.6701292401529504E-2</v>
      </c>
      <c r="BD575" s="5">
        <f t="shared" si="1592"/>
        <v>148.52330154033618</v>
      </c>
      <c r="BE575" s="5">
        <f t="shared" si="1593"/>
        <v>23.437028508742806</v>
      </c>
      <c r="BF575" s="5">
        <f t="shared" si="1594"/>
        <v>-2.2779960940779585E-3</v>
      </c>
      <c r="BG575" s="5">
        <f t="shared" si="1595"/>
        <v>23.434750512648726</v>
      </c>
      <c r="BH575" s="19">
        <f t="shared" si="1596"/>
        <v>0.17399043977370232</v>
      </c>
      <c r="BI575">
        <f t="shared" si="1597"/>
        <v>4.2831393601993719</v>
      </c>
      <c r="BJ575">
        <f t="shared" si="1598"/>
        <v>11.704139360199372</v>
      </c>
      <c r="BK575">
        <f t="shared" si="1599"/>
        <v>284.22548689508761</v>
      </c>
      <c r="BL575" s="5">
        <f t="shared" si="1600"/>
        <v>4.9606705644032738</v>
      </c>
      <c r="BM575">
        <f t="shared" si="1601"/>
        <v>251.33660350790299</v>
      </c>
      <c r="BN575" s="5">
        <f t="shared" si="1602"/>
        <v>16.755773567193533</v>
      </c>
      <c r="BO575" s="5">
        <f t="shared" si="1603"/>
        <v>16</v>
      </c>
      <c r="BP575" s="5">
        <f t="shared" si="1604"/>
        <v>45</v>
      </c>
      <c r="BQ575" s="5">
        <f t="shared" si="1605"/>
        <v>20</v>
      </c>
      <c r="BR575">
        <f t="shared" si="1606"/>
        <v>-17.024786701368892</v>
      </c>
      <c r="BS575" s="5" t="str">
        <f t="shared" si="1607"/>
        <v>NEGATIF</v>
      </c>
      <c r="BT575" s="5">
        <f t="shared" si="1543"/>
        <v>-0.29713858238863178</v>
      </c>
      <c r="BU575" s="5">
        <f t="shared" si="1544"/>
        <v>17</v>
      </c>
      <c r="BV575" s="5">
        <f t="shared" si="1545"/>
        <v>-2042</v>
      </c>
      <c r="BW575" s="5">
        <f t="shared" si="1546"/>
        <v>30</v>
      </c>
      <c r="BX575" s="5" t="str">
        <f t="shared" si="1547"/>
        <v>NEGATIF</v>
      </c>
      <c r="BY575">
        <f t="shared" si="1608"/>
        <v>-70.994176188413306</v>
      </c>
      <c r="BZ575" s="5">
        <f t="shared" si="1609"/>
        <v>109.00582381158669</v>
      </c>
      <c r="CA575">
        <f t="shared" si="1610"/>
        <v>11.392055633100883</v>
      </c>
      <c r="CB575" s="5" t="str">
        <f t="shared" si="1611"/>
        <v>POSITIF</v>
      </c>
      <c r="CC575" s="5">
        <f t="shared" si="1612"/>
        <v>11</v>
      </c>
      <c r="CD575" s="5">
        <f t="shared" si="1613"/>
        <v>23</v>
      </c>
      <c r="CE575" s="5">
        <f t="shared" si="1614"/>
        <v>31</v>
      </c>
      <c r="CF575" s="5"/>
      <c r="CG575">
        <f t="shared" si="1615"/>
        <v>4.3866512619924372</v>
      </c>
      <c r="CH575">
        <f t="shared" si="1616"/>
        <v>0.40901355582914933</v>
      </c>
      <c r="CI575">
        <f t="shared" si="1617"/>
        <v>0.40905331436133857</v>
      </c>
    </row>
    <row r="576" spans="1:87">
      <c r="A576">
        <f t="shared" ref="A576:F576" si="1645">A282</f>
        <v>7.0027777777777782</v>
      </c>
      <c r="B576">
        <f t="shared" si="1645"/>
        <v>111.315</v>
      </c>
      <c r="C576">
        <f t="shared" si="1645"/>
        <v>7</v>
      </c>
      <c r="D576">
        <f t="shared" si="1645"/>
        <v>2017</v>
      </c>
      <c r="E576">
        <f t="shared" si="1645"/>
        <v>5</v>
      </c>
      <c r="F576">
        <f t="shared" si="1645"/>
        <v>26</v>
      </c>
      <c r="G576">
        <f t="shared" si="1549"/>
        <v>0.12222152900771403</v>
      </c>
      <c r="H576">
        <f t="shared" ref="H576:J576" si="1646">H282</f>
        <v>19</v>
      </c>
      <c r="I576">
        <f t="shared" si="1646"/>
        <v>15</v>
      </c>
      <c r="J576">
        <f t="shared" si="1646"/>
        <v>19.25</v>
      </c>
      <c r="L576">
        <f t="shared" ref="L576:M576" si="1647">L282</f>
        <v>20</v>
      </c>
      <c r="M576">
        <f t="shared" si="1647"/>
        <v>-13</v>
      </c>
      <c r="N576">
        <f t="shared" si="1552"/>
        <v>2457900.010416667</v>
      </c>
      <c r="O576">
        <f t="shared" si="1553"/>
        <v>8.1273429360522115E-4</v>
      </c>
      <c r="P576">
        <f t="shared" si="1554"/>
        <v>2457900.0112294015</v>
      </c>
      <c r="Q576">
        <f t="shared" si="1555"/>
        <v>0.17399072496650114</v>
      </c>
      <c r="R576">
        <f t="shared" si="1556"/>
        <v>249.4599129248852</v>
      </c>
      <c r="S576">
        <f t="shared" si="1557"/>
        <v>3.1276906899001915</v>
      </c>
      <c r="T576">
        <f t="shared" si="1558"/>
        <v>4.3538968322776048</v>
      </c>
      <c r="U576">
        <f t="shared" si="1559"/>
        <v>5.4588500522731301E-2</v>
      </c>
      <c r="V576">
        <f t="shared" si="1560"/>
        <v>148.51823123184153</v>
      </c>
      <c r="W576">
        <f t="shared" si="1561"/>
        <v>2.5921321342339083</v>
      </c>
      <c r="X576">
        <f t="shared" si="1562"/>
        <v>64.265897661541203</v>
      </c>
      <c r="Y576">
        <f t="shared" si="1563"/>
        <v>1.1216515109436185</v>
      </c>
      <c r="Z576">
        <f t="shared" si="1564"/>
        <v>141.02680760532348</v>
      </c>
      <c r="AA576">
        <f t="shared" si="1565"/>
        <v>2.4613821262894744</v>
      </c>
      <c r="AB576">
        <f t="shared" si="1566"/>
        <v>1394.6833294875723</v>
      </c>
      <c r="AC576">
        <f t="shared" si="1567"/>
        <v>-27.490969302902666</v>
      </c>
      <c r="AD576">
        <f t="shared" si="1568"/>
        <v>-1016.9341943170323</v>
      </c>
      <c r="AE576">
        <f t="shared" si="1569"/>
        <v>-225.82850432576393</v>
      </c>
      <c r="AF576">
        <f t="shared" si="1570"/>
        <v>168.8379146505122</v>
      </c>
      <c r="AG576">
        <f t="shared" si="1571"/>
        <v>186.8280896389773</v>
      </c>
      <c r="AH576">
        <f t="shared" si="1572"/>
        <v>480.09566583136302</v>
      </c>
      <c r="AI576">
        <f t="shared" si="1573"/>
        <v>0.13335990717537863</v>
      </c>
      <c r="AJ576">
        <f t="shared" si="1574"/>
        <v>249.59327283206059</v>
      </c>
      <c r="AK576">
        <f t="shared" si="1575"/>
        <v>4.3562244017479692</v>
      </c>
      <c r="AL576">
        <f t="shared" si="1576"/>
        <v>249</v>
      </c>
      <c r="AM576">
        <f t="shared" si="1577"/>
        <v>35</v>
      </c>
      <c r="AN576">
        <f t="shared" si="1578"/>
        <v>35</v>
      </c>
      <c r="AP576">
        <f t="shared" si="1579"/>
        <v>4.9143763418890263</v>
      </c>
      <c r="AQ576">
        <f t="shared" si="1580"/>
        <v>8.5772047848078042E-2</v>
      </c>
      <c r="AR576" t="str">
        <f t="shared" si="1581"/>
        <v>POSITIF</v>
      </c>
      <c r="AS576">
        <f t="shared" si="1582"/>
        <v>4</v>
      </c>
      <c r="AT576">
        <f t="shared" si="1583"/>
        <v>54</v>
      </c>
      <c r="AU576">
        <f t="shared" si="1584"/>
        <v>51</v>
      </c>
      <c r="AV576">
        <f t="shared" si="1585"/>
        <v>1.0232909101711252</v>
      </c>
      <c r="AW576" s="4">
        <f t="shared" si="1586"/>
        <v>4.2637121257130213E-2</v>
      </c>
      <c r="AX576">
        <f t="shared" si="1587"/>
        <v>1.7859795588215665E-2</v>
      </c>
      <c r="AY576">
        <f t="shared" si="1588"/>
        <v>0.27882588706737832</v>
      </c>
      <c r="AZ576" s="4">
        <f t="shared" si="1589"/>
        <v>1.1617745294474097E-2</v>
      </c>
      <c r="BA576">
        <f t="shared" si="1590"/>
        <v>357133.93519353238</v>
      </c>
      <c r="BB576" t="s">
        <v>191</v>
      </c>
      <c r="BC576">
        <f t="shared" si="1591"/>
        <v>1.6701292389551408E-2</v>
      </c>
      <c r="BD576">
        <f t="shared" si="1592"/>
        <v>148.52274993860286</v>
      </c>
      <c r="BE576">
        <f t="shared" si="1593"/>
        <v>23.43702850503411</v>
      </c>
      <c r="BF576">
        <f t="shared" si="1594"/>
        <v>-2.2780276418510959E-3</v>
      </c>
      <c r="BG576">
        <f t="shared" si="1595"/>
        <v>23.43475047739226</v>
      </c>
      <c r="BH576" s="19">
        <f t="shared" si="1596"/>
        <v>0.17399072496650114</v>
      </c>
      <c r="BI576">
        <f t="shared" si="1597"/>
        <v>4.5338238476154702</v>
      </c>
      <c r="BJ576">
        <f t="shared" si="1598"/>
        <v>11.95482384761547</v>
      </c>
      <c r="BK576">
        <f t="shared" si="1599"/>
        <v>287.98523737969253</v>
      </c>
      <c r="BL576">
        <f t="shared" si="1600"/>
        <v>5.0262905894130823</v>
      </c>
      <c r="BM576">
        <f t="shared" si="1601"/>
        <v>251.33712033453952</v>
      </c>
      <c r="BN576">
        <f t="shared" si="1602"/>
        <v>16.755808022302634</v>
      </c>
      <c r="BO576">
        <f t="shared" si="1603"/>
        <v>16</v>
      </c>
      <c r="BP576">
        <f t="shared" si="1604"/>
        <v>45</v>
      </c>
      <c r="BQ576">
        <f t="shared" si="1605"/>
        <v>20</v>
      </c>
      <c r="BR576">
        <f t="shared" si="1606"/>
        <v>-17.024110601610005</v>
      </c>
      <c r="BS576" t="str">
        <f t="shared" si="1607"/>
        <v>NEGATIF</v>
      </c>
      <c r="BT576">
        <f t="shared" si="1543"/>
        <v>-0.29712678222176725</v>
      </c>
      <c r="BU576">
        <f t="shared" si="1544"/>
        <v>17</v>
      </c>
      <c r="BV576">
        <f t="shared" si="1545"/>
        <v>-2042</v>
      </c>
      <c r="BW576">
        <f t="shared" si="1546"/>
        <v>33</v>
      </c>
      <c r="BX576" t="str">
        <f t="shared" si="1547"/>
        <v>NEGATIF</v>
      </c>
      <c r="BY576">
        <f t="shared" si="1608"/>
        <v>-70.246867272494541</v>
      </c>
      <c r="BZ576">
        <f t="shared" si="1609"/>
        <v>109.75313272750546</v>
      </c>
      <c r="CA576">
        <f t="shared" si="1610"/>
        <v>14.912602602163954</v>
      </c>
      <c r="CB576" t="str">
        <f t="shared" si="1611"/>
        <v>POSITIF</v>
      </c>
      <c r="CC576">
        <f t="shared" si="1612"/>
        <v>14</v>
      </c>
      <c r="CD576">
        <f t="shared" si="1613"/>
        <v>54</v>
      </c>
      <c r="CE576">
        <f t="shared" si="1614"/>
        <v>45</v>
      </c>
      <c r="CG576">
        <f t="shared" si="1615"/>
        <v>4.3866602823189069</v>
      </c>
      <c r="CH576">
        <f t="shared" si="1616"/>
        <v>0.40901355521380789</v>
      </c>
      <c r="CI576">
        <f t="shared" si="1617"/>
        <v>0.40905331429660963</v>
      </c>
    </row>
    <row r="577" spans="1:87">
      <c r="A577">
        <f t="shared" ref="A577:F577" si="1648">A283</f>
        <v>7.0027777777777782</v>
      </c>
      <c r="B577">
        <f t="shared" si="1648"/>
        <v>111.315</v>
      </c>
      <c r="C577">
        <f t="shared" si="1648"/>
        <v>7</v>
      </c>
      <c r="D577">
        <f t="shared" si="1648"/>
        <v>2017</v>
      </c>
      <c r="E577">
        <f t="shared" si="1648"/>
        <v>5</v>
      </c>
      <c r="F577">
        <f t="shared" si="1648"/>
        <v>26</v>
      </c>
      <c r="G577">
        <f t="shared" si="1549"/>
        <v>0.12222152900771403</v>
      </c>
      <c r="H577">
        <f t="shared" ref="H577:J577" si="1649">H283</f>
        <v>19</v>
      </c>
      <c r="I577">
        <f t="shared" si="1649"/>
        <v>30</v>
      </c>
      <c r="J577">
        <f t="shared" si="1649"/>
        <v>19.5</v>
      </c>
      <c r="L577">
        <f t="shared" ref="L577:M577" si="1650">L283</f>
        <v>20</v>
      </c>
      <c r="M577">
        <f t="shared" si="1650"/>
        <v>-13</v>
      </c>
      <c r="N577">
        <f t="shared" si="1552"/>
        <v>2457900.0208333335</v>
      </c>
      <c r="O577">
        <f t="shared" si="1553"/>
        <v>8.1273429360522115E-4</v>
      </c>
      <c r="P577">
        <f t="shared" si="1554"/>
        <v>2457900.021646068</v>
      </c>
      <c r="Q577">
        <f t="shared" si="1555"/>
        <v>0.17399101015928722</v>
      </c>
      <c r="R577">
        <f t="shared" si="1556"/>
        <v>249.4599129248852</v>
      </c>
      <c r="S577">
        <f t="shared" si="1557"/>
        <v>3.2637843591655837</v>
      </c>
      <c r="T577">
        <f t="shared" si="1558"/>
        <v>4.3538968322776048</v>
      </c>
      <c r="U577">
        <f t="shared" si="1559"/>
        <v>5.6963783142532608E-2</v>
      </c>
      <c r="V577">
        <f t="shared" si="1560"/>
        <v>148.5176796284959</v>
      </c>
      <c r="W577">
        <f t="shared" si="1561"/>
        <v>2.5921225069393623</v>
      </c>
      <c r="X577">
        <f t="shared" si="1562"/>
        <v>64.276164821152634</v>
      </c>
      <c r="Y577">
        <f t="shared" si="1563"/>
        <v>1.1218307066836657</v>
      </c>
      <c r="Z577">
        <f t="shared" si="1564"/>
        <v>141.03707427468908</v>
      </c>
      <c r="AA577">
        <f t="shared" si="1565"/>
        <v>2.4615613134731178</v>
      </c>
      <c r="AB577">
        <f t="shared" si="1566"/>
        <v>1448.3760884648839</v>
      </c>
      <c r="AC577">
        <f t="shared" si="1567"/>
        <v>-28.741470863102339</v>
      </c>
      <c r="AD577">
        <f t="shared" si="1568"/>
        <v>-1060.6752420025953</v>
      </c>
      <c r="AE577">
        <f t="shared" si="1569"/>
        <v>-219.36237305338827</v>
      </c>
      <c r="AF577">
        <f t="shared" si="1570"/>
        <v>167.76479857930175</v>
      </c>
      <c r="AG577">
        <f t="shared" si="1571"/>
        <v>175.22680456319782</v>
      </c>
      <c r="AH577">
        <f t="shared" si="1572"/>
        <v>482.58860568829743</v>
      </c>
      <c r="AI577">
        <f t="shared" si="1573"/>
        <v>0.13405239046897152</v>
      </c>
      <c r="AJ577">
        <f t="shared" si="1574"/>
        <v>249.59396531535418</v>
      </c>
      <c r="AK577">
        <f t="shared" si="1575"/>
        <v>4.3562364878614579</v>
      </c>
      <c r="AL577">
        <f t="shared" si="1576"/>
        <v>249</v>
      </c>
      <c r="AM577">
        <f t="shared" si="1577"/>
        <v>35</v>
      </c>
      <c r="AN577">
        <f t="shared" si="1578"/>
        <v>38</v>
      </c>
      <c r="AP577">
        <f t="shared" si="1579"/>
        <v>4.9150113686111494</v>
      </c>
      <c r="AQ577">
        <f t="shared" si="1580"/>
        <v>8.5783131155217227E-2</v>
      </c>
      <c r="AR577" t="str">
        <f t="shared" si="1581"/>
        <v>POSITIF</v>
      </c>
      <c r="AS577">
        <f t="shared" si="1582"/>
        <v>4</v>
      </c>
      <c r="AT577">
        <f t="shared" si="1583"/>
        <v>54</v>
      </c>
      <c r="AU577">
        <f t="shared" si="1584"/>
        <v>54</v>
      </c>
      <c r="AV577">
        <f t="shared" si="1585"/>
        <v>1.0232858984286373</v>
      </c>
      <c r="AW577" s="4">
        <f t="shared" si="1586"/>
        <v>4.2636912434526553E-2</v>
      </c>
      <c r="AX577">
        <f t="shared" si="1587"/>
        <v>1.7859708116807989E-2</v>
      </c>
      <c r="AY577">
        <f t="shared" si="1588"/>
        <v>0.2788245216042618</v>
      </c>
      <c r="AZ577" s="4">
        <f t="shared" si="1589"/>
        <v>1.1617688400177574E-2</v>
      </c>
      <c r="BA577">
        <f t="shared" si="1590"/>
        <v>357135.68414073321</v>
      </c>
      <c r="BB577" t="s">
        <v>191</v>
      </c>
      <c r="BC577">
        <f t="shared" si="1591"/>
        <v>1.6701292377573309E-2</v>
      </c>
      <c r="BD577">
        <f t="shared" si="1592"/>
        <v>148.52219833689421</v>
      </c>
      <c r="BE577">
        <f t="shared" si="1593"/>
        <v>23.437028501325415</v>
      </c>
      <c r="BF577">
        <f t="shared" si="1594"/>
        <v>-2.2780591767518859E-3</v>
      </c>
      <c r="BG577">
        <f t="shared" si="1595"/>
        <v>23.434750442148662</v>
      </c>
      <c r="BH577" s="19">
        <f t="shared" si="1596"/>
        <v>0.17399101015928722</v>
      </c>
      <c r="BI577">
        <f t="shared" si="1597"/>
        <v>4.784508323824654</v>
      </c>
      <c r="BJ577">
        <f t="shared" si="1598"/>
        <v>12.205508323824654</v>
      </c>
      <c r="BK577">
        <f t="shared" si="1599"/>
        <v>291.74487514773483</v>
      </c>
      <c r="BL577">
        <f t="shared" si="1600"/>
        <v>5.0919086471477506</v>
      </c>
      <c r="BM577">
        <f t="shared" si="1601"/>
        <v>251.33774970963503</v>
      </c>
      <c r="BN577">
        <f t="shared" si="1602"/>
        <v>16.755849980642335</v>
      </c>
      <c r="BO577">
        <f t="shared" si="1603"/>
        <v>16</v>
      </c>
      <c r="BP577">
        <f t="shared" si="1604"/>
        <v>45</v>
      </c>
      <c r="BQ577">
        <f t="shared" si="1605"/>
        <v>21</v>
      </c>
      <c r="BR577">
        <f t="shared" si="1606"/>
        <v>-17.023582313491797</v>
      </c>
      <c r="BS577" t="str">
        <f t="shared" si="1607"/>
        <v>NEGATIF</v>
      </c>
      <c r="BT577">
        <f t="shared" si="1543"/>
        <v>-0.29711756185470539</v>
      </c>
      <c r="BU577">
        <f t="shared" si="1544"/>
        <v>17</v>
      </c>
      <c r="BV577">
        <f t="shared" si="1545"/>
        <v>-2042</v>
      </c>
      <c r="BW577">
        <f t="shared" si="1546"/>
        <v>35</v>
      </c>
      <c r="BX577" t="str">
        <f t="shared" si="1547"/>
        <v>NEGATIF</v>
      </c>
      <c r="BY577">
        <f t="shared" si="1608"/>
        <v>-69.403510977135213</v>
      </c>
      <c r="BZ577">
        <f t="shared" si="1609"/>
        <v>110.59648902286479</v>
      </c>
      <c r="CA577">
        <f t="shared" si="1610"/>
        <v>18.415518062188099</v>
      </c>
      <c r="CB577" t="str">
        <f t="shared" si="1611"/>
        <v>POSITIF</v>
      </c>
      <c r="CC577">
        <f t="shared" si="1612"/>
        <v>18</v>
      </c>
      <c r="CD577">
        <f t="shared" si="1613"/>
        <v>24</v>
      </c>
      <c r="CE577">
        <f t="shared" si="1614"/>
        <v>55</v>
      </c>
      <c r="CG577">
        <f t="shared" si="1615"/>
        <v>4.3866712669865535</v>
      </c>
      <c r="CH577">
        <f t="shared" si="1616"/>
        <v>0.4090135545986911</v>
      </c>
      <c r="CI577">
        <f t="shared" si="1617"/>
        <v>0.40905331423188068</v>
      </c>
    </row>
    <row r="578" spans="1:87">
      <c r="A578">
        <f t="shared" ref="A578:F578" si="1651">A284</f>
        <v>7.0027777777777782</v>
      </c>
      <c r="B578">
        <f t="shared" si="1651"/>
        <v>111.315</v>
      </c>
      <c r="C578">
        <f t="shared" si="1651"/>
        <v>7</v>
      </c>
      <c r="D578">
        <f t="shared" si="1651"/>
        <v>2017</v>
      </c>
      <c r="E578">
        <f t="shared" si="1651"/>
        <v>5</v>
      </c>
      <c r="F578">
        <f t="shared" si="1651"/>
        <v>26</v>
      </c>
      <c r="G578">
        <f t="shared" si="1549"/>
        <v>0.12222152900771403</v>
      </c>
      <c r="H578">
        <f t="shared" ref="H578:J578" si="1652">H284</f>
        <v>19</v>
      </c>
      <c r="I578">
        <f t="shared" si="1652"/>
        <v>45</v>
      </c>
      <c r="J578">
        <f t="shared" si="1652"/>
        <v>19.75</v>
      </c>
      <c r="L578">
        <f t="shared" ref="L578:M578" si="1653">L284</f>
        <v>20</v>
      </c>
      <c r="M578">
        <f t="shared" si="1653"/>
        <v>-13</v>
      </c>
      <c r="N578">
        <f t="shared" si="1552"/>
        <v>2457900.03125</v>
      </c>
      <c r="O578">
        <f t="shared" si="1553"/>
        <v>8.1273429360522115E-4</v>
      </c>
      <c r="P578">
        <f t="shared" si="1554"/>
        <v>2457900.0320627345</v>
      </c>
      <c r="Q578">
        <f t="shared" si="1555"/>
        <v>0.17399129535207331</v>
      </c>
      <c r="R578">
        <f t="shared" si="1556"/>
        <v>249.4599129248852</v>
      </c>
      <c r="S578">
        <f t="shared" si="1557"/>
        <v>3.399878028430976</v>
      </c>
      <c r="T578">
        <f t="shared" si="1558"/>
        <v>4.3538968322776048</v>
      </c>
      <c r="U578">
        <f t="shared" si="1559"/>
        <v>5.9339065762333915E-2</v>
      </c>
      <c r="V578">
        <f t="shared" si="1560"/>
        <v>148.51712802515021</v>
      </c>
      <c r="W578">
        <f t="shared" si="1561"/>
        <v>2.592112879644815</v>
      </c>
      <c r="X578">
        <f t="shared" si="1562"/>
        <v>64.286431980764974</v>
      </c>
      <c r="Y578">
        <f t="shared" si="1563"/>
        <v>1.1220099024237287</v>
      </c>
      <c r="Z578">
        <f t="shared" si="1564"/>
        <v>141.04734094405467</v>
      </c>
      <c r="AA578">
        <f t="shared" si="1565"/>
        <v>2.4617405006567612</v>
      </c>
      <c r="AB578">
        <f t="shared" si="1566"/>
        <v>1502.061575159923</v>
      </c>
      <c r="AC578">
        <f t="shared" si="1567"/>
        <v>-29.988942680336226</v>
      </c>
      <c r="AD578">
        <f t="shared" si="1568"/>
        <v>-1103.9690629237682</v>
      </c>
      <c r="AE578">
        <f t="shared" si="1569"/>
        <v>-212.87312020288655</v>
      </c>
      <c r="AF578">
        <f t="shared" si="1570"/>
        <v>166.69131187745251</v>
      </c>
      <c r="AG578">
        <f t="shared" si="1571"/>
        <v>163.62329070438349</v>
      </c>
      <c r="AH578">
        <f t="shared" si="1572"/>
        <v>485.54505193476791</v>
      </c>
      <c r="AI578">
        <f t="shared" si="1573"/>
        <v>0.13487362553743554</v>
      </c>
      <c r="AJ578">
        <f t="shared" si="1574"/>
        <v>249.59478655042264</v>
      </c>
      <c r="AK578">
        <f t="shared" si="1575"/>
        <v>4.3562508211173352</v>
      </c>
      <c r="AL578">
        <f t="shared" si="1576"/>
        <v>249</v>
      </c>
      <c r="AM578">
        <f t="shared" si="1577"/>
        <v>35</v>
      </c>
      <c r="AN578">
        <f t="shared" si="1578"/>
        <v>41</v>
      </c>
      <c r="AP578">
        <f t="shared" si="1579"/>
        <v>4.9155153809733605</v>
      </c>
      <c r="AQ578">
        <f t="shared" si="1580"/>
        <v>8.5791927830408565E-2</v>
      </c>
      <c r="AR578" t="str">
        <f t="shared" si="1581"/>
        <v>POSITIF</v>
      </c>
      <c r="AS578">
        <f t="shared" si="1582"/>
        <v>4</v>
      </c>
      <c r="AT578">
        <f t="shared" si="1583"/>
        <v>54</v>
      </c>
      <c r="AU578">
        <f t="shared" si="1584"/>
        <v>55</v>
      </c>
      <c r="AV578">
        <f t="shared" si="1585"/>
        <v>1.0232804574973833</v>
      </c>
      <c r="AW578" s="4">
        <f t="shared" si="1586"/>
        <v>4.2636685729057634E-2</v>
      </c>
      <c r="AX578">
        <f t="shared" si="1587"/>
        <v>1.7859613154643232E-2</v>
      </c>
      <c r="AY578">
        <f t="shared" si="1588"/>
        <v>0.27882303920747559</v>
      </c>
      <c r="AZ578" s="4">
        <f t="shared" si="1589"/>
        <v>1.1617626633644816E-2</v>
      </c>
      <c r="BA578">
        <f t="shared" si="1590"/>
        <v>357137.58288128459</v>
      </c>
      <c r="BB578" t="s">
        <v>191</v>
      </c>
      <c r="BC578">
        <f t="shared" si="1591"/>
        <v>1.6701292365595213E-2</v>
      </c>
      <c r="BD578">
        <f t="shared" si="1592"/>
        <v>148.52164673518556</v>
      </c>
      <c r="BE578">
        <f t="shared" si="1593"/>
        <v>23.437028497616719</v>
      </c>
      <c r="BF578">
        <f t="shared" si="1594"/>
        <v>-2.2780906987760479E-3</v>
      </c>
      <c r="BG578">
        <f t="shared" si="1595"/>
        <v>23.434750406917942</v>
      </c>
      <c r="BH578" s="19">
        <f t="shared" si="1596"/>
        <v>0.17399129535207331</v>
      </c>
      <c r="BI578">
        <f t="shared" si="1597"/>
        <v>5.0351928000338377</v>
      </c>
      <c r="BJ578">
        <f t="shared" si="1598"/>
        <v>12.456192800033838</v>
      </c>
      <c r="BK578">
        <f t="shared" si="1599"/>
        <v>295.50439589692405</v>
      </c>
      <c r="BL578">
        <f t="shared" si="1600"/>
        <v>5.1575246625181466</v>
      </c>
      <c r="BM578">
        <f t="shared" si="1601"/>
        <v>251.33849610358351</v>
      </c>
      <c r="BN578">
        <f t="shared" si="1602"/>
        <v>16.755899740238899</v>
      </c>
      <c r="BO578">
        <f t="shared" si="1603"/>
        <v>16</v>
      </c>
      <c r="BP578">
        <f t="shared" si="1604"/>
        <v>45</v>
      </c>
      <c r="BQ578">
        <f t="shared" si="1605"/>
        <v>21</v>
      </c>
      <c r="BR578">
        <f t="shared" si="1606"/>
        <v>-17.023202253194874</v>
      </c>
      <c r="BS578" t="str">
        <f t="shared" si="1607"/>
        <v>NEGATIF</v>
      </c>
      <c r="BT578">
        <f t="shared" si="1543"/>
        <v>-0.29711092855116794</v>
      </c>
      <c r="BU578">
        <f t="shared" si="1544"/>
        <v>17</v>
      </c>
      <c r="BV578">
        <f t="shared" si="1545"/>
        <v>-2042</v>
      </c>
      <c r="BW578">
        <f t="shared" si="1546"/>
        <v>36</v>
      </c>
      <c r="BX578" t="str">
        <f t="shared" si="1547"/>
        <v>NEGATIF</v>
      </c>
      <c r="BY578">
        <f t="shared" si="1608"/>
        <v>-68.452751996953722</v>
      </c>
      <c r="BZ578">
        <f t="shared" si="1609"/>
        <v>111.54724800304628</v>
      </c>
      <c r="CA578">
        <f t="shared" si="1610"/>
        <v>21.897746892256563</v>
      </c>
      <c r="CB578" t="str">
        <f t="shared" si="1611"/>
        <v>POSITIF</v>
      </c>
      <c r="CC578">
        <f t="shared" si="1612"/>
        <v>21</v>
      </c>
      <c r="CD578">
        <f t="shared" si="1613"/>
        <v>53</v>
      </c>
      <c r="CE578">
        <f t="shared" si="1614"/>
        <v>51</v>
      </c>
      <c r="CG578">
        <f t="shared" si="1615"/>
        <v>4.3866842940184716</v>
      </c>
      <c r="CH578">
        <f t="shared" si="1616"/>
        <v>0.40901355398379902</v>
      </c>
      <c r="CI578">
        <f t="shared" si="1617"/>
        <v>0.40905331416715174</v>
      </c>
    </row>
    <row r="579" spans="1:87">
      <c r="A579">
        <f t="shared" ref="A579:F579" si="1654">A285</f>
        <v>7.0027777777777782</v>
      </c>
      <c r="B579">
        <f t="shared" si="1654"/>
        <v>111.315</v>
      </c>
      <c r="C579">
        <f t="shared" si="1654"/>
        <v>7</v>
      </c>
      <c r="D579">
        <f t="shared" si="1654"/>
        <v>2017</v>
      </c>
      <c r="E579">
        <f t="shared" si="1654"/>
        <v>5</v>
      </c>
      <c r="F579">
        <f t="shared" si="1654"/>
        <v>26</v>
      </c>
      <c r="G579">
        <f t="shared" si="1549"/>
        <v>0.12222152900771403</v>
      </c>
      <c r="H579">
        <f t="shared" ref="H579:J579" si="1655">H285</f>
        <v>20</v>
      </c>
      <c r="I579">
        <f t="shared" si="1655"/>
        <v>0</v>
      </c>
      <c r="J579">
        <f t="shared" si="1655"/>
        <v>20</v>
      </c>
      <c r="L579">
        <f t="shared" ref="L579:M579" si="1656">L285</f>
        <v>20</v>
      </c>
      <c r="M579">
        <f t="shared" si="1656"/>
        <v>-13</v>
      </c>
      <c r="N579">
        <f t="shared" si="1552"/>
        <v>2457900.041666667</v>
      </c>
      <c r="O579">
        <f t="shared" si="1553"/>
        <v>8.1273429360522115E-4</v>
      </c>
      <c r="P579">
        <f t="shared" si="1554"/>
        <v>2457900.0424794015</v>
      </c>
      <c r="Q579">
        <f t="shared" si="1555"/>
        <v>0.17399158054487213</v>
      </c>
      <c r="R579">
        <f t="shared" si="1556"/>
        <v>249.4599129248852</v>
      </c>
      <c r="S579">
        <f t="shared" si="1557"/>
        <v>3.5359717037645169</v>
      </c>
      <c r="T579">
        <f t="shared" si="1558"/>
        <v>4.3538968322776048</v>
      </c>
      <c r="U579">
        <f t="shared" si="1559"/>
        <v>6.1714348488044392E-2</v>
      </c>
      <c r="V579">
        <f t="shared" si="1560"/>
        <v>148.51657642177992</v>
      </c>
      <c r="W579">
        <f t="shared" si="1561"/>
        <v>2.5921032523498382</v>
      </c>
      <c r="X579">
        <f t="shared" si="1562"/>
        <v>64.296699140835699</v>
      </c>
      <c r="Y579">
        <f t="shared" si="1563"/>
        <v>1.1221890981717921</v>
      </c>
      <c r="Z579">
        <f t="shared" si="1564"/>
        <v>141.05760761387955</v>
      </c>
      <c r="AA579">
        <f t="shared" si="1565"/>
        <v>2.4619196878484204</v>
      </c>
      <c r="AB579">
        <f t="shared" si="1566"/>
        <v>1396.3261003486971</v>
      </c>
      <c r="AC579">
        <f t="shared" si="1567"/>
        <v>-31.233253309428445</v>
      </c>
      <c r="AD579">
        <f t="shared" si="1568"/>
        <v>-1146.7974044220871</v>
      </c>
      <c r="AE579">
        <f t="shared" si="1569"/>
        <v>-206.36142947290008</v>
      </c>
      <c r="AF579">
        <f t="shared" si="1570"/>
        <v>165.61748270870018</v>
      </c>
      <c r="AG579">
        <f t="shared" si="1571"/>
        <v>152.01763511173581</v>
      </c>
      <c r="AH579">
        <f t="shared" si="1572"/>
        <v>329.56913096471749</v>
      </c>
      <c r="AI579">
        <f t="shared" si="1573"/>
        <v>9.1546980823532631E-2</v>
      </c>
      <c r="AJ579">
        <f t="shared" si="1574"/>
        <v>249.55145990570873</v>
      </c>
      <c r="AK579">
        <f t="shared" si="1575"/>
        <v>4.3554946285132354</v>
      </c>
      <c r="AL579">
        <f t="shared" si="1576"/>
        <v>249</v>
      </c>
      <c r="AM579">
        <f t="shared" si="1577"/>
        <v>33</v>
      </c>
      <c r="AN579">
        <f t="shared" si="1578"/>
        <v>5</v>
      </c>
      <c r="AP579">
        <f t="shared" si="1579"/>
        <v>4.9166574514084553</v>
      </c>
      <c r="AQ579">
        <f t="shared" si="1580"/>
        <v>8.5811860719790661E-2</v>
      </c>
      <c r="AR579" t="str">
        <f t="shared" si="1581"/>
        <v>POSITIF</v>
      </c>
      <c r="AS579">
        <f t="shared" si="1582"/>
        <v>4</v>
      </c>
      <c r="AT579">
        <f t="shared" si="1583"/>
        <v>54</v>
      </c>
      <c r="AU579">
        <f t="shared" si="1584"/>
        <v>59</v>
      </c>
      <c r="AV579">
        <f t="shared" si="1585"/>
        <v>1.0232745874300624</v>
      </c>
      <c r="AW579" s="4">
        <f t="shared" si="1586"/>
        <v>4.2636441142919264E-2</v>
      </c>
      <c r="AX579">
        <f t="shared" si="1587"/>
        <v>1.785951070264117E-2</v>
      </c>
      <c r="AY579">
        <f t="shared" si="1588"/>
        <v>0.27882143989137698</v>
      </c>
      <c r="AZ579" s="4">
        <f t="shared" si="1589"/>
        <v>1.1617559995474041E-2</v>
      </c>
      <c r="BA579">
        <f t="shared" si="1590"/>
        <v>357139.63140157465</v>
      </c>
      <c r="BB579" t="s">
        <v>191</v>
      </c>
      <c r="BC579">
        <f t="shared" si="1591"/>
        <v>1.6701292353617114E-2</v>
      </c>
      <c r="BD579">
        <f t="shared" si="1592"/>
        <v>148.52109513345229</v>
      </c>
      <c r="BE579">
        <f t="shared" si="1593"/>
        <v>23.437028493908024</v>
      </c>
      <c r="BF579">
        <f t="shared" si="1594"/>
        <v>-2.278122207919289E-3</v>
      </c>
      <c r="BG579">
        <f t="shared" si="1595"/>
        <v>23.434750371700105</v>
      </c>
      <c r="BH579" s="19">
        <f t="shared" si="1596"/>
        <v>0.17399158054487213</v>
      </c>
      <c r="BI579">
        <f t="shared" si="1597"/>
        <v>5.285877287449936</v>
      </c>
      <c r="BJ579">
        <f t="shared" si="1598"/>
        <v>12.706877287449936</v>
      </c>
      <c r="BK579">
        <f t="shared" si="1599"/>
        <v>299.30404070473281</v>
      </c>
      <c r="BL579">
        <f t="shared" si="1600"/>
        <v>5.2238409748207166</v>
      </c>
      <c r="BM579">
        <f t="shared" si="1601"/>
        <v>251.29911860701623</v>
      </c>
      <c r="BN579">
        <f t="shared" si="1602"/>
        <v>16.753274573801082</v>
      </c>
      <c r="BO579">
        <f t="shared" si="1603"/>
        <v>16</v>
      </c>
      <c r="BP579">
        <f t="shared" si="1604"/>
        <v>45</v>
      </c>
      <c r="BQ579">
        <f t="shared" si="1605"/>
        <v>11</v>
      </c>
      <c r="BR579">
        <f t="shared" si="1606"/>
        <v>-17.015806053733947</v>
      </c>
      <c r="BS579" t="str">
        <f t="shared" si="1607"/>
        <v>NEGATIF</v>
      </c>
      <c r="BT579">
        <f t="shared" si="1543"/>
        <v>-0.29698184051844051</v>
      </c>
      <c r="BU579">
        <f t="shared" si="1544"/>
        <v>17</v>
      </c>
      <c r="BV579">
        <f t="shared" si="1545"/>
        <v>-2041</v>
      </c>
      <c r="BW579">
        <f t="shared" si="1546"/>
        <v>3</v>
      </c>
      <c r="BX579" t="str">
        <f t="shared" si="1547"/>
        <v>NEGATIF</v>
      </c>
      <c r="BY579">
        <f t="shared" si="1608"/>
        <v>-67.376026923499012</v>
      </c>
      <c r="BZ579">
        <f t="shared" si="1609"/>
        <v>112.62397307650099</v>
      </c>
      <c r="CA579">
        <f t="shared" si="1610"/>
        <v>25.394562596295454</v>
      </c>
      <c r="CB579" t="str">
        <f t="shared" si="1611"/>
        <v>POSITIF</v>
      </c>
      <c r="CC579">
        <f t="shared" si="1612"/>
        <v>25</v>
      </c>
      <c r="CD579">
        <f t="shared" si="1613"/>
        <v>23</v>
      </c>
      <c r="CE579">
        <f t="shared" si="1614"/>
        <v>40</v>
      </c>
      <c r="CG579">
        <f t="shared" si="1615"/>
        <v>4.3859970270521798</v>
      </c>
      <c r="CH579">
        <f t="shared" si="1616"/>
        <v>0.40901355336913181</v>
      </c>
      <c r="CI579">
        <f t="shared" si="1617"/>
        <v>0.40905331410242279</v>
      </c>
    </row>
    <row r="580" spans="1:87">
      <c r="A580">
        <f t="shared" ref="A580:F580" si="1657">A286</f>
        <v>7.0027777777777782</v>
      </c>
      <c r="B580">
        <f t="shared" si="1657"/>
        <v>111.315</v>
      </c>
      <c r="C580">
        <f t="shared" si="1657"/>
        <v>7</v>
      </c>
      <c r="D580">
        <f t="shared" si="1657"/>
        <v>2017</v>
      </c>
      <c r="E580">
        <f t="shared" si="1657"/>
        <v>5</v>
      </c>
      <c r="F580">
        <f t="shared" si="1657"/>
        <v>26</v>
      </c>
      <c r="G580">
        <f t="shared" si="1549"/>
        <v>0.12222152900771403</v>
      </c>
      <c r="H580">
        <f t="shared" ref="H580:J580" si="1658">H286</f>
        <v>20</v>
      </c>
      <c r="I580">
        <f t="shared" si="1658"/>
        <v>15</v>
      </c>
      <c r="J580">
        <f t="shared" si="1658"/>
        <v>20.25</v>
      </c>
      <c r="L580">
        <f t="shared" ref="L580:M580" si="1659">L286</f>
        <v>20</v>
      </c>
      <c r="M580">
        <f t="shared" si="1659"/>
        <v>-13</v>
      </c>
      <c r="N580">
        <f t="shared" si="1552"/>
        <v>2457900.0520833335</v>
      </c>
      <c r="O580">
        <f t="shared" si="1553"/>
        <v>8.1273429360522115E-4</v>
      </c>
      <c r="P580">
        <f t="shared" si="1554"/>
        <v>2457900.052896068</v>
      </c>
      <c r="Q580">
        <f t="shared" si="1555"/>
        <v>0.17399186573765821</v>
      </c>
      <c r="R580">
        <f t="shared" si="1556"/>
        <v>249.4599129248852</v>
      </c>
      <c r="S580">
        <f t="shared" si="1557"/>
        <v>3.6720653730299091</v>
      </c>
      <c r="T580">
        <f t="shared" si="1558"/>
        <v>4.3538968322776048</v>
      </c>
      <c r="U580">
        <f t="shared" si="1559"/>
        <v>6.4089631107845699E-2</v>
      </c>
      <c r="V580">
        <f t="shared" si="1560"/>
        <v>148.51602481843429</v>
      </c>
      <c r="W580">
        <f t="shared" si="1561"/>
        <v>2.5920936250552922</v>
      </c>
      <c r="X580">
        <f t="shared" si="1562"/>
        <v>64.306966300448039</v>
      </c>
      <c r="Y580">
        <f t="shared" si="1563"/>
        <v>1.1223682939118553</v>
      </c>
      <c r="Z580">
        <f t="shared" si="1564"/>
        <v>141.06787428324515</v>
      </c>
      <c r="AA580">
        <f t="shared" si="1565"/>
        <v>2.4620988750320638</v>
      </c>
      <c r="AB580">
        <f t="shared" si="1566"/>
        <v>1449.9961338466824</v>
      </c>
      <c r="AC580">
        <f t="shared" si="1567"/>
        <v>-32.474271471960236</v>
      </c>
      <c r="AD580">
        <f t="shared" si="1568"/>
        <v>-1189.142204383814</v>
      </c>
      <c r="AE580">
        <f t="shared" si="1569"/>
        <v>-199.82798780152007</v>
      </c>
      <c r="AF580">
        <f t="shared" si="1570"/>
        <v>164.54333938937015</v>
      </c>
      <c r="AG580">
        <f t="shared" si="1571"/>
        <v>140.40992640303148</v>
      </c>
      <c r="AH580">
        <f t="shared" si="1572"/>
        <v>333.50493598178963</v>
      </c>
      <c r="AI580">
        <f t="shared" si="1573"/>
        <v>9.2640259994941562E-2</v>
      </c>
      <c r="AJ580">
        <f t="shared" si="1574"/>
        <v>249.55255318488014</v>
      </c>
      <c r="AK580">
        <f t="shared" si="1575"/>
        <v>4.3555137098344199</v>
      </c>
      <c r="AL580">
        <f t="shared" si="1576"/>
        <v>249</v>
      </c>
      <c r="AM580">
        <f t="shared" si="1577"/>
        <v>33</v>
      </c>
      <c r="AN580">
        <f t="shared" si="1578"/>
        <v>9</v>
      </c>
      <c r="AP580">
        <f t="shared" si="1579"/>
        <v>4.9169095221476464</v>
      </c>
      <c r="AQ580">
        <f t="shared" si="1580"/>
        <v>8.5816260184137474E-2</v>
      </c>
      <c r="AR580" t="str">
        <f t="shared" si="1581"/>
        <v>POSITIF</v>
      </c>
      <c r="AS580">
        <f t="shared" si="1582"/>
        <v>4</v>
      </c>
      <c r="AT580">
        <f t="shared" si="1583"/>
        <v>55</v>
      </c>
      <c r="AU580">
        <f t="shared" si="1584"/>
        <v>0</v>
      </c>
      <c r="AV580">
        <f t="shared" si="1585"/>
        <v>1.0232682882837614</v>
      </c>
      <c r="AW580" s="4">
        <f t="shared" si="1586"/>
        <v>4.263617867849006E-2</v>
      </c>
      <c r="AX580">
        <f t="shared" si="1587"/>
        <v>1.7859400761798153E-2</v>
      </c>
      <c r="AY580">
        <f t="shared" si="1588"/>
        <v>0.27881972367151903</v>
      </c>
      <c r="AZ580" s="4">
        <f t="shared" si="1589"/>
        <v>1.1617488486313292E-2</v>
      </c>
      <c r="BA580">
        <f t="shared" si="1590"/>
        <v>357141.82968683616</v>
      </c>
      <c r="BB580" t="s">
        <v>191</v>
      </c>
      <c r="BC580">
        <f t="shared" si="1591"/>
        <v>1.6701292341639019E-2</v>
      </c>
      <c r="BD580">
        <f t="shared" si="1592"/>
        <v>148.52054353174364</v>
      </c>
      <c r="BE580">
        <f t="shared" si="1593"/>
        <v>23.437028490199328</v>
      </c>
      <c r="BF580">
        <f t="shared" si="1594"/>
        <v>-2.2781537041730989E-3</v>
      </c>
      <c r="BG580">
        <f t="shared" si="1595"/>
        <v>23.434750336495156</v>
      </c>
      <c r="BH580" s="19">
        <f t="shared" si="1596"/>
        <v>0.17399186573765821</v>
      </c>
      <c r="BI580">
        <f t="shared" si="1597"/>
        <v>5.5365617636901634</v>
      </c>
      <c r="BJ580">
        <f t="shared" si="1598"/>
        <v>12.957561763690164</v>
      </c>
      <c r="BK580">
        <f t="shared" si="1599"/>
        <v>303.06331423873081</v>
      </c>
      <c r="BL580">
        <f t="shared" si="1600"/>
        <v>5.2894526754720648</v>
      </c>
      <c r="BM580">
        <f t="shared" si="1601"/>
        <v>251.30011221662159</v>
      </c>
      <c r="BN580">
        <f t="shared" si="1602"/>
        <v>16.75334081444144</v>
      </c>
      <c r="BO580">
        <f t="shared" si="1603"/>
        <v>16</v>
      </c>
      <c r="BP580">
        <f t="shared" si="1604"/>
        <v>45</v>
      </c>
      <c r="BQ580">
        <f t="shared" si="1605"/>
        <v>12</v>
      </c>
      <c r="BR580">
        <f t="shared" si="1606"/>
        <v>-17.015714895901972</v>
      </c>
      <c r="BS580" t="str">
        <f t="shared" si="1607"/>
        <v>NEGATIF</v>
      </c>
      <c r="BT580">
        <f t="shared" si="1543"/>
        <v>-0.2969802495141336</v>
      </c>
      <c r="BU580">
        <f t="shared" si="1544"/>
        <v>17</v>
      </c>
      <c r="BV580">
        <f t="shared" si="1545"/>
        <v>-2041</v>
      </c>
      <c r="BW580">
        <f t="shared" si="1546"/>
        <v>3</v>
      </c>
      <c r="BX580" t="str">
        <f t="shared" si="1547"/>
        <v>NEGATIF</v>
      </c>
      <c r="BY580">
        <f t="shared" si="1608"/>
        <v>-66.163979332702922</v>
      </c>
      <c r="BZ580">
        <f t="shared" si="1609"/>
        <v>113.83602066729708</v>
      </c>
      <c r="CA580">
        <f t="shared" si="1610"/>
        <v>28.823578979397535</v>
      </c>
      <c r="CB580" t="str">
        <f t="shared" si="1611"/>
        <v>POSITIF</v>
      </c>
      <c r="CC580">
        <f t="shared" si="1612"/>
        <v>28</v>
      </c>
      <c r="CD580">
        <f t="shared" si="1613"/>
        <v>49</v>
      </c>
      <c r="CE580">
        <f t="shared" si="1614"/>
        <v>24</v>
      </c>
      <c r="CG580">
        <f t="shared" si="1615"/>
        <v>4.3860143688112725</v>
      </c>
      <c r="CH580">
        <f t="shared" si="1616"/>
        <v>0.40901355275468954</v>
      </c>
      <c r="CI580">
        <f t="shared" si="1617"/>
        <v>0.40905331403769385</v>
      </c>
    </row>
    <row r="581" spans="1:87">
      <c r="A581">
        <f t="shared" ref="A581:F581" si="1660">A287</f>
        <v>7.0027777777777782</v>
      </c>
      <c r="B581">
        <f t="shared" si="1660"/>
        <v>111.315</v>
      </c>
      <c r="C581">
        <f t="shared" si="1660"/>
        <v>7</v>
      </c>
      <c r="D581">
        <f t="shared" si="1660"/>
        <v>2017</v>
      </c>
      <c r="E581">
        <f t="shared" si="1660"/>
        <v>5</v>
      </c>
      <c r="F581">
        <f t="shared" si="1660"/>
        <v>26</v>
      </c>
      <c r="G581">
        <f t="shared" si="1549"/>
        <v>0.12222152900771403</v>
      </c>
      <c r="H581">
        <f t="shared" ref="H581:J581" si="1661">H287</f>
        <v>20</v>
      </c>
      <c r="I581">
        <f t="shared" si="1661"/>
        <v>30</v>
      </c>
      <c r="J581">
        <f t="shared" si="1661"/>
        <v>20.5</v>
      </c>
      <c r="L581">
        <f t="shared" ref="L581:M581" si="1662">L287</f>
        <v>20</v>
      </c>
      <c r="M581">
        <f t="shared" si="1662"/>
        <v>-13</v>
      </c>
      <c r="N581">
        <f t="shared" si="1552"/>
        <v>2457900.0625</v>
      </c>
      <c r="O581">
        <f t="shared" si="1553"/>
        <v>8.1273429360522115E-4</v>
      </c>
      <c r="P581">
        <f t="shared" si="1554"/>
        <v>2457900.0633127345</v>
      </c>
      <c r="Q581">
        <f t="shared" si="1555"/>
        <v>0.17399215093044429</v>
      </c>
      <c r="R581">
        <f t="shared" si="1556"/>
        <v>249.4599129248852</v>
      </c>
      <c r="S581">
        <f t="shared" si="1557"/>
        <v>3.8081590422953013</v>
      </c>
      <c r="T581">
        <f t="shared" si="1558"/>
        <v>4.3538968322776048</v>
      </c>
      <c r="U581">
        <f t="shared" si="1559"/>
        <v>6.6464913727647013E-2</v>
      </c>
      <c r="V581">
        <f t="shared" si="1560"/>
        <v>148.5154732150886</v>
      </c>
      <c r="W581">
        <f t="shared" si="1561"/>
        <v>2.5920839977607448</v>
      </c>
      <c r="X581">
        <f t="shared" si="1562"/>
        <v>64.317233460060379</v>
      </c>
      <c r="Y581">
        <f t="shared" si="1563"/>
        <v>1.1225474896519185</v>
      </c>
      <c r="Z581">
        <f t="shared" si="1564"/>
        <v>141.07814095261074</v>
      </c>
      <c r="AA581">
        <f t="shared" si="1565"/>
        <v>2.4622780622157068</v>
      </c>
      <c r="AB581">
        <f t="shared" si="1566"/>
        <v>1503.6579865174167</v>
      </c>
      <c r="AC581">
        <f t="shared" si="1567"/>
        <v>-33.711866403313927</v>
      </c>
      <c r="AD581">
        <f t="shared" si="1568"/>
        <v>-1230.9856103240375</v>
      </c>
      <c r="AE581">
        <f t="shared" si="1569"/>
        <v>-193.27348354603589</v>
      </c>
      <c r="AF581">
        <f t="shared" si="1570"/>
        <v>163.46891010034466</v>
      </c>
      <c r="AG581">
        <f t="shared" si="1571"/>
        <v>128.80025165883262</v>
      </c>
      <c r="AH581">
        <f t="shared" si="1572"/>
        <v>337.95618800320671</v>
      </c>
      <c r="AI581">
        <f t="shared" si="1573"/>
        <v>9.3876718889779637E-2</v>
      </c>
      <c r="AJ581">
        <f t="shared" si="1574"/>
        <v>249.55378964377499</v>
      </c>
      <c r="AK581">
        <f t="shared" si="1575"/>
        <v>4.3555352901132007</v>
      </c>
      <c r="AL581">
        <f t="shared" si="1576"/>
        <v>249</v>
      </c>
      <c r="AM581">
        <f t="shared" si="1577"/>
        <v>33</v>
      </c>
      <c r="AN581">
        <f t="shared" si="1578"/>
        <v>13</v>
      </c>
      <c r="AP581">
        <f t="shared" si="1579"/>
        <v>4.9170410777854388</v>
      </c>
      <c r="AQ581">
        <f t="shared" si="1580"/>
        <v>8.5818556263166521E-2</v>
      </c>
      <c r="AR581" t="str">
        <f t="shared" si="1581"/>
        <v>POSITIF</v>
      </c>
      <c r="AS581">
        <f t="shared" si="1582"/>
        <v>4</v>
      </c>
      <c r="AT581">
        <f t="shared" si="1583"/>
        <v>55</v>
      </c>
      <c r="AU581">
        <f t="shared" si="1584"/>
        <v>1</v>
      </c>
      <c r="AV581">
        <f t="shared" si="1585"/>
        <v>1.0232615601183823</v>
      </c>
      <c r="AW581" s="4">
        <f t="shared" si="1586"/>
        <v>4.2635898338265928E-2</v>
      </c>
      <c r="AX581">
        <f t="shared" si="1587"/>
        <v>1.785928333315967E-2</v>
      </c>
      <c r="AY581">
        <f t="shared" si="1588"/>
        <v>0.27881789056422129</v>
      </c>
      <c r="AZ581" s="4">
        <f t="shared" si="1589"/>
        <v>1.1617412106842554E-2</v>
      </c>
      <c r="BA581">
        <f t="shared" si="1590"/>
        <v>357144.17772169557</v>
      </c>
      <c r="BB581" t="s">
        <v>191</v>
      </c>
      <c r="BC581">
        <f t="shared" si="1591"/>
        <v>1.6701292329660923E-2</v>
      </c>
      <c r="BD581">
        <f t="shared" si="1592"/>
        <v>148.51999193003499</v>
      </c>
      <c r="BE581">
        <f t="shared" si="1593"/>
        <v>23.437028486490632</v>
      </c>
      <c r="BF581">
        <f t="shared" si="1594"/>
        <v>-2.2781851875331867E-3</v>
      </c>
      <c r="BG581">
        <f t="shared" si="1595"/>
        <v>23.434750301303101</v>
      </c>
      <c r="BH581" s="19">
        <f t="shared" si="1596"/>
        <v>0.17399215093044429</v>
      </c>
      <c r="BI581">
        <f t="shared" si="1597"/>
        <v>5.7872462398993472</v>
      </c>
      <c r="BJ581">
        <f t="shared" si="1598"/>
        <v>13.208246239899347</v>
      </c>
      <c r="BK581">
        <f t="shared" si="1599"/>
        <v>306.82245764437732</v>
      </c>
      <c r="BL581">
        <f t="shared" si="1600"/>
        <v>5.3550621049552296</v>
      </c>
      <c r="BM581">
        <f t="shared" si="1601"/>
        <v>251.30123595411288</v>
      </c>
      <c r="BN581">
        <f t="shared" si="1602"/>
        <v>16.753415730274192</v>
      </c>
      <c r="BO581">
        <f t="shared" si="1603"/>
        <v>16</v>
      </c>
      <c r="BP581">
        <f t="shared" si="1604"/>
        <v>45</v>
      </c>
      <c r="BQ581">
        <f t="shared" si="1605"/>
        <v>12</v>
      </c>
      <c r="BR581">
        <f t="shared" si="1606"/>
        <v>-17.015763691897963</v>
      </c>
      <c r="BS581" t="str">
        <f t="shared" si="1607"/>
        <v>NEGATIF</v>
      </c>
      <c r="BT581">
        <f t="shared" si="1543"/>
        <v>-0.29698110116492543</v>
      </c>
      <c r="BU581">
        <f t="shared" si="1544"/>
        <v>17</v>
      </c>
      <c r="BV581">
        <f t="shared" si="1545"/>
        <v>-2041</v>
      </c>
      <c r="BW581">
        <f t="shared" si="1546"/>
        <v>3</v>
      </c>
      <c r="BX581" t="str">
        <f t="shared" si="1547"/>
        <v>NEGATIF</v>
      </c>
      <c r="BY581">
        <f t="shared" si="1608"/>
        <v>-64.792191587387023</v>
      </c>
      <c r="BZ581">
        <f t="shared" si="1609"/>
        <v>115.20780841261298</v>
      </c>
      <c r="CA581">
        <f t="shared" si="1610"/>
        <v>32.218433719918316</v>
      </c>
      <c r="CB581" t="str">
        <f t="shared" si="1611"/>
        <v>POSITIF</v>
      </c>
      <c r="CC581">
        <f t="shared" si="1612"/>
        <v>32</v>
      </c>
      <c r="CD581">
        <f t="shared" si="1613"/>
        <v>13</v>
      </c>
      <c r="CE581">
        <f t="shared" si="1614"/>
        <v>6</v>
      </c>
      <c r="CG581">
        <f t="shared" si="1615"/>
        <v>4.3860339817304235</v>
      </c>
      <c r="CH581">
        <f t="shared" si="1616"/>
        <v>0.4090135521404723</v>
      </c>
      <c r="CI581">
        <f t="shared" si="1617"/>
        <v>0.4090533139729649</v>
      </c>
    </row>
    <row r="582" spans="1:87">
      <c r="A582">
        <f t="shared" ref="A582:F582" si="1663">A288</f>
        <v>7.0027777777777782</v>
      </c>
      <c r="B582">
        <f t="shared" si="1663"/>
        <v>111.315</v>
      </c>
      <c r="C582">
        <f t="shared" si="1663"/>
        <v>7</v>
      </c>
      <c r="D582">
        <f t="shared" si="1663"/>
        <v>2017</v>
      </c>
      <c r="E582">
        <f t="shared" si="1663"/>
        <v>5</v>
      </c>
      <c r="F582">
        <f t="shared" si="1663"/>
        <v>26</v>
      </c>
      <c r="G582">
        <f t="shared" si="1549"/>
        <v>0.12222152900771403</v>
      </c>
      <c r="H582">
        <f t="shared" ref="H582:J582" si="1664">H288</f>
        <v>20</v>
      </c>
      <c r="I582">
        <f t="shared" si="1664"/>
        <v>45</v>
      </c>
      <c r="J582">
        <f t="shared" si="1664"/>
        <v>20.75</v>
      </c>
      <c r="L582">
        <f t="shared" ref="L582:M582" si="1665">L288</f>
        <v>20</v>
      </c>
      <c r="M582">
        <f t="shared" si="1665"/>
        <v>-13</v>
      </c>
      <c r="N582">
        <f t="shared" si="1552"/>
        <v>2457900.072916667</v>
      </c>
      <c r="O582">
        <f t="shared" si="1553"/>
        <v>8.1273429360522115E-4</v>
      </c>
      <c r="P582">
        <f t="shared" si="1554"/>
        <v>2457900.0737294015</v>
      </c>
      <c r="Q582">
        <f t="shared" si="1555"/>
        <v>0.17399243612324311</v>
      </c>
      <c r="R582">
        <f t="shared" si="1556"/>
        <v>249.4599129248852</v>
      </c>
      <c r="S582">
        <f t="shared" si="1557"/>
        <v>3.9442527176288422</v>
      </c>
      <c r="T582">
        <f t="shared" si="1558"/>
        <v>4.3538968322776048</v>
      </c>
      <c r="U582">
        <f t="shared" si="1559"/>
        <v>6.8840196453357483E-2</v>
      </c>
      <c r="V582">
        <f t="shared" si="1560"/>
        <v>148.51492161171831</v>
      </c>
      <c r="W582">
        <f t="shared" si="1561"/>
        <v>2.5920743704657681</v>
      </c>
      <c r="X582">
        <f t="shared" si="1562"/>
        <v>64.327500620131104</v>
      </c>
      <c r="Y582">
        <f t="shared" si="1563"/>
        <v>1.122726685399982</v>
      </c>
      <c r="Z582">
        <f t="shared" si="1564"/>
        <v>141.08840762243562</v>
      </c>
      <c r="AA582">
        <f t="shared" si="1565"/>
        <v>2.4624572494073664</v>
      </c>
      <c r="AB582">
        <f t="shared" si="1566"/>
        <v>1557.3113579947171</v>
      </c>
      <c r="AC582">
        <f t="shared" si="1567"/>
        <v>-34.945907699115821</v>
      </c>
      <c r="AD582">
        <f t="shared" si="1568"/>
        <v>-1272.3099810778319</v>
      </c>
      <c r="AE582">
        <f t="shared" si="1569"/>
        <v>-186.69860728003977</v>
      </c>
      <c r="AF582">
        <f t="shared" si="1570"/>
        <v>162.39422302991449</v>
      </c>
      <c r="AG582">
        <f t="shared" si="1571"/>
        <v>117.18869797404403</v>
      </c>
      <c r="AH582">
        <f t="shared" si="1572"/>
        <v>342.93978294168807</v>
      </c>
      <c r="AI582">
        <f t="shared" si="1573"/>
        <v>9.5261050817135567E-2</v>
      </c>
      <c r="AJ582">
        <f t="shared" si="1574"/>
        <v>249.55517397570233</v>
      </c>
      <c r="AK582">
        <f t="shared" si="1575"/>
        <v>4.3555594512632734</v>
      </c>
      <c r="AL582">
        <f t="shared" si="1576"/>
        <v>249</v>
      </c>
      <c r="AM582">
        <f t="shared" si="1577"/>
        <v>33</v>
      </c>
      <c r="AN582">
        <f t="shared" si="1578"/>
        <v>18</v>
      </c>
      <c r="AP582">
        <f t="shared" si="1579"/>
        <v>4.9170543585877251</v>
      </c>
      <c r="AQ582">
        <f t="shared" si="1580"/>
        <v>8.5818788056893719E-2</v>
      </c>
      <c r="AR582" t="str">
        <f t="shared" si="1581"/>
        <v>POSITIF</v>
      </c>
      <c r="AS582">
        <f t="shared" si="1582"/>
        <v>4</v>
      </c>
      <c r="AT582">
        <f t="shared" si="1583"/>
        <v>55</v>
      </c>
      <c r="AU582">
        <f t="shared" si="1584"/>
        <v>1</v>
      </c>
      <c r="AV582">
        <f t="shared" si="1585"/>
        <v>1.0232544029973427</v>
      </c>
      <c r="AW582" s="4">
        <f t="shared" si="1586"/>
        <v>4.2635600124889282E-2</v>
      </c>
      <c r="AX582">
        <f t="shared" si="1587"/>
        <v>1.7859158417832564E-2</v>
      </c>
      <c r="AY582">
        <f t="shared" si="1588"/>
        <v>0.27881594058676162</v>
      </c>
      <c r="AZ582" s="4">
        <f t="shared" si="1589"/>
        <v>1.1617330857781735E-2</v>
      </c>
      <c r="BA582">
        <f t="shared" si="1590"/>
        <v>357146.67548992822</v>
      </c>
      <c r="BB582" t="s">
        <v>191</v>
      </c>
      <c r="BC582">
        <f t="shared" si="1591"/>
        <v>1.6701292317682824E-2</v>
      </c>
      <c r="BD582">
        <f t="shared" si="1592"/>
        <v>148.51944032830167</v>
      </c>
      <c r="BE582">
        <f t="shared" si="1593"/>
        <v>23.437028482781937</v>
      </c>
      <c r="BF582">
        <f t="shared" si="1594"/>
        <v>-2.2782166579952681E-3</v>
      </c>
      <c r="BG582">
        <f t="shared" si="1595"/>
        <v>23.434750266123942</v>
      </c>
      <c r="BH582" s="19">
        <f t="shared" si="1596"/>
        <v>0.17399243612324311</v>
      </c>
      <c r="BI582">
        <f t="shared" si="1597"/>
        <v>6.0379307273154454</v>
      </c>
      <c r="BJ582">
        <f t="shared" si="1598"/>
        <v>13.458930727315446</v>
      </c>
      <c r="BK582">
        <f t="shared" si="1599"/>
        <v>310.58146682436569</v>
      </c>
      <c r="BL582">
        <f t="shared" si="1600"/>
        <v>5.4206691917587184</v>
      </c>
      <c r="BM582">
        <f t="shared" si="1601"/>
        <v>251.30249408536605</v>
      </c>
      <c r="BN582">
        <f t="shared" si="1602"/>
        <v>16.753499605691069</v>
      </c>
      <c r="BO582">
        <f t="shared" si="1603"/>
        <v>16</v>
      </c>
      <c r="BP582">
        <f t="shared" si="1604"/>
        <v>45</v>
      </c>
      <c r="BQ582">
        <f t="shared" si="1605"/>
        <v>12</v>
      </c>
      <c r="BR582">
        <f t="shared" si="1606"/>
        <v>-17.015950901408431</v>
      </c>
      <c r="BS582" t="str">
        <f t="shared" si="1607"/>
        <v>NEGATIF</v>
      </c>
      <c r="BT582">
        <f t="shared" si="1543"/>
        <v>-0.29698436858727412</v>
      </c>
      <c r="BU582">
        <f t="shared" si="1544"/>
        <v>17</v>
      </c>
      <c r="BV582">
        <f t="shared" si="1545"/>
        <v>-2041</v>
      </c>
      <c r="BW582">
        <f t="shared" si="1546"/>
        <v>2</v>
      </c>
      <c r="BX582" t="str">
        <f t="shared" si="1547"/>
        <v>NEGATIF</v>
      </c>
      <c r="BY582">
        <f t="shared" si="1608"/>
        <v>-63.234803569600956</v>
      </c>
      <c r="BZ582">
        <f t="shared" si="1609"/>
        <v>116.76519643039904</v>
      </c>
      <c r="CA582">
        <f t="shared" si="1610"/>
        <v>35.572496002387737</v>
      </c>
      <c r="CB582" t="str">
        <f t="shared" si="1611"/>
        <v>POSITIF</v>
      </c>
      <c r="CC582">
        <f t="shared" si="1612"/>
        <v>35</v>
      </c>
      <c r="CD582">
        <f t="shared" si="1613"/>
        <v>34</v>
      </c>
      <c r="CE582">
        <f t="shared" si="1614"/>
        <v>20</v>
      </c>
      <c r="CG582">
        <f t="shared" si="1615"/>
        <v>4.3860559402632138</v>
      </c>
      <c r="CH582">
        <f t="shared" si="1616"/>
        <v>0.40901355152648017</v>
      </c>
      <c r="CI582">
        <f t="shared" si="1617"/>
        <v>0.40905331390823596</v>
      </c>
    </row>
    <row r="583" spans="1:87">
      <c r="A583">
        <f t="shared" ref="A583:F583" si="1666">A289</f>
        <v>7.0027777777777782</v>
      </c>
      <c r="B583">
        <f t="shared" si="1666"/>
        <v>111.315</v>
      </c>
      <c r="C583">
        <f t="shared" si="1666"/>
        <v>7</v>
      </c>
      <c r="D583">
        <f t="shared" si="1666"/>
        <v>2017</v>
      </c>
      <c r="E583">
        <f t="shared" si="1666"/>
        <v>5</v>
      </c>
      <c r="F583">
        <f t="shared" si="1666"/>
        <v>26</v>
      </c>
      <c r="G583">
        <f t="shared" si="1549"/>
        <v>0.12222152900771403</v>
      </c>
      <c r="H583">
        <f t="shared" ref="H583:J583" si="1667">H289</f>
        <v>21</v>
      </c>
      <c r="I583">
        <f t="shared" si="1667"/>
        <v>0</v>
      </c>
      <c r="J583">
        <f t="shared" si="1667"/>
        <v>21</v>
      </c>
      <c r="L583">
        <f t="shared" ref="L583:M583" si="1668">L289</f>
        <v>20</v>
      </c>
      <c r="M583">
        <f t="shared" si="1668"/>
        <v>-13</v>
      </c>
      <c r="N583">
        <f t="shared" si="1552"/>
        <v>2457900.0833333335</v>
      </c>
      <c r="O583">
        <f t="shared" si="1553"/>
        <v>8.1273429360522115E-4</v>
      </c>
      <c r="P583">
        <f t="shared" si="1554"/>
        <v>2457900.084146068</v>
      </c>
      <c r="Q583">
        <f t="shared" si="1555"/>
        <v>0.17399272131602919</v>
      </c>
      <c r="R583">
        <f t="shared" si="1556"/>
        <v>249.4599129248852</v>
      </c>
      <c r="S583">
        <f t="shared" si="1557"/>
        <v>4.0803463868942345</v>
      </c>
      <c r="T583">
        <f t="shared" si="1558"/>
        <v>4.3538968322776048</v>
      </c>
      <c r="U583">
        <f t="shared" si="1559"/>
        <v>7.1215479073158797E-2</v>
      </c>
      <c r="V583">
        <f t="shared" si="1560"/>
        <v>148.51437000837268</v>
      </c>
      <c r="W583">
        <f t="shared" si="1561"/>
        <v>2.5920647431712216</v>
      </c>
      <c r="X583">
        <f t="shared" si="1562"/>
        <v>64.337767779743444</v>
      </c>
      <c r="Y583">
        <f t="shared" si="1563"/>
        <v>1.122905881140045</v>
      </c>
      <c r="Z583">
        <f t="shared" si="1564"/>
        <v>141.09867429180122</v>
      </c>
      <c r="AA583">
        <f t="shared" si="1565"/>
        <v>2.4626364365910094</v>
      </c>
      <c r="AB583">
        <f t="shared" si="1566"/>
        <v>1770.3693295091348</v>
      </c>
      <c r="AC583">
        <f t="shared" si="1567"/>
        <v>-36.176265164391914</v>
      </c>
      <c r="AD583">
        <f t="shared" si="1568"/>
        <v>-1313.0978888051598</v>
      </c>
      <c r="AE583">
        <f t="shared" si="1569"/>
        <v>-180.10405260725756</v>
      </c>
      <c r="AF583">
        <f t="shared" si="1570"/>
        <v>161.31930651687017</v>
      </c>
      <c r="AG583">
        <f t="shared" si="1571"/>
        <v>105.57535401114978</v>
      </c>
      <c r="AH583">
        <f t="shared" si="1572"/>
        <v>507.88578346034552</v>
      </c>
      <c r="AI583">
        <f t="shared" si="1573"/>
        <v>0.14107938429454042</v>
      </c>
      <c r="AJ583">
        <f t="shared" si="1574"/>
        <v>249.60099230917973</v>
      </c>
      <c r="AK583">
        <f t="shared" si="1575"/>
        <v>4.3563591320402306</v>
      </c>
      <c r="AL583">
        <f t="shared" si="1576"/>
        <v>249</v>
      </c>
      <c r="AM583">
        <f t="shared" si="1577"/>
        <v>36</v>
      </c>
      <c r="AN583">
        <f t="shared" si="1578"/>
        <v>3</v>
      </c>
      <c r="AP583">
        <f t="shared" si="1579"/>
        <v>4.9161832520978441</v>
      </c>
      <c r="AQ583">
        <f t="shared" si="1580"/>
        <v>8.5803584380509806E-2</v>
      </c>
      <c r="AR583" t="str">
        <f t="shared" si="1581"/>
        <v>POSITIF</v>
      </c>
      <c r="AS583">
        <f t="shared" si="1582"/>
        <v>4</v>
      </c>
      <c r="AT583">
        <f t="shared" si="1583"/>
        <v>54</v>
      </c>
      <c r="AU583">
        <f t="shared" si="1584"/>
        <v>58</v>
      </c>
      <c r="AV583">
        <f t="shared" si="1585"/>
        <v>1.0232468169886153</v>
      </c>
      <c r="AW583" s="4">
        <f t="shared" si="1586"/>
        <v>4.2635284041192302E-2</v>
      </c>
      <c r="AX583">
        <f t="shared" si="1587"/>
        <v>1.7859026017003187E-2</v>
      </c>
      <c r="AY583">
        <f t="shared" si="1588"/>
        <v>0.27881387375765848</v>
      </c>
      <c r="AZ583" s="4">
        <f t="shared" si="1589"/>
        <v>1.1617244739902437E-2</v>
      </c>
      <c r="BA583">
        <f t="shared" si="1590"/>
        <v>357149.32297409524</v>
      </c>
      <c r="BB583" t="s">
        <v>191</v>
      </c>
      <c r="BC583">
        <f t="shared" si="1591"/>
        <v>1.6701292305704728E-2</v>
      </c>
      <c r="BD583">
        <f t="shared" si="1592"/>
        <v>148.51888872659302</v>
      </c>
      <c r="BE583">
        <f t="shared" si="1593"/>
        <v>23.437028479073241</v>
      </c>
      <c r="BF583">
        <f t="shared" si="1594"/>
        <v>-2.2782481155508402E-3</v>
      </c>
      <c r="BG583">
        <f t="shared" si="1595"/>
        <v>23.43475023095769</v>
      </c>
      <c r="BH583" s="19">
        <f t="shared" si="1596"/>
        <v>0.17399272131602919</v>
      </c>
      <c r="BI583">
        <f t="shared" si="1597"/>
        <v>6.2886152035556737</v>
      </c>
      <c r="BJ583">
        <f t="shared" si="1598"/>
        <v>13.709615203555675</v>
      </c>
      <c r="BK583">
        <f t="shared" si="1599"/>
        <v>314.30009171743643</v>
      </c>
      <c r="BL583">
        <f t="shared" si="1600"/>
        <v>5.4855714397894246</v>
      </c>
      <c r="BM583">
        <f t="shared" si="1601"/>
        <v>251.3441363358987</v>
      </c>
      <c r="BN583">
        <f t="shared" si="1602"/>
        <v>16.75627575572658</v>
      </c>
      <c r="BO583">
        <f t="shared" si="1603"/>
        <v>16</v>
      </c>
      <c r="BP583">
        <f t="shared" si="1604"/>
        <v>45</v>
      </c>
      <c r="BQ583">
        <f t="shared" si="1605"/>
        <v>22</v>
      </c>
      <c r="BR583">
        <f t="shared" si="1606"/>
        <v>-17.023437771689963</v>
      </c>
      <c r="BS583" t="str">
        <f t="shared" si="1607"/>
        <v>NEGATIF</v>
      </c>
      <c r="BT583">
        <f>RADIANS(BR583)</f>
        <v>-0.29711503912435661</v>
      </c>
      <c r="BU583">
        <f t="shared" si="1544"/>
        <v>17</v>
      </c>
      <c r="BV583">
        <f t="shared" si="1545"/>
        <v>-2042</v>
      </c>
      <c r="BW583">
        <f t="shared" si="1546"/>
        <v>35</v>
      </c>
      <c r="BX583" t="str">
        <f t="shared" si="1547"/>
        <v>NEGATIF</v>
      </c>
      <c r="BY583">
        <f t="shared" si="1608"/>
        <v>-61.471915793434512</v>
      </c>
      <c r="BZ583">
        <f t="shared" si="1609"/>
        <v>118.5280842065655</v>
      </c>
      <c r="CA583">
        <f t="shared" si="1610"/>
        <v>38.8394837410127</v>
      </c>
      <c r="CB583" t="str">
        <f t="shared" si="1611"/>
        <v>POSITIF</v>
      </c>
      <c r="CC583">
        <f t="shared" si="1612"/>
        <v>38</v>
      </c>
      <c r="CD583">
        <f t="shared" si="1613"/>
        <v>50</v>
      </c>
      <c r="CE583">
        <f t="shared" si="1614"/>
        <v>22</v>
      </c>
      <c r="CG583">
        <f t="shared" si="1615"/>
        <v>4.3867827346429484</v>
      </c>
      <c r="CH583">
        <f t="shared" si="1616"/>
        <v>0.40901355091271324</v>
      </c>
      <c r="CI583">
        <f t="shared" si="1617"/>
        <v>0.40905331384350702</v>
      </c>
    </row>
    <row r="584" spans="1:87">
      <c r="A584">
        <f t="shared" ref="A584:F584" si="1669">A290</f>
        <v>7.0027777777777782</v>
      </c>
      <c r="B584">
        <f t="shared" si="1669"/>
        <v>111.315</v>
      </c>
      <c r="C584">
        <f t="shared" si="1669"/>
        <v>7</v>
      </c>
      <c r="D584">
        <f t="shared" si="1669"/>
        <v>2017</v>
      </c>
      <c r="E584">
        <f t="shared" si="1669"/>
        <v>5</v>
      </c>
      <c r="F584">
        <f t="shared" si="1669"/>
        <v>26</v>
      </c>
      <c r="G584">
        <f t="shared" si="1549"/>
        <v>0.12222152900771403</v>
      </c>
      <c r="H584">
        <f t="shared" ref="H584:J584" si="1670">H290</f>
        <v>21</v>
      </c>
      <c r="I584">
        <f t="shared" si="1670"/>
        <v>15</v>
      </c>
      <c r="J584">
        <f t="shared" si="1670"/>
        <v>21.25</v>
      </c>
      <c r="L584">
        <f t="shared" ref="L584:M584" si="1671">L290</f>
        <v>20</v>
      </c>
      <c r="M584">
        <f t="shared" si="1671"/>
        <v>-13</v>
      </c>
      <c r="N584">
        <f t="shared" si="1552"/>
        <v>2457900.09375</v>
      </c>
      <c r="O584">
        <f t="shared" si="1553"/>
        <v>8.1273429360522115E-4</v>
      </c>
      <c r="P584">
        <f t="shared" si="1554"/>
        <v>2457900.0945627345</v>
      </c>
      <c r="Q584">
        <f t="shared" si="1555"/>
        <v>0.17399300650881525</v>
      </c>
      <c r="R584">
        <f t="shared" si="1556"/>
        <v>249.4599129248852</v>
      </c>
      <c r="S584">
        <f t="shared" si="1557"/>
        <v>4.2164400561450748</v>
      </c>
      <c r="T584">
        <f t="shared" si="1558"/>
        <v>4.3538968322776048</v>
      </c>
      <c r="U584">
        <f t="shared" si="1559"/>
        <v>7.3590761692706119E-2</v>
      </c>
      <c r="V584">
        <f t="shared" si="1560"/>
        <v>148.51381840502705</v>
      </c>
      <c r="W584">
        <f t="shared" si="1561"/>
        <v>2.5920551158766756</v>
      </c>
      <c r="X584">
        <f t="shared" si="1562"/>
        <v>64.348034939354875</v>
      </c>
      <c r="Y584">
        <f t="shared" si="1563"/>
        <v>1.1230850768800922</v>
      </c>
      <c r="Z584">
        <f t="shared" si="1564"/>
        <v>141.1089409611659</v>
      </c>
      <c r="AA584">
        <f t="shared" si="1565"/>
        <v>2.4628156237746368</v>
      </c>
      <c r="AB584">
        <f t="shared" si="1566"/>
        <v>1824.0048233354084</v>
      </c>
      <c r="AC584">
        <f t="shared" si="1567"/>
        <v>-37.402809157749253</v>
      </c>
      <c r="AD584">
        <f t="shared" si="1568"/>
        <v>-1353.3321374050279</v>
      </c>
      <c r="AE584">
        <f t="shared" si="1569"/>
        <v>-173.49051432422121</v>
      </c>
      <c r="AF584">
        <f t="shared" si="1570"/>
        <v>160.24418876234307</v>
      </c>
      <c r="AG584">
        <f t="shared" si="1571"/>
        <v>93.960306893818228</v>
      </c>
      <c r="AH584">
        <f t="shared" si="1572"/>
        <v>513.98385810457137</v>
      </c>
      <c r="AI584">
        <f t="shared" si="1573"/>
        <v>0.1427732939179365</v>
      </c>
      <c r="AJ584">
        <f t="shared" si="1574"/>
        <v>249.60268621880314</v>
      </c>
      <c r="AK584">
        <f t="shared" si="1575"/>
        <v>4.3563886963403906</v>
      </c>
      <c r="AL584">
        <f t="shared" si="1576"/>
        <v>249</v>
      </c>
      <c r="AM584">
        <f t="shared" si="1577"/>
        <v>36</v>
      </c>
      <c r="AN584">
        <f t="shared" si="1578"/>
        <v>9</v>
      </c>
      <c r="AP584">
        <f t="shared" si="1579"/>
        <v>4.9159592010296569</v>
      </c>
      <c r="AQ584">
        <f t="shared" si="1580"/>
        <v>8.5799673951677327E-2</v>
      </c>
      <c r="AR584" t="str">
        <f t="shared" si="1581"/>
        <v>POSITIF</v>
      </c>
      <c r="AS584">
        <f t="shared" si="1582"/>
        <v>4</v>
      </c>
      <c r="AT584">
        <f t="shared" si="1583"/>
        <v>54</v>
      </c>
      <c r="AU584">
        <f t="shared" si="1584"/>
        <v>57</v>
      </c>
      <c r="AV584">
        <f t="shared" si="1585"/>
        <v>1.0232388021628152</v>
      </c>
      <c r="AW584" s="4">
        <f t="shared" si="1586"/>
        <v>4.26349500901173E-2</v>
      </c>
      <c r="AX584">
        <f t="shared" si="1587"/>
        <v>1.7858886131903999E-2</v>
      </c>
      <c r="AY584">
        <f t="shared" si="1588"/>
        <v>0.27881169009615053</v>
      </c>
      <c r="AZ584" s="4">
        <f t="shared" si="1589"/>
        <v>1.1617153754006272E-2</v>
      </c>
      <c r="BA584">
        <f t="shared" si="1590"/>
        <v>357152.12015621108</v>
      </c>
      <c r="BB584" t="s">
        <v>191</v>
      </c>
      <c r="BC584">
        <f t="shared" si="1591"/>
        <v>1.6701292293726629E-2</v>
      </c>
      <c r="BD584">
        <f t="shared" si="1592"/>
        <v>148.51833712488443</v>
      </c>
      <c r="BE584">
        <f t="shared" si="1593"/>
        <v>23.437028475364546</v>
      </c>
      <c r="BF584">
        <f t="shared" si="1594"/>
        <v>-2.278279560195615E-3</v>
      </c>
      <c r="BG584">
        <f t="shared" si="1595"/>
        <v>23.434750195804352</v>
      </c>
      <c r="BH584" s="19">
        <f t="shared" si="1596"/>
        <v>0.17399300650881525</v>
      </c>
      <c r="BI584">
        <f t="shared" si="1597"/>
        <v>6.5392996797648566</v>
      </c>
      <c r="BJ584">
        <f t="shared" si="1598"/>
        <v>13.960299679764857</v>
      </c>
      <c r="BK584">
        <f t="shared" si="1599"/>
        <v>318.05881931017217</v>
      </c>
      <c r="BL584">
        <f t="shared" si="1600"/>
        <v>5.551173611968224</v>
      </c>
      <c r="BM584">
        <f t="shared" si="1601"/>
        <v>251.34567588630065</v>
      </c>
      <c r="BN584">
        <f t="shared" si="1602"/>
        <v>16.756378392420043</v>
      </c>
      <c r="BO584">
        <f t="shared" si="1603"/>
        <v>16</v>
      </c>
      <c r="BP584">
        <f t="shared" si="1604"/>
        <v>45</v>
      </c>
      <c r="BQ584">
        <f t="shared" si="1605"/>
        <v>22</v>
      </c>
      <c r="BR584">
        <f t="shared" si="1606"/>
        <v>-17.023904083617197</v>
      </c>
      <c r="BS584" t="str">
        <f t="shared" si="1607"/>
        <v>NEGATIF</v>
      </c>
      <c r="BT584">
        <f t="shared" ref="BT584:BT598" si="1672">RADIANS(BR584)</f>
        <v>-0.29712317780282815</v>
      </c>
      <c r="BU584">
        <f t="shared" si="1544"/>
        <v>17</v>
      </c>
      <c r="BV584">
        <f t="shared" si="1545"/>
        <v>-2042</v>
      </c>
      <c r="BW584">
        <f t="shared" si="1546"/>
        <v>33</v>
      </c>
      <c r="BX584" t="str">
        <f t="shared" si="1547"/>
        <v>NEGATIF</v>
      </c>
      <c r="BY584">
        <f t="shared" si="1608"/>
        <v>-59.443363236423068</v>
      </c>
      <c r="BZ584">
        <f t="shared" si="1609"/>
        <v>120.55663676357693</v>
      </c>
      <c r="CA584">
        <f t="shared" si="1610"/>
        <v>42.085524953341917</v>
      </c>
      <c r="CB584" t="str">
        <f t="shared" si="1611"/>
        <v>POSITIF</v>
      </c>
      <c r="CC584">
        <f t="shared" si="1612"/>
        <v>42</v>
      </c>
      <c r="CD584">
        <f t="shared" si="1613"/>
        <v>5</v>
      </c>
      <c r="CE584">
        <f t="shared" si="1614"/>
        <v>7</v>
      </c>
      <c r="CG584">
        <f t="shared" si="1615"/>
        <v>4.3868096048664631</v>
      </c>
      <c r="CH584">
        <f t="shared" si="1616"/>
        <v>0.40901355029917175</v>
      </c>
      <c r="CI584">
        <f t="shared" si="1617"/>
        <v>0.40905331377877807</v>
      </c>
    </row>
    <row r="585" spans="1:87">
      <c r="A585">
        <f t="shared" ref="A585:F585" si="1673">A291</f>
        <v>7.0027777777777782</v>
      </c>
      <c r="B585">
        <f t="shared" si="1673"/>
        <v>111.315</v>
      </c>
      <c r="C585">
        <f t="shared" si="1673"/>
        <v>7</v>
      </c>
      <c r="D585">
        <f t="shared" si="1673"/>
        <v>2017</v>
      </c>
      <c r="E585">
        <f t="shared" si="1673"/>
        <v>5</v>
      </c>
      <c r="F585">
        <f t="shared" si="1673"/>
        <v>26</v>
      </c>
      <c r="G585">
        <f t="shared" si="1549"/>
        <v>0.12222152900771403</v>
      </c>
      <c r="H585">
        <f t="shared" ref="H585:J585" si="1674">H291</f>
        <v>21</v>
      </c>
      <c r="I585">
        <f t="shared" si="1674"/>
        <v>30</v>
      </c>
      <c r="J585">
        <f t="shared" si="1674"/>
        <v>21.5</v>
      </c>
      <c r="L585">
        <f t="shared" ref="L585:M585" si="1675">L291</f>
        <v>20</v>
      </c>
      <c r="M585">
        <f t="shared" si="1675"/>
        <v>-13</v>
      </c>
      <c r="N585">
        <f t="shared" si="1552"/>
        <v>2457900.104166667</v>
      </c>
      <c r="O585">
        <f t="shared" si="1553"/>
        <v>8.1273429360522115E-4</v>
      </c>
      <c r="P585">
        <f t="shared" si="1554"/>
        <v>2457900.1049794015</v>
      </c>
      <c r="Q585">
        <f t="shared" si="1555"/>
        <v>0.17399329170161409</v>
      </c>
      <c r="R585">
        <f t="shared" si="1556"/>
        <v>249.4599129248852</v>
      </c>
      <c r="S585">
        <f t="shared" si="1557"/>
        <v>4.3525337314931676</v>
      </c>
      <c r="T585">
        <f t="shared" si="1558"/>
        <v>4.3538968322776048</v>
      </c>
      <c r="U585">
        <f t="shared" si="1559"/>
        <v>7.5966044418670581E-2</v>
      </c>
      <c r="V585">
        <f t="shared" si="1560"/>
        <v>148.5132668016567</v>
      </c>
      <c r="W585">
        <f t="shared" si="1561"/>
        <v>2.5920454885816979</v>
      </c>
      <c r="X585">
        <f t="shared" si="1562"/>
        <v>64.35830209942651</v>
      </c>
      <c r="Y585">
        <f t="shared" si="1563"/>
        <v>1.1232642726281716</v>
      </c>
      <c r="Z585">
        <f t="shared" si="1564"/>
        <v>141.11920763099079</v>
      </c>
      <c r="AA585">
        <f t="shared" si="1565"/>
        <v>2.4629948109662965</v>
      </c>
      <c r="AB585">
        <f t="shared" si="1566"/>
        <v>1877.6309279976213</v>
      </c>
      <c r="AC585">
        <f t="shared" si="1567"/>
        <v>-38.625410439539742</v>
      </c>
      <c r="AD585">
        <f t="shared" si="1568"/>
        <v>-1392.9957641384931</v>
      </c>
      <c r="AE585">
        <f t="shared" si="1569"/>
        <v>-166.85868922324761</v>
      </c>
      <c r="AF585">
        <f t="shared" si="1570"/>
        <v>159.16889797222433</v>
      </c>
      <c r="AG585">
        <f t="shared" si="1571"/>
        <v>82.343643753339109</v>
      </c>
      <c r="AH585">
        <f t="shared" si="1572"/>
        <v>520.66360592190426</v>
      </c>
      <c r="AI585">
        <f t="shared" si="1573"/>
        <v>0.14462877942275118</v>
      </c>
      <c r="AJ585">
        <f t="shared" si="1574"/>
        <v>249.60454170430796</v>
      </c>
      <c r="AK585">
        <f t="shared" si="1575"/>
        <v>4.3564210806716721</v>
      </c>
      <c r="AL585">
        <f t="shared" si="1576"/>
        <v>249</v>
      </c>
      <c r="AM585">
        <f t="shared" si="1577"/>
        <v>36</v>
      </c>
      <c r="AN585">
        <f t="shared" si="1578"/>
        <v>16</v>
      </c>
      <c r="AP585">
        <f t="shared" si="1579"/>
        <v>4.9156125053168349</v>
      </c>
      <c r="AQ585">
        <f t="shared" si="1580"/>
        <v>8.5793622969986036E-2</v>
      </c>
      <c r="AR585" t="str">
        <f t="shared" si="1581"/>
        <v>POSITIF</v>
      </c>
      <c r="AS585">
        <f t="shared" si="1582"/>
        <v>4</v>
      </c>
      <c r="AT585">
        <f t="shared" si="1583"/>
        <v>54</v>
      </c>
      <c r="AU585">
        <f t="shared" si="1584"/>
        <v>56</v>
      </c>
      <c r="AV585">
        <f t="shared" si="1585"/>
        <v>1.023230358594065</v>
      </c>
      <c r="AW585" s="4">
        <f t="shared" si="1586"/>
        <v>4.2634598274752709E-2</v>
      </c>
      <c r="AX585">
        <f t="shared" si="1587"/>
        <v>1.785873876382869E-2</v>
      </c>
      <c r="AY585">
        <f t="shared" si="1588"/>
        <v>0.27880938962243185</v>
      </c>
      <c r="AZ585" s="4">
        <f t="shared" si="1589"/>
        <v>1.161705790093466E-2</v>
      </c>
      <c r="BA585">
        <f t="shared" si="1590"/>
        <v>357155.06701744086</v>
      </c>
      <c r="BB585" t="s">
        <v>191</v>
      </c>
      <c r="BC585">
        <f t="shared" si="1591"/>
        <v>1.6701292281748534E-2</v>
      </c>
      <c r="BD585">
        <f t="shared" si="1592"/>
        <v>148.5177855231511</v>
      </c>
      <c r="BE585">
        <f t="shared" si="1593"/>
        <v>23.43702847165585</v>
      </c>
      <c r="BF585">
        <f t="shared" si="1594"/>
        <v>-2.2783109919253157E-3</v>
      </c>
      <c r="BG585">
        <f t="shared" si="1595"/>
        <v>23.434750160663924</v>
      </c>
      <c r="BH585" s="19">
        <f t="shared" si="1596"/>
        <v>0.17399329170161409</v>
      </c>
      <c r="BI585">
        <f t="shared" si="1597"/>
        <v>6.7899841672119994</v>
      </c>
      <c r="BJ585">
        <f t="shared" si="1598"/>
        <v>14.210984167212001</v>
      </c>
      <c r="BK585">
        <f t="shared" si="1599"/>
        <v>321.81740021668315</v>
      </c>
      <c r="BL585">
        <f t="shared" si="1600"/>
        <v>5.6167732239894343</v>
      </c>
      <c r="BM585">
        <f t="shared" si="1601"/>
        <v>251.34736229149689</v>
      </c>
      <c r="BN585">
        <f t="shared" si="1602"/>
        <v>16.756490819433125</v>
      </c>
      <c r="BO585">
        <f t="shared" si="1603"/>
        <v>16</v>
      </c>
      <c r="BP585">
        <f t="shared" si="1604"/>
        <v>45</v>
      </c>
      <c r="BQ585">
        <f t="shared" si="1605"/>
        <v>23</v>
      </c>
      <c r="BR585">
        <f t="shared" si="1606"/>
        <v>-17.024515061037242</v>
      </c>
      <c r="BS585" t="str">
        <f t="shared" si="1607"/>
        <v>NEGATIF</v>
      </c>
      <c r="BT585">
        <f t="shared" si="1672"/>
        <v>-0.29713384137046328</v>
      </c>
      <c r="BU585">
        <f t="shared" si="1544"/>
        <v>17</v>
      </c>
      <c r="BV585">
        <f t="shared" si="1545"/>
        <v>-2042</v>
      </c>
      <c r="BW585">
        <f t="shared" si="1546"/>
        <v>31</v>
      </c>
      <c r="BX585" t="str">
        <f t="shared" si="1547"/>
        <v>NEGATIF</v>
      </c>
      <c r="BY585">
        <f t="shared" si="1608"/>
        <v>-57.110776637679557</v>
      </c>
      <c r="BZ585">
        <f t="shared" si="1609"/>
        <v>122.88922336232045</v>
      </c>
      <c r="CA585">
        <f t="shared" si="1610"/>
        <v>45.25916634302488</v>
      </c>
      <c r="CB585" t="str">
        <f t="shared" si="1611"/>
        <v>POSITIF</v>
      </c>
      <c r="CC585">
        <f t="shared" si="1612"/>
        <v>45</v>
      </c>
      <c r="CD585">
        <f t="shared" si="1613"/>
        <v>15</v>
      </c>
      <c r="CE585">
        <f t="shared" si="1614"/>
        <v>32</v>
      </c>
      <c r="CG585">
        <f t="shared" si="1615"/>
        <v>4.3868390381896605</v>
      </c>
      <c r="CH585">
        <f t="shared" si="1616"/>
        <v>0.40901354968585563</v>
      </c>
      <c r="CI585">
        <f t="shared" si="1617"/>
        <v>0.40905331371404907</v>
      </c>
    </row>
    <row r="586" spans="1:87">
      <c r="A586">
        <f t="shared" ref="A586:F586" si="1676">A292</f>
        <v>7.0027777777777782</v>
      </c>
      <c r="B586">
        <f t="shared" si="1676"/>
        <v>111.315</v>
      </c>
      <c r="C586">
        <f t="shared" si="1676"/>
        <v>7</v>
      </c>
      <c r="D586">
        <f t="shared" si="1676"/>
        <v>2017</v>
      </c>
      <c r="E586">
        <f t="shared" si="1676"/>
        <v>5</v>
      </c>
      <c r="F586">
        <f t="shared" si="1676"/>
        <v>26</v>
      </c>
      <c r="G586">
        <f t="shared" si="1549"/>
        <v>0.12222152900771403</v>
      </c>
      <c r="H586">
        <f t="shared" ref="H586:J586" si="1677">H292</f>
        <v>21</v>
      </c>
      <c r="I586">
        <f t="shared" si="1677"/>
        <v>45</v>
      </c>
      <c r="J586">
        <f t="shared" si="1677"/>
        <v>21.75</v>
      </c>
      <c r="L586">
        <f t="shared" ref="L586:M586" si="1678">L292</f>
        <v>20</v>
      </c>
      <c r="M586">
        <f t="shared" si="1678"/>
        <v>-13</v>
      </c>
      <c r="N586">
        <f t="shared" si="1552"/>
        <v>2457900.1145833335</v>
      </c>
      <c r="O586">
        <f t="shared" si="1553"/>
        <v>8.1273429360522115E-4</v>
      </c>
      <c r="P586">
        <f t="shared" si="1554"/>
        <v>2457900.115396068</v>
      </c>
      <c r="Q586">
        <f t="shared" si="1555"/>
        <v>0.17399357689440015</v>
      </c>
      <c r="R586">
        <f t="shared" si="1556"/>
        <v>249.4599129248852</v>
      </c>
      <c r="S586">
        <f t="shared" si="1557"/>
        <v>4.4886274007440079</v>
      </c>
      <c r="T586">
        <f t="shared" si="1558"/>
        <v>4.3538968322776048</v>
      </c>
      <c r="U586">
        <f t="shared" si="1559"/>
        <v>7.8341327038217903E-2</v>
      </c>
      <c r="V586">
        <f t="shared" si="1560"/>
        <v>148.51271519831107</v>
      </c>
      <c r="W586">
        <f t="shared" si="1561"/>
        <v>2.5920358612871515</v>
      </c>
      <c r="X586">
        <f t="shared" si="1562"/>
        <v>64.36856925903794</v>
      </c>
      <c r="Y586">
        <f t="shared" si="1563"/>
        <v>1.1234434683682188</v>
      </c>
      <c r="Z586">
        <f t="shared" si="1564"/>
        <v>141.12947430035638</v>
      </c>
      <c r="AA586">
        <f t="shared" si="1565"/>
        <v>2.4631739981499394</v>
      </c>
      <c r="AB586">
        <f t="shared" si="1566"/>
        <v>1931.2473361340747</v>
      </c>
      <c r="AC586">
        <f t="shared" si="1567"/>
        <v>-39.843940021311212</v>
      </c>
      <c r="AD586">
        <f t="shared" si="1568"/>
        <v>-1432.0720415415904</v>
      </c>
      <c r="AE586">
        <f t="shared" si="1569"/>
        <v>-160.20927691635387</v>
      </c>
      <c r="AF586">
        <f t="shared" si="1570"/>
        <v>158.09346250156699</v>
      </c>
      <c r="AG586">
        <f t="shared" si="1571"/>
        <v>70.725453295776447</v>
      </c>
      <c r="AH586">
        <f t="shared" si="1572"/>
        <v>527.94099345216262</v>
      </c>
      <c r="AI586">
        <f t="shared" si="1573"/>
        <v>0.14665027595893407</v>
      </c>
      <c r="AJ586">
        <f t="shared" si="1574"/>
        <v>249.60656320084414</v>
      </c>
      <c r="AK586">
        <f t="shared" si="1575"/>
        <v>4.3564563624420467</v>
      </c>
      <c r="AL586">
        <f t="shared" si="1576"/>
        <v>249</v>
      </c>
      <c r="AM586">
        <f t="shared" si="1577"/>
        <v>36</v>
      </c>
      <c r="AN586">
        <f t="shared" si="1578"/>
        <v>23</v>
      </c>
      <c r="AP586">
        <f t="shared" si="1579"/>
        <v>4.9151386562542738</v>
      </c>
      <c r="AQ586">
        <f t="shared" si="1580"/>
        <v>8.5785352743686857E-2</v>
      </c>
      <c r="AR586" t="str">
        <f t="shared" si="1581"/>
        <v>POSITIF</v>
      </c>
      <c r="AS586">
        <f t="shared" si="1582"/>
        <v>4</v>
      </c>
      <c r="AT586">
        <f t="shared" si="1583"/>
        <v>54</v>
      </c>
      <c r="AU586">
        <f t="shared" si="1584"/>
        <v>54</v>
      </c>
      <c r="AV586">
        <f t="shared" si="1585"/>
        <v>1.0232214863612192</v>
      </c>
      <c r="AW586" s="4">
        <f t="shared" si="1586"/>
        <v>4.2634228598384137E-2</v>
      </c>
      <c r="AX586">
        <f t="shared" si="1587"/>
        <v>1.7858583914153528E-2</v>
      </c>
      <c r="AY586">
        <f t="shared" si="1588"/>
        <v>0.27880697235798546</v>
      </c>
      <c r="AZ586" s="4">
        <f t="shared" si="1589"/>
        <v>1.1616957181582727E-2</v>
      </c>
      <c r="BA586">
        <f t="shared" si="1590"/>
        <v>357158.16353767348</v>
      </c>
      <c r="BB586" t="s">
        <v>191</v>
      </c>
      <c r="BC586">
        <f t="shared" si="1591"/>
        <v>1.6701292269770435E-2</v>
      </c>
      <c r="BD586">
        <f t="shared" si="1592"/>
        <v>148.51723392144251</v>
      </c>
      <c r="BE586">
        <f t="shared" si="1593"/>
        <v>23.437028467947158</v>
      </c>
      <c r="BF586">
        <f t="shared" si="1594"/>
        <v>-2.2783424107314385E-3</v>
      </c>
      <c r="BG586">
        <f t="shared" si="1595"/>
        <v>23.434750125536425</v>
      </c>
      <c r="BH586" s="19">
        <f t="shared" si="1596"/>
        <v>0.17399357689440015</v>
      </c>
      <c r="BI586">
        <f t="shared" si="1597"/>
        <v>7.0406686434522268</v>
      </c>
      <c r="BJ586">
        <f t="shared" si="1598"/>
        <v>14.461668643452228</v>
      </c>
      <c r="BK586">
        <f t="shared" si="1599"/>
        <v>325.57583006857379</v>
      </c>
      <c r="BL586">
        <f t="shared" si="1600"/>
        <v>5.6823701996101681</v>
      </c>
      <c r="BM586">
        <f t="shared" si="1601"/>
        <v>251.34919958320961</v>
      </c>
      <c r="BN586">
        <f t="shared" si="1602"/>
        <v>16.756613305547308</v>
      </c>
      <c r="BO586">
        <f t="shared" si="1603"/>
        <v>16</v>
      </c>
      <c r="BP586">
        <f t="shared" si="1604"/>
        <v>45</v>
      </c>
      <c r="BQ586">
        <f t="shared" si="1605"/>
        <v>23</v>
      </c>
      <c r="BR586">
        <f t="shared" si="1606"/>
        <v>-17.025275800325868</v>
      </c>
      <c r="BS586" t="str">
        <f t="shared" si="1607"/>
        <v>NEGATIF</v>
      </c>
      <c r="BT586">
        <f t="shared" si="1672"/>
        <v>-0.29714711877579908</v>
      </c>
      <c r="BU586">
        <f t="shared" si="1544"/>
        <v>17</v>
      </c>
      <c r="BV586">
        <f t="shared" si="1545"/>
        <v>-2042</v>
      </c>
      <c r="BW586">
        <f t="shared" si="1546"/>
        <v>29</v>
      </c>
      <c r="BX586" t="str">
        <f t="shared" si="1547"/>
        <v>NEGATIF</v>
      </c>
      <c r="BY586">
        <f t="shared" si="1608"/>
        <v>-54.415433026893716</v>
      </c>
      <c r="BZ586">
        <f t="shared" si="1609"/>
        <v>125.58456697310629</v>
      </c>
      <c r="CA586">
        <f t="shared" si="1610"/>
        <v>48.343684471693592</v>
      </c>
      <c r="CB586" t="str">
        <f t="shared" si="1611"/>
        <v>POSITIF</v>
      </c>
      <c r="CC586">
        <f t="shared" si="1612"/>
        <v>48</v>
      </c>
      <c r="CD586">
        <f t="shared" si="1613"/>
        <v>20</v>
      </c>
      <c r="CE586">
        <f t="shared" si="1614"/>
        <v>37</v>
      </c>
      <c r="CG586">
        <f t="shared" si="1615"/>
        <v>4.3868711049793667</v>
      </c>
      <c r="CH586">
        <f t="shared" si="1616"/>
        <v>0.4090135490727651</v>
      </c>
      <c r="CI586">
        <f t="shared" si="1617"/>
        <v>0.40905331364932018</v>
      </c>
    </row>
    <row r="587" spans="1:87">
      <c r="A587">
        <f t="shared" ref="A587:F587" si="1679">A293</f>
        <v>7.0027777777777782</v>
      </c>
      <c r="B587">
        <f t="shared" si="1679"/>
        <v>111.315</v>
      </c>
      <c r="C587">
        <f t="shared" si="1679"/>
        <v>7</v>
      </c>
      <c r="D587">
        <f t="shared" si="1679"/>
        <v>2017</v>
      </c>
      <c r="E587">
        <f t="shared" si="1679"/>
        <v>5</v>
      </c>
      <c r="F587">
        <f t="shared" si="1679"/>
        <v>26</v>
      </c>
      <c r="G587">
        <f t="shared" si="1549"/>
        <v>0.12222152900771403</v>
      </c>
      <c r="H587">
        <f>H293</f>
        <v>22</v>
      </c>
      <c r="I587">
        <f>I293</f>
        <v>0</v>
      </c>
      <c r="J587">
        <f>J293</f>
        <v>22</v>
      </c>
      <c r="L587">
        <f>L293</f>
        <v>20</v>
      </c>
      <c r="M587">
        <f>M293</f>
        <v>-13</v>
      </c>
      <c r="N587">
        <f t="shared" si="1552"/>
        <v>2457900.125</v>
      </c>
      <c r="O587">
        <f t="shared" si="1553"/>
        <v>8.1273429360522115E-4</v>
      </c>
      <c r="P587">
        <f t="shared" si="1554"/>
        <v>2457900.1258127345</v>
      </c>
      <c r="Q587">
        <f t="shared" si="1555"/>
        <v>0.17399386208718623</v>
      </c>
      <c r="R587">
        <f t="shared" si="1556"/>
        <v>249.4599129248852</v>
      </c>
      <c r="S587">
        <f t="shared" si="1557"/>
        <v>4.6247210699948482</v>
      </c>
      <c r="T587">
        <f t="shared" si="1558"/>
        <v>4.3538968322776048</v>
      </c>
      <c r="U587">
        <f t="shared" si="1559"/>
        <v>8.071660965776524E-2</v>
      </c>
      <c r="V587">
        <f t="shared" si="1560"/>
        <v>148.51216359496544</v>
      </c>
      <c r="W587">
        <f t="shared" si="1561"/>
        <v>2.5920262339926055</v>
      </c>
      <c r="X587">
        <f t="shared" si="1562"/>
        <v>64.378836418649371</v>
      </c>
      <c r="Y587">
        <f t="shared" si="1563"/>
        <v>1.1236226641082661</v>
      </c>
      <c r="Z587">
        <f t="shared" si="1564"/>
        <v>141.13974096972197</v>
      </c>
      <c r="AA587">
        <f t="shared" si="1565"/>
        <v>2.4633531853335828</v>
      </c>
      <c r="AB587">
        <f t="shared" si="1566"/>
        <v>1984.8537476456415</v>
      </c>
      <c r="AC587">
        <f t="shared" si="1567"/>
        <v>-41.058269508314346</v>
      </c>
      <c r="AD587">
        <f t="shared" si="1568"/>
        <v>-1470.5444951486627</v>
      </c>
      <c r="AE587">
        <f t="shared" si="1569"/>
        <v>-153.54297797908146</v>
      </c>
      <c r="AF587">
        <f t="shared" si="1570"/>
        <v>157.01791056467218</v>
      </c>
      <c r="AG587">
        <f t="shared" si="1571"/>
        <v>59.105822677227607</v>
      </c>
      <c r="AH587">
        <f t="shared" si="1572"/>
        <v>535.83173825148276</v>
      </c>
      <c r="AI587">
        <f t="shared" si="1573"/>
        <v>0.14884214951430078</v>
      </c>
      <c r="AJ587">
        <f t="shared" si="1574"/>
        <v>249.60875507439951</v>
      </c>
      <c r="AK587">
        <f t="shared" si="1575"/>
        <v>4.3564946178523751</v>
      </c>
      <c r="AL587">
        <f t="shared" si="1576"/>
        <v>249</v>
      </c>
      <c r="AM587">
        <f t="shared" si="1577"/>
        <v>36</v>
      </c>
      <c r="AN587">
        <f t="shared" si="1578"/>
        <v>31</v>
      </c>
      <c r="AP587">
        <f t="shared" si="1579"/>
        <v>4.9145328895819009</v>
      </c>
      <c r="AQ587">
        <f t="shared" si="1580"/>
        <v>8.5774780120755095E-2</v>
      </c>
      <c r="AR587" t="str">
        <f t="shared" si="1581"/>
        <v>POSITIF</v>
      </c>
      <c r="AS587">
        <f t="shared" si="1582"/>
        <v>4</v>
      </c>
      <c r="AT587">
        <f t="shared" si="1583"/>
        <v>54</v>
      </c>
      <c r="AU587">
        <f t="shared" si="1584"/>
        <v>52</v>
      </c>
      <c r="AV587">
        <f t="shared" si="1585"/>
        <v>1.0232121855455916</v>
      </c>
      <c r="AW587" s="4">
        <f t="shared" si="1586"/>
        <v>4.2633841064399651E-2</v>
      </c>
      <c r="AX587">
        <f t="shared" si="1587"/>
        <v>1.7858421584297703E-2</v>
      </c>
      <c r="AY587">
        <f t="shared" si="1588"/>
        <v>0.27880443832496499</v>
      </c>
      <c r="AZ587" s="4">
        <f t="shared" si="1589"/>
        <v>1.1616851596873541E-2</v>
      </c>
      <c r="BA587">
        <f t="shared" si="1590"/>
        <v>357161.40969631384</v>
      </c>
      <c r="BB587" t="s">
        <v>191</v>
      </c>
      <c r="BC587">
        <f t="shared" si="1591"/>
        <v>1.6701292257792339E-2</v>
      </c>
      <c r="BD587">
        <f t="shared" si="1592"/>
        <v>148.51668231973386</v>
      </c>
      <c r="BE587">
        <f t="shared" si="1593"/>
        <v>23.437028464238463</v>
      </c>
      <c r="BF587">
        <f t="shared" si="1594"/>
        <v>-2.2783738166097084E-3</v>
      </c>
      <c r="BG587">
        <f t="shared" si="1595"/>
        <v>23.434750090421854</v>
      </c>
      <c r="BH587" s="19">
        <f t="shared" si="1596"/>
        <v>0.17399386208718623</v>
      </c>
      <c r="BI587">
        <f t="shared" si="1597"/>
        <v>7.291353119692455</v>
      </c>
      <c r="BJ587">
        <f t="shared" si="1598"/>
        <v>14.712353119692455</v>
      </c>
      <c r="BK587">
        <f t="shared" si="1599"/>
        <v>329.33410506499359</v>
      </c>
      <c r="BL587">
        <f t="shared" si="1600"/>
        <v>5.7479644724930719</v>
      </c>
      <c r="BM587">
        <f t="shared" si="1601"/>
        <v>251.35119173039323</v>
      </c>
      <c r="BN587">
        <f t="shared" si="1602"/>
        <v>16.756746115359547</v>
      </c>
      <c r="BO587">
        <f t="shared" si="1603"/>
        <v>16</v>
      </c>
      <c r="BP587">
        <f t="shared" si="1604"/>
        <v>45</v>
      </c>
      <c r="BQ587">
        <f t="shared" si="1605"/>
        <v>24</v>
      </c>
      <c r="BR587">
        <f t="shared" si="1606"/>
        <v>-17.02619164010768</v>
      </c>
      <c r="BS587" t="str">
        <f t="shared" si="1607"/>
        <v>NEGATIF</v>
      </c>
      <c r="BT587">
        <f t="shared" si="1672"/>
        <v>-0.29716310319541245</v>
      </c>
      <c r="BU587">
        <f t="shared" si="1544"/>
        <v>17</v>
      </c>
      <c r="BV587">
        <f t="shared" si="1545"/>
        <v>-2042</v>
      </c>
      <c r="BW587">
        <f t="shared" si="1546"/>
        <v>25</v>
      </c>
      <c r="BX587" t="str">
        <f t="shared" si="1547"/>
        <v>NEGATIF</v>
      </c>
      <c r="BY587">
        <f t="shared" si="1608"/>
        <v>-51.286156933555858</v>
      </c>
      <c r="BZ587">
        <f t="shared" si="1609"/>
        <v>128.71384306644416</v>
      </c>
      <c r="CA587">
        <f t="shared" si="1610"/>
        <v>51.317597945036312</v>
      </c>
      <c r="CB587" t="str">
        <f t="shared" si="1611"/>
        <v>POSITIF</v>
      </c>
      <c r="CC587">
        <f t="shared" si="1612"/>
        <v>51</v>
      </c>
      <c r="CD587">
        <f t="shared" si="1613"/>
        <v>19</v>
      </c>
      <c r="CE587">
        <f t="shared" si="1614"/>
        <v>3</v>
      </c>
      <c r="CG587">
        <f t="shared" si="1615"/>
        <v>4.3869058745069056</v>
      </c>
      <c r="CH587">
        <f t="shared" si="1616"/>
        <v>0.40901354845990023</v>
      </c>
      <c r="CI587">
        <f t="shared" si="1617"/>
        <v>0.40905331358459124</v>
      </c>
    </row>
    <row r="588" spans="1:87">
      <c r="A588">
        <f t="shared" ref="A588:F588" si="1680">A294</f>
        <v>7.0027777777777782</v>
      </c>
      <c r="B588">
        <f t="shared" si="1680"/>
        <v>111.315</v>
      </c>
      <c r="C588">
        <f t="shared" si="1680"/>
        <v>7</v>
      </c>
      <c r="D588">
        <f t="shared" si="1680"/>
        <v>2017</v>
      </c>
      <c r="E588">
        <f t="shared" si="1680"/>
        <v>5</v>
      </c>
      <c r="F588">
        <f t="shared" si="1680"/>
        <v>26</v>
      </c>
      <c r="G588">
        <f t="shared" si="1549"/>
        <v>0.12222152900771403</v>
      </c>
      <c r="H588">
        <f t="shared" ref="H588:J588" si="1681">H294</f>
        <v>22</v>
      </c>
      <c r="I588">
        <f t="shared" si="1681"/>
        <v>15</v>
      </c>
      <c r="J588">
        <f t="shared" si="1681"/>
        <v>22.25</v>
      </c>
      <c r="L588">
        <f t="shared" ref="L588:M588" si="1682">L294</f>
        <v>20</v>
      </c>
      <c r="M588">
        <f t="shared" si="1682"/>
        <v>-13</v>
      </c>
      <c r="N588">
        <f t="shared" si="1552"/>
        <v>2457900.135416667</v>
      </c>
      <c r="O588">
        <f t="shared" si="1553"/>
        <v>8.1273429360522115E-4</v>
      </c>
      <c r="P588">
        <f t="shared" si="1554"/>
        <v>2457900.1362294015</v>
      </c>
      <c r="Q588">
        <f t="shared" si="1555"/>
        <v>0.17399414727998505</v>
      </c>
      <c r="R588">
        <f t="shared" si="1556"/>
        <v>249.4599129248852</v>
      </c>
      <c r="S588">
        <f t="shared" si="1557"/>
        <v>4.760814745342941</v>
      </c>
      <c r="T588">
        <f t="shared" si="1558"/>
        <v>4.3538968322776048</v>
      </c>
      <c r="U588">
        <f t="shared" si="1559"/>
        <v>8.3091892383729701E-2</v>
      </c>
      <c r="V588">
        <f t="shared" si="1560"/>
        <v>148.51161199159515</v>
      </c>
      <c r="W588">
        <f t="shared" si="1561"/>
        <v>2.5920166066976287</v>
      </c>
      <c r="X588">
        <f t="shared" si="1562"/>
        <v>64.389103578720096</v>
      </c>
      <c r="Y588">
        <f t="shared" si="1563"/>
        <v>1.1238018598563295</v>
      </c>
      <c r="Z588">
        <f t="shared" si="1564"/>
        <v>141.15000763954595</v>
      </c>
      <c r="AA588">
        <f t="shared" si="1565"/>
        <v>2.4635323725252265</v>
      </c>
      <c r="AB588">
        <f t="shared" si="1566"/>
        <v>2038.4498624878026</v>
      </c>
      <c r="AC588">
        <f t="shared" si="1567"/>
        <v>-42.268270947687107</v>
      </c>
      <c r="AD588">
        <f t="shared" si="1568"/>
        <v>-1508.3969049808429</v>
      </c>
      <c r="AE588">
        <f t="shared" si="1569"/>
        <v>-146.86049476445416</v>
      </c>
      <c r="AF588">
        <f t="shared" si="1570"/>
        <v>155.94227037886648</v>
      </c>
      <c r="AG588">
        <f t="shared" si="1571"/>
        <v>47.484839064453311</v>
      </c>
      <c r="AH588">
        <f t="shared" si="1572"/>
        <v>544.35130123813826</v>
      </c>
      <c r="AI588">
        <f t="shared" si="1573"/>
        <v>0.15120869478837173</v>
      </c>
      <c r="AJ588">
        <f t="shared" si="1574"/>
        <v>249.61112161967358</v>
      </c>
      <c r="AK588">
        <f t="shared" si="1575"/>
        <v>4.3565359218593054</v>
      </c>
      <c r="AL588">
        <f t="shared" si="1576"/>
        <v>249</v>
      </c>
      <c r="AM588">
        <f t="shared" si="1577"/>
        <v>36</v>
      </c>
      <c r="AN588">
        <f t="shared" si="1578"/>
        <v>40</v>
      </c>
      <c r="AP588">
        <f t="shared" si="1579"/>
        <v>4.9137916385514897</v>
      </c>
      <c r="AQ588">
        <f t="shared" si="1580"/>
        <v>8.5761842849690628E-2</v>
      </c>
      <c r="AR588" t="str">
        <f t="shared" si="1581"/>
        <v>POSITIF</v>
      </c>
      <c r="AS588">
        <f t="shared" si="1582"/>
        <v>4</v>
      </c>
      <c r="AT588">
        <f t="shared" si="1583"/>
        <v>54</v>
      </c>
      <c r="AU588">
        <f t="shared" si="1584"/>
        <v>49</v>
      </c>
      <c r="AV588">
        <f t="shared" si="1585"/>
        <v>1.0232024562320043</v>
      </c>
      <c r="AW588" s="4">
        <f t="shared" si="1586"/>
        <v>4.2633435676333514E-2</v>
      </c>
      <c r="AX588">
        <f t="shared" si="1587"/>
        <v>1.785825177574165E-2</v>
      </c>
      <c r="AY588">
        <f t="shared" si="1588"/>
        <v>0.27880178754647944</v>
      </c>
      <c r="AZ588" s="4">
        <f t="shared" si="1589"/>
        <v>1.1616741147769977E-2</v>
      </c>
      <c r="BA588">
        <f t="shared" si="1590"/>
        <v>357164.80547191657</v>
      </c>
      <c r="BB588" t="s">
        <v>191</v>
      </c>
      <c r="BC588">
        <f t="shared" si="1591"/>
        <v>1.670129224581424E-2</v>
      </c>
      <c r="BD588">
        <f t="shared" si="1592"/>
        <v>148.51613071800054</v>
      </c>
      <c r="BE588">
        <f t="shared" si="1593"/>
        <v>23.437028460529767</v>
      </c>
      <c r="BF588">
        <f t="shared" si="1594"/>
        <v>-2.2784052095558443E-3</v>
      </c>
      <c r="BG588">
        <f t="shared" si="1595"/>
        <v>23.434750055320212</v>
      </c>
      <c r="BH588" s="19">
        <f t="shared" si="1596"/>
        <v>0.17399414727998505</v>
      </c>
      <c r="BI588">
        <f t="shared" si="1597"/>
        <v>7.5420376071395969</v>
      </c>
      <c r="BJ588">
        <f t="shared" si="1598"/>
        <v>14.963037607139597</v>
      </c>
      <c r="BK588">
        <f t="shared" si="1599"/>
        <v>333.09222146978658</v>
      </c>
      <c r="BL588">
        <f t="shared" si="1600"/>
        <v>5.8135559774299219</v>
      </c>
      <c r="BM588">
        <f t="shared" si="1601"/>
        <v>251.35334263730741</v>
      </c>
      <c r="BN588">
        <f t="shared" si="1602"/>
        <v>16.756889509153826</v>
      </c>
      <c r="BO588">
        <f t="shared" si="1603"/>
        <v>16</v>
      </c>
      <c r="BP588">
        <f t="shared" si="1604"/>
        <v>45</v>
      </c>
      <c r="BQ588">
        <f t="shared" si="1605"/>
        <v>24</v>
      </c>
      <c r="BR588">
        <f t="shared" si="1606"/>
        <v>-17.027266723190056</v>
      </c>
      <c r="BS588" t="str">
        <f t="shared" si="1607"/>
        <v>NEGATIF</v>
      </c>
      <c r="BT588">
        <f t="shared" si="1672"/>
        <v>-0.29718186693493237</v>
      </c>
      <c r="BU588">
        <f t="shared" si="1544"/>
        <v>17</v>
      </c>
      <c r="BV588">
        <f t="shared" si="1545"/>
        <v>-2042</v>
      </c>
      <c r="BW588">
        <f t="shared" si="1546"/>
        <v>21</v>
      </c>
      <c r="BX588" t="str">
        <f t="shared" si="1547"/>
        <v>NEGATIF</v>
      </c>
      <c r="BY588">
        <f t="shared" si="1608"/>
        <v>-47.638370399870865</v>
      </c>
      <c r="BZ588">
        <f t="shared" si="1609"/>
        <v>132.36162960012913</v>
      </c>
      <c r="CA588">
        <f t="shared" si="1610"/>
        <v>54.153230786203061</v>
      </c>
      <c r="CB588" t="str">
        <f t="shared" si="1611"/>
        <v>POSITIF</v>
      </c>
      <c r="CC588">
        <f t="shared" si="1612"/>
        <v>54</v>
      </c>
      <c r="CD588">
        <f t="shared" si="1613"/>
        <v>9</v>
      </c>
      <c r="CE588">
        <f t="shared" si="1614"/>
        <v>11</v>
      </c>
      <c r="CG588">
        <f t="shared" si="1615"/>
        <v>4.3869434149144615</v>
      </c>
      <c r="CH588">
        <f t="shared" si="1616"/>
        <v>0.40901354784726096</v>
      </c>
      <c r="CI588">
        <f t="shared" si="1617"/>
        <v>0.40905331351986229</v>
      </c>
    </row>
    <row r="589" spans="1:87">
      <c r="A589">
        <f t="shared" ref="A589:F589" si="1683">A295</f>
        <v>7.0027777777777782</v>
      </c>
      <c r="B589">
        <f t="shared" si="1683"/>
        <v>111.315</v>
      </c>
      <c r="C589">
        <f t="shared" si="1683"/>
        <v>7</v>
      </c>
      <c r="D589">
        <f t="shared" si="1683"/>
        <v>2017</v>
      </c>
      <c r="E589">
        <f t="shared" si="1683"/>
        <v>5</v>
      </c>
      <c r="F589">
        <f t="shared" si="1683"/>
        <v>26</v>
      </c>
      <c r="G589">
        <f t="shared" si="1549"/>
        <v>0.12222152900771403</v>
      </c>
      <c r="H589">
        <f t="shared" ref="H589:J589" si="1684">H295</f>
        <v>22</v>
      </c>
      <c r="I589">
        <f t="shared" si="1684"/>
        <v>30</v>
      </c>
      <c r="J589">
        <f t="shared" si="1684"/>
        <v>22.5</v>
      </c>
      <c r="L589">
        <f t="shared" ref="L589:M589" si="1685">L295</f>
        <v>20</v>
      </c>
      <c r="M589">
        <f t="shared" si="1685"/>
        <v>-13</v>
      </c>
      <c r="N589">
        <f t="shared" si="1552"/>
        <v>2457900.1458333335</v>
      </c>
      <c r="O589">
        <f t="shared" si="1553"/>
        <v>8.1273429360522115E-4</v>
      </c>
      <c r="P589">
        <f t="shared" si="1554"/>
        <v>2457900.146646068</v>
      </c>
      <c r="Q589">
        <f t="shared" si="1555"/>
        <v>0.17399443247277113</v>
      </c>
      <c r="R589">
        <f t="shared" si="1556"/>
        <v>249.4599129248852</v>
      </c>
      <c r="S589">
        <f t="shared" si="1557"/>
        <v>4.8969084146083333</v>
      </c>
      <c r="T589">
        <f t="shared" si="1558"/>
        <v>4.3538968322776048</v>
      </c>
      <c r="U589">
        <f t="shared" si="1559"/>
        <v>8.5467175003531001E-2</v>
      </c>
      <c r="V589">
        <f t="shared" si="1560"/>
        <v>148.51106038824946</v>
      </c>
      <c r="W589">
        <f t="shared" si="1561"/>
        <v>2.5920069794030813</v>
      </c>
      <c r="X589">
        <f t="shared" si="1562"/>
        <v>64.399370738332436</v>
      </c>
      <c r="Y589">
        <f t="shared" si="1563"/>
        <v>1.1239810555963927</v>
      </c>
      <c r="Z589">
        <f t="shared" si="1564"/>
        <v>141.16027430891154</v>
      </c>
      <c r="AA589">
        <f t="shared" si="1565"/>
        <v>2.4637115597088695</v>
      </c>
      <c r="AB589">
        <f t="shared" si="1566"/>
        <v>2092.0353734764785</v>
      </c>
      <c r="AC589">
        <f t="shared" si="1567"/>
        <v>-43.473816680623067</v>
      </c>
      <c r="AD589">
        <f t="shared" si="1568"/>
        <v>-1545.6133074342449</v>
      </c>
      <c r="AE589">
        <f t="shared" si="1569"/>
        <v>-140.1625322267987</v>
      </c>
      <c r="AF589">
        <f t="shared" si="1570"/>
        <v>154.86657030822272</v>
      </c>
      <c r="AG589">
        <f t="shared" si="1571"/>
        <v>35.86259119479481</v>
      </c>
      <c r="AH589">
        <f t="shared" si="1572"/>
        <v>553.51487863782916</v>
      </c>
      <c r="AI589">
        <f t="shared" si="1573"/>
        <v>0.15375413295495255</v>
      </c>
      <c r="AJ589">
        <f t="shared" si="1574"/>
        <v>249.61366705784016</v>
      </c>
      <c r="AK589">
        <f t="shared" si="1575"/>
        <v>4.3565803481362178</v>
      </c>
      <c r="AL589">
        <f t="shared" si="1576"/>
        <v>249</v>
      </c>
      <c r="AM589">
        <f t="shared" si="1577"/>
        <v>36</v>
      </c>
      <c r="AN589">
        <f t="shared" si="1578"/>
        <v>49</v>
      </c>
      <c r="AP589">
        <f t="shared" si="1579"/>
        <v>4.9129145408074102</v>
      </c>
      <c r="AQ589">
        <f t="shared" si="1580"/>
        <v>8.5746534606194622E-2</v>
      </c>
      <c r="AR589" t="str">
        <f t="shared" si="1581"/>
        <v>POSITIF</v>
      </c>
      <c r="AS589">
        <f t="shared" si="1582"/>
        <v>4</v>
      </c>
      <c r="AT589">
        <f t="shared" si="1583"/>
        <v>54</v>
      </c>
      <c r="AU589">
        <f t="shared" si="1584"/>
        <v>46</v>
      </c>
      <c r="AV589">
        <f t="shared" si="1585"/>
        <v>1.0231922985101778</v>
      </c>
      <c r="AW589" s="4">
        <f t="shared" si="1586"/>
        <v>4.2633012437924077E-2</v>
      </c>
      <c r="AX589">
        <f t="shared" si="1587"/>
        <v>1.7858074490051272E-2</v>
      </c>
      <c r="AY589">
        <f t="shared" si="1588"/>
        <v>0.27879902004697216</v>
      </c>
      <c r="AZ589" s="4">
        <f t="shared" si="1589"/>
        <v>1.1616625835290507E-2</v>
      </c>
      <c r="BA589">
        <f t="shared" si="1590"/>
        <v>357168.35084170103</v>
      </c>
      <c r="BB589" t="s">
        <v>191</v>
      </c>
      <c r="BC589">
        <f t="shared" si="1591"/>
        <v>1.6701292233836144E-2</v>
      </c>
      <c r="BD589">
        <f t="shared" si="1592"/>
        <v>148.51557911629189</v>
      </c>
      <c r="BE589">
        <f t="shared" si="1593"/>
        <v>23.437028456821071</v>
      </c>
      <c r="BF589">
        <f t="shared" si="1594"/>
        <v>-2.2784365895613598E-3</v>
      </c>
      <c r="BG589">
        <f t="shared" si="1595"/>
        <v>23.434750020231512</v>
      </c>
      <c r="BH589" s="19">
        <f t="shared" si="1596"/>
        <v>0.17399443247277113</v>
      </c>
      <c r="BI589">
        <f t="shared" si="1597"/>
        <v>7.7927220833798252</v>
      </c>
      <c r="BJ589">
        <f t="shared" si="1598"/>
        <v>15.213722083379825</v>
      </c>
      <c r="BK589">
        <f t="shared" si="1599"/>
        <v>336.85017510920869</v>
      </c>
      <c r="BL589">
        <f t="shared" si="1600"/>
        <v>5.8791446415751416</v>
      </c>
      <c r="BM589">
        <f t="shared" si="1601"/>
        <v>251.35565614148868</v>
      </c>
      <c r="BN589">
        <f t="shared" si="1602"/>
        <v>16.757043742765912</v>
      </c>
      <c r="BO589">
        <f t="shared" si="1603"/>
        <v>16</v>
      </c>
      <c r="BP589">
        <f t="shared" si="1604"/>
        <v>45</v>
      </c>
      <c r="BQ589">
        <f t="shared" si="1605"/>
        <v>25</v>
      </c>
      <c r="BR589">
        <f t="shared" si="1606"/>
        <v>-17.028502010491042</v>
      </c>
      <c r="BS589" t="str">
        <f t="shared" si="1607"/>
        <v>NEGATIF</v>
      </c>
      <c r="BT589">
        <f t="shared" si="1672"/>
        <v>-0.29720342676554268</v>
      </c>
      <c r="BU589">
        <f t="shared" si="1544"/>
        <v>17</v>
      </c>
      <c r="BV589">
        <f t="shared" si="1545"/>
        <v>-2042</v>
      </c>
      <c r="BW589">
        <f t="shared" si="1546"/>
        <v>17</v>
      </c>
      <c r="BX589" t="str">
        <f t="shared" si="1547"/>
        <v>NEGATIF</v>
      </c>
      <c r="BY589">
        <f t="shared" si="1608"/>
        <v>-43.375236949202346</v>
      </c>
      <c r="BZ589">
        <f t="shared" si="1609"/>
        <v>136.62476305079764</v>
      </c>
      <c r="CA589">
        <f t="shared" si="1610"/>
        <v>56.814999205246629</v>
      </c>
      <c r="CB589" t="str">
        <f t="shared" si="1611"/>
        <v>POSITIF</v>
      </c>
      <c r="CC589">
        <f t="shared" si="1612"/>
        <v>56</v>
      </c>
      <c r="CD589">
        <f t="shared" si="1613"/>
        <v>48</v>
      </c>
      <c r="CE589">
        <f t="shared" si="1614"/>
        <v>53</v>
      </c>
      <c r="CG589">
        <f t="shared" si="1615"/>
        <v>4.3869837931796836</v>
      </c>
      <c r="CH589">
        <f t="shared" si="1616"/>
        <v>0.40901354723484762</v>
      </c>
      <c r="CI589">
        <f t="shared" si="1617"/>
        <v>0.40905331345513335</v>
      </c>
    </row>
    <row r="590" spans="1:87">
      <c r="A590">
        <f t="shared" ref="A590:F590" si="1686">A296</f>
        <v>7.0027777777777782</v>
      </c>
      <c r="B590">
        <f t="shared" si="1686"/>
        <v>111.315</v>
      </c>
      <c r="C590">
        <f t="shared" si="1686"/>
        <v>7</v>
      </c>
      <c r="D590">
        <f t="shared" si="1686"/>
        <v>2017</v>
      </c>
      <c r="E590">
        <f t="shared" si="1686"/>
        <v>5</v>
      </c>
      <c r="F590">
        <f t="shared" si="1686"/>
        <v>26</v>
      </c>
      <c r="G590">
        <f t="shared" si="1549"/>
        <v>0.12222152900771403</v>
      </c>
      <c r="H590">
        <f t="shared" ref="H590:J590" si="1687">H296</f>
        <v>22</v>
      </c>
      <c r="I590">
        <f t="shared" si="1687"/>
        <v>45</v>
      </c>
      <c r="J590">
        <f t="shared" si="1687"/>
        <v>22.75</v>
      </c>
      <c r="L590">
        <f t="shared" ref="L590:M590" si="1688">L296</f>
        <v>20</v>
      </c>
      <c r="M590">
        <f t="shared" si="1688"/>
        <v>-13</v>
      </c>
      <c r="N590">
        <f t="shared" si="1552"/>
        <v>2457900.15625</v>
      </c>
      <c r="O590">
        <f t="shared" si="1553"/>
        <v>8.1273429360522115E-4</v>
      </c>
      <c r="P590">
        <f t="shared" si="1554"/>
        <v>2457900.1570627345</v>
      </c>
      <c r="Q590">
        <f t="shared" si="1555"/>
        <v>0.17399471766555721</v>
      </c>
      <c r="R590">
        <f t="shared" si="1556"/>
        <v>249.4599129248852</v>
      </c>
      <c r="S590">
        <f t="shared" si="1557"/>
        <v>5.0330020838591736</v>
      </c>
      <c r="T590">
        <f t="shared" si="1558"/>
        <v>4.3538968322776048</v>
      </c>
      <c r="U590">
        <f t="shared" si="1559"/>
        <v>8.7842457623078338E-2</v>
      </c>
      <c r="V590">
        <f t="shared" si="1560"/>
        <v>148.51050878490383</v>
      </c>
      <c r="W590">
        <f t="shared" si="1561"/>
        <v>2.5919973521085353</v>
      </c>
      <c r="X590">
        <f t="shared" si="1562"/>
        <v>64.409637897944776</v>
      </c>
      <c r="Y590">
        <f t="shared" si="1563"/>
        <v>1.1241602513364557</v>
      </c>
      <c r="Z590">
        <f t="shared" si="1564"/>
        <v>141.17054097827804</v>
      </c>
      <c r="AA590">
        <f t="shared" si="1565"/>
        <v>2.4638907468925284</v>
      </c>
      <c r="AB590">
        <f t="shared" si="1566"/>
        <v>2145.609980674079</v>
      </c>
      <c r="AC590">
        <f t="shared" si="1567"/>
        <v>-44.674779680276757</v>
      </c>
      <c r="AD590">
        <f t="shared" si="1568"/>
        <v>-1582.1780121604554</v>
      </c>
      <c r="AE590">
        <f t="shared" si="1569"/>
        <v>-133.4497960567071</v>
      </c>
      <c r="AF590">
        <f t="shared" si="1570"/>
        <v>153.79083857415446</v>
      </c>
      <c r="AG590">
        <f t="shared" si="1571"/>
        <v>24.239166257002076</v>
      </c>
      <c r="AH590">
        <f t="shared" si="1572"/>
        <v>563.33739760779611</v>
      </c>
      <c r="AI590">
        <f t="shared" si="1573"/>
        <v>0.15648261044661002</v>
      </c>
      <c r="AJ590">
        <f t="shared" si="1574"/>
        <v>249.6163955353318</v>
      </c>
      <c r="AK590">
        <f t="shared" si="1575"/>
        <v>4.3566279690520133</v>
      </c>
      <c r="AL590">
        <f t="shared" si="1576"/>
        <v>249</v>
      </c>
      <c r="AM590">
        <f t="shared" si="1577"/>
        <v>36</v>
      </c>
      <c r="AN590">
        <f t="shared" si="1578"/>
        <v>59</v>
      </c>
      <c r="AP590">
        <f t="shared" si="1579"/>
        <v>4.91190703196588</v>
      </c>
      <c r="AQ590">
        <f t="shared" si="1580"/>
        <v>8.5728950259666967E-2</v>
      </c>
      <c r="AR590" t="str">
        <f t="shared" si="1581"/>
        <v>POSITIF</v>
      </c>
      <c r="AS590">
        <f t="shared" si="1582"/>
        <v>4</v>
      </c>
      <c r="AT590">
        <f t="shared" si="1583"/>
        <v>54</v>
      </c>
      <c r="AU590">
        <f t="shared" si="1584"/>
        <v>42</v>
      </c>
      <c r="AV590">
        <f t="shared" si="1585"/>
        <v>1.0231817124721199</v>
      </c>
      <c r="AW590" s="4">
        <f t="shared" si="1586"/>
        <v>4.2632571353004994E-2</v>
      </c>
      <c r="AX590">
        <f t="shared" si="1587"/>
        <v>1.785788972883242E-2</v>
      </c>
      <c r="AY590">
        <f t="shared" si="1588"/>
        <v>0.2787961358515102</v>
      </c>
      <c r="AZ590" s="4">
        <f t="shared" si="1589"/>
        <v>1.1616505660479592E-2</v>
      </c>
      <c r="BA590">
        <f t="shared" si="1590"/>
        <v>357172.0457824617</v>
      </c>
      <c r="BB590" t="s">
        <v>191</v>
      </c>
      <c r="BC590">
        <f t="shared" si="1591"/>
        <v>1.6701292221858049E-2</v>
      </c>
      <c r="BD590">
        <f t="shared" si="1592"/>
        <v>148.51502751458324</v>
      </c>
      <c r="BE590">
        <f t="shared" si="1593"/>
        <v>23.437028453112376</v>
      </c>
      <c r="BF590">
        <f t="shared" si="1594"/>
        <v>-2.2784679566219784E-3</v>
      </c>
      <c r="BG590">
        <f t="shared" si="1595"/>
        <v>23.434749985155754</v>
      </c>
      <c r="BH590" s="19">
        <f t="shared" si="1596"/>
        <v>0.17399471766555721</v>
      </c>
      <c r="BI590">
        <f t="shared" si="1597"/>
        <v>8.0434065596200526</v>
      </c>
      <c r="BJ590">
        <f t="shared" si="1598"/>
        <v>15.464406559620052</v>
      </c>
      <c r="BK590">
        <f t="shared" si="1599"/>
        <v>340.60796238164994</v>
      </c>
      <c r="BL590">
        <f t="shared" si="1600"/>
        <v>5.9447304020687781</v>
      </c>
      <c r="BM590">
        <f t="shared" si="1601"/>
        <v>251.35813601265085</v>
      </c>
      <c r="BN590">
        <f t="shared" si="1602"/>
        <v>16.757209067510058</v>
      </c>
      <c r="BO590">
        <f t="shared" si="1603"/>
        <v>16</v>
      </c>
      <c r="BP590">
        <f t="shared" si="1604"/>
        <v>45</v>
      </c>
      <c r="BQ590">
        <f t="shared" si="1605"/>
        <v>25</v>
      </c>
      <c r="BR590">
        <f t="shared" si="1606"/>
        <v>-17.02989271457276</v>
      </c>
      <c r="BS590" t="str">
        <f t="shared" si="1607"/>
        <v>NEGATIF</v>
      </c>
      <c r="BT590">
        <f t="shared" si="1672"/>
        <v>-0.29722769913068958</v>
      </c>
      <c r="BU590">
        <f t="shared" si="1544"/>
        <v>17</v>
      </c>
      <c r="BV590">
        <f t="shared" si="1545"/>
        <v>-2042</v>
      </c>
      <c r="BW590">
        <f t="shared" si="1546"/>
        <v>12</v>
      </c>
      <c r="BX590" t="str">
        <f t="shared" si="1547"/>
        <v>NEGATIF</v>
      </c>
      <c r="BY590">
        <f t="shared" si="1608"/>
        <v>-38.393369190341446</v>
      </c>
      <c r="BZ590">
        <f t="shared" si="1609"/>
        <v>141.60663080965855</v>
      </c>
      <c r="CA590">
        <f t="shared" si="1610"/>
        <v>59.25761774426531</v>
      </c>
      <c r="CB590" t="str">
        <f t="shared" si="1611"/>
        <v>POSITIF</v>
      </c>
      <c r="CC590">
        <f t="shared" si="1612"/>
        <v>59</v>
      </c>
      <c r="CD590">
        <f t="shared" si="1613"/>
        <v>15</v>
      </c>
      <c r="CE590">
        <f t="shared" si="1614"/>
        <v>27</v>
      </c>
      <c r="CG590">
        <f t="shared" si="1615"/>
        <v>4.3870270750964888</v>
      </c>
      <c r="CH590">
        <f t="shared" si="1616"/>
        <v>0.40901354662266021</v>
      </c>
      <c r="CI590">
        <f t="shared" si="1617"/>
        <v>0.4090533133904044</v>
      </c>
    </row>
    <row r="591" spans="1:87">
      <c r="A591">
        <f t="shared" ref="A591:F591" si="1689">A297</f>
        <v>7.0027777777777782</v>
      </c>
      <c r="B591">
        <f t="shared" si="1689"/>
        <v>111.315</v>
      </c>
      <c r="C591">
        <f t="shared" si="1689"/>
        <v>7</v>
      </c>
      <c r="D591">
        <f t="shared" si="1689"/>
        <v>2017</v>
      </c>
      <c r="E591">
        <f t="shared" si="1689"/>
        <v>5</v>
      </c>
      <c r="F591">
        <f t="shared" si="1689"/>
        <v>26</v>
      </c>
      <c r="G591">
        <f t="shared" si="1549"/>
        <v>0.12222152900771403</v>
      </c>
      <c r="H591">
        <f t="shared" ref="H591:J591" si="1690">H297</f>
        <v>23</v>
      </c>
      <c r="I591">
        <f t="shared" si="1690"/>
        <v>0</v>
      </c>
      <c r="J591">
        <f t="shared" si="1690"/>
        <v>23</v>
      </c>
      <c r="L591">
        <f t="shared" ref="L591:M591" si="1691">L297</f>
        <v>20</v>
      </c>
      <c r="M591">
        <f t="shared" si="1691"/>
        <v>-13</v>
      </c>
      <c r="N591">
        <f t="shared" si="1552"/>
        <v>2457900.166666667</v>
      </c>
      <c r="O591">
        <f t="shared" si="1553"/>
        <v>8.1273429360522115E-4</v>
      </c>
      <c r="P591">
        <f t="shared" si="1554"/>
        <v>2457900.1674794015</v>
      </c>
      <c r="Q591">
        <f t="shared" si="1555"/>
        <v>0.17399500285835603</v>
      </c>
      <c r="R591">
        <f t="shared" si="1556"/>
        <v>249.4599129248852</v>
      </c>
      <c r="S591">
        <f t="shared" si="1557"/>
        <v>5.1690957592072664</v>
      </c>
      <c r="T591">
        <f t="shared" si="1558"/>
        <v>4.3538968322776048</v>
      </c>
      <c r="U591">
        <f t="shared" si="1559"/>
        <v>9.0217740349042799E-2</v>
      </c>
      <c r="V591">
        <f t="shared" si="1560"/>
        <v>148.50995718153354</v>
      </c>
      <c r="W591">
        <f t="shared" si="1561"/>
        <v>2.5919877248135585</v>
      </c>
      <c r="X591">
        <f t="shared" si="1562"/>
        <v>64.419905058015502</v>
      </c>
      <c r="Y591">
        <f t="shared" si="1563"/>
        <v>1.1243394470845192</v>
      </c>
      <c r="Z591">
        <f t="shared" si="1564"/>
        <v>141.18080764810202</v>
      </c>
      <c r="AA591">
        <f t="shared" si="1565"/>
        <v>2.4640699340841721</v>
      </c>
      <c r="AB591">
        <f t="shared" si="1566"/>
        <v>2199.1733842197682</v>
      </c>
      <c r="AC591">
        <f t="shared" si="1567"/>
        <v>-45.871033402066971</v>
      </c>
      <c r="AD591">
        <f t="shared" si="1568"/>
        <v>-1618.0756034787864</v>
      </c>
      <c r="AE591">
        <f t="shared" si="1569"/>
        <v>-126.72299350111133</v>
      </c>
      <c r="AF591">
        <f t="shared" si="1570"/>
        <v>152.71510339857255</v>
      </c>
      <c r="AG591">
        <f t="shared" si="1571"/>
        <v>12.614651445153712</v>
      </c>
      <c r="AH591">
        <f t="shared" si="1572"/>
        <v>573.83350868152968</v>
      </c>
      <c r="AI591">
        <f t="shared" si="1573"/>
        <v>0.15939819685598047</v>
      </c>
      <c r="AJ591">
        <f t="shared" si="1574"/>
        <v>249.61931112174119</v>
      </c>
      <c r="AK591">
        <f t="shared" si="1575"/>
        <v>4.3566788556344838</v>
      </c>
      <c r="AL591">
        <f t="shared" si="1576"/>
        <v>249</v>
      </c>
      <c r="AM591">
        <f t="shared" si="1577"/>
        <v>37</v>
      </c>
      <c r="AN591">
        <f t="shared" si="1578"/>
        <v>9</v>
      </c>
      <c r="AP591">
        <f t="shared" si="1579"/>
        <v>4.9107834786161657</v>
      </c>
      <c r="AQ591">
        <f t="shared" si="1580"/>
        <v>8.5709340554392638E-2</v>
      </c>
      <c r="AR591" t="str">
        <f t="shared" si="1581"/>
        <v>POSITIF</v>
      </c>
      <c r="AS591">
        <f t="shared" si="1582"/>
        <v>4</v>
      </c>
      <c r="AT591">
        <f t="shared" si="1583"/>
        <v>54</v>
      </c>
      <c r="AU591">
        <f t="shared" si="1584"/>
        <v>38</v>
      </c>
      <c r="AV591">
        <f t="shared" si="1585"/>
        <v>1.0231706982133377</v>
      </c>
      <c r="AW591" s="4">
        <f t="shared" si="1586"/>
        <v>4.2632112425555736E-2</v>
      </c>
      <c r="AX591">
        <f t="shared" si="1587"/>
        <v>1.7857697493752007E-2</v>
      </c>
      <c r="AY591">
        <f t="shared" si="1588"/>
        <v>0.27879313498611358</v>
      </c>
      <c r="AZ591" s="4">
        <f t="shared" si="1589"/>
        <v>1.1616380624421399E-2</v>
      </c>
      <c r="BA591">
        <f t="shared" si="1590"/>
        <v>357175.89027014497</v>
      </c>
      <c r="BB591" t="s">
        <v>191</v>
      </c>
      <c r="BC591">
        <f t="shared" si="1591"/>
        <v>1.670129220987995E-2</v>
      </c>
      <c r="BD591">
        <f t="shared" si="1592"/>
        <v>148.51447591284997</v>
      </c>
      <c r="BE591">
        <f t="shared" si="1593"/>
        <v>23.43702844940368</v>
      </c>
      <c r="BF591">
        <f t="shared" si="1594"/>
        <v>-2.2784993107334175E-3</v>
      </c>
      <c r="BG591">
        <f t="shared" si="1595"/>
        <v>23.434749950092947</v>
      </c>
      <c r="BH591" s="19">
        <f t="shared" si="1596"/>
        <v>0.17399500285835603</v>
      </c>
      <c r="BI591">
        <f t="shared" si="1597"/>
        <v>8.2940910470671945</v>
      </c>
      <c r="BJ591">
        <f t="shared" si="1598"/>
        <v>15.715091047067194</v>
      </c>
      <c r="BK591">
        <f t="shared" si="1599"/>
        <v>344.36557975522521</v>
      </c>
      <c r="BL591">
        <f t="shared" si="1600"/>
        <v>6.0103131972678083</v>
      </c>
      <c r="BM591">
        <f t="shared" si="1601"/>
        <v>251.36078595078268</v>
      </c>
      <c r="BN591">
        <f t="shared" si="1602"/>
        <v>16.757385730052178</v>
      </c>
      <c r="BO591">
        <f t="shared" si="1603"/>
        <v>16</v>
      </c>
      <c r="BP591">
        <f t="shared" si="1604"/>
        <v>45</v>
      </c>
      <c r="BQ591">
        <f t="shared" si="1605"/>
        <v>26</v>
      </c>
      <c r="BR591">
        <f t="shared" si="1606"/>
        <v>-17.031425199264557</v>
      </c>
      <c r="BS591" t="str">
        <f t="shared" si="1607"/>
        <v>NEGATIF</v>
      </c>
      <c r="BT591">
        <f t="shared" si="1672"/>
        <v>-0.29725444603429785</v>
      </c>
      <c r="BU591">
        <f t="shared" si="1544"/>
        <v>17</v>
      </c>
      <c r="BV591">
        <f t="shared" si="1545"/>
        <v>-2042</v>
      </c>
      <c r="BW591">
        <f t="shared" si="1546"/>
        <v>6</v>
      </c>
      <c r="BX591" t="str">
        <f t="shared" si="1547"/>
        <v>NEGATIF</v>
      </c>
      <c r="BY591">
        <f t="shared" si="1608"/>
        <v>-32.596969904888979</v>
      </c>
      <c r="BZ591">
        <f t="shared" si="1609"/>
        <v>147.40303009511103</v>
      </c>
      <c r="CA591">
        <f t="shared" si="1610"/>
        <v>61.424772101458778</v>
      </c>
      <c r="CB591" t="str">
        <f t="shared" si="1611"/>
        <v>POSITIF</v>
      </c>
      <c r="CC591">
        <f t="shared" si="1612"/>
        <v>61</v>
      </c>
      <c r="CD591">
        <f t="shared" si="1613"/>
        <v>25</v>
      </c>
      <c r="CE591">
        <f t="shared" si="1614"/>
        <v>29</v>
      </c>
      <c r="CG591">
        <f t="shared" si="1615"/>
        <v>4.3870733252418637</v>
      </c>
      <c r="CH591">
        <f t="shared" si="1616"/>
        <v>0.40901354601069873</v>
      </c>
      <c r="CI591">
        <f t="shared" si="1617"/>
        <v>0.40905331332567546</v>
      </c>
    </row>
    <row r="592" spans="1:87">
      <c r="A592">
        <f t="shared" ref="A592:F592" si="1692">A298</f>
        <v>7.0027777777777782</v>
      </c>
      <c r="B592">
        <f t="shared" si="1692"/>
        <v>111.315</v>
      </c>
      <c r="C592">
        <f t="shared" si="1692"/>
        <v>7</v>
      </c>
      <c r="D592">
        <f t="shared" si="1692"/>
        <v>2017</v>
      </c>
      <c r="E592">
        <f t="shared" si="1692"/>
        <v>5</v>
      </c>
      <c r="F592">
        <f t="shared" si="1692"/>
        <v>26</v>
      </c>
      <c r="G592">
        <f t="shared" si="1549"/>
        <v>0.12222152900771403</v>
      </c>
      <c r="H592">
        <f t="shared" ref="H592:J592" si="1693">H298</f>
        <v>23</v>
      </c>
      <c r="I592">
        <f t="shared" si="1693"/>
        <v>15</v>
      </c>
      <c r="J592">
        <f t="shared" si="1693"/>
        <v>23.25</v>
      </c>
      <c r="L592">
        <f t="shared" ref="L592:M592" si="1694">L298</f>
        <v>20</v>
      </c>
      <c r="M592">
        <f t="shared" si="1694"/>
        <v>-13</v>
      </c>
      <c r="N592">
        <f t="shared" si="1552"/>
        <v>2457900.1770833335</v>
      </c>
      <c r="O592">
        <f t="shared" si="1553"/>
        <v>8.1273429360522115E-4</v>
      </c>
      <c r="P592">
        <f t="shared" si="1554"/>
        <v>2457900.177896068</v>
      </c>
      <c r="Q592">
        <f t="shared" si="1555"/>
        <v>0.17399528805114212</v>
      </c>
      <c r="R592">
        <f t="shared" si="1556"/>
        <v>249.4599129248852</v>
      </c>
      <c r="S592">
        <f t="shared" si="1557"/>
        <v>5.3051894284726586</v>
      </c>
      <c r="T592">
        <f t="shared" si="1558"/>
        <v>4.3538968322776048</v>
      </c>
      <c r="U592">
        <f t="shared" si="1559"/>
        <v>9.2593022968844099E-2</v>
      </c>
      <c r="V592">
        <f t="shared" si="1560"/>
        <v>148.50940557818785</v>
      </c>
      <c r="W592">
        <f t="shared" si="1561"/>
        <v>2.5919780975190112</v>
      </c>
      <c r="X592">
        <f t="shared" si="1562"/>
        <v>64.430172217627842</v>
      </c>
      <c r="Y592">
        <f t="shared" si="1563"/>
        <v>1.1245186428245824</v>
      </c>
      <c r="Z592">
        <f t="shared" si="1564"/>
        <v>141.19107431746761</v>
      </c>
      <c r="AA592">
        <f t="shared" si="1565"/>
        <v>2.4642491212678155</v>
      </c>
      <c r="AB592">
        <f t="shared" si="1566"/>
        <v>2252.7252771169501</v>
      </c>
      <c r="AC592">
        <f t="shared" si="1567"/>
        <v>-47.062451637719519</v>
      </c>
      <c r="AD592">
        <f t="shared" si="1568"/>
        <v>-1653.2909421997513</v>
      </c>
      <c r="AE592">
        <f t="shared" si="1569"/>
        <v>-119.98283418911855</v>
      </c>
      <c r="AF592">
        <f t="shared" si="1570"/>
        <v>151.63939314802815</v>
      </c>
      <c r="AG592">
        <f t="shared" si="1571"/>
        <v>0.98913552324832921</v>
      </c>
      <c r="AH592">
        <f t="shared" si="1572"/>
        <v>585.01757776163709</v>
      </c>
      <c r="AI592">
        <f t="shared" si="1573"/>
        <v>0.16250488271156585</v>
      </c>
      <c r="AJ592">
        <f t="shared" si="1574"/>
        <v>249.62241780759678</v>
      </c>
      <c r="AK592">
        <f t="shared" si="1575"/>
        <v>4.356733077531489</v>
      </c>
      <c r="AL592">
        <f t="shared" si="1576"/>
        <v>249</v>
      </c>
      <c r="AM592">
        <f t="shared" si="1577"/>
        <v>37</v>
      </c>
      <c r="AN592">
        <f t="shared" si="1578"/>
        <v>20</v>
      </c>
      <c r="AP592">
        <f t="shared" si="1579"/>
        <v>4.9095706600346602</v>
      </c>
      <c r="AQ592">
        <f t="shared" si="1580"/>
        <v>8.5688172876916005E-2</v>
      </c>
      <c r="AR592" t="str">
        <f t="shared" si="1581"/>
        <v>POSITIF</v>
      </c>
      <c r="AS592">
        <f t="shared" si="1582"/>
        <v>4</v>
      </c>
      <c r="AT592">
        <f t="shared" si="1583"/>
        <v>54</v>
      </c>
      <c r="AU592">
        <f t="shared" si="1584"/>
        <v>34</v>
      </c>
      <c r="AV592">
        <f t="shared" si="1585"/>
        <v>1.0231592558344083</v>
      </c>
      <c r="AW592" s="4">
        <f t="shared" si="1586"/>
        <v>4.2631635659767013E-2</v>
      </c>
      <c r="AX592">
        <f t="shared" si="1587"/>
        <v>1.7857497786565427E-2</v>
      </c>
      <c r="AY592">
        <f t="shared" si="1588"/>
        <v>0.2787900174781836</v>
      </c>
      <c r="AZ592" s="4">
        <f t="shared" si="1589"/>
        <v>1.161625072825765E-2</v>
      </c>
      <c r="BA592">
        <f t="shared" si="1590"/>
        <v>357179.88427930087</v>
      </c>
      <c r="BB592" t="s">
        <v>191</v>
      </c>
      <c r="BC592">
        <f t="shared" si="1591"/>
        <v>1.6701292197901854E-2</v>
      </c>
      <c r="BD592">
        <f t="shared" si="1592"/>
        <v>148.51392431114132</v>
      </c>
      <c r="BE592">
        <f t="shared" si="1593"/>
        <v>23.437028445694985</v>
      </c>
      <c r="BF592">
        <f t="shared" si="1594"/>
        <v>-2.278530651887203E-3</v>
      </c>
      <c r="BG592">
        <f t="shared" si="1595"/>
        <v>23.434749915043099</v>
      </c>
      <c r="BH592" s="19">
        <f t="shared" si="1596"/>
        <v>0.17399528805114212</v>
      </c>
      <c r="BI592">
        <f t="shared" si="1597"/>
        <v>8.5447755233074236</v>
      </c>
      <c r="BJ592">
        <f t="shared" si="1598"/>
        <v>15.965775523307425</v>
      </c>
      <c r="BK592">
        <f t="shared" si="1599"/>
        <v>348.12302326548024</v>
      </c>
      <c r="BL592">
        <f t="shared" si="1600"/>
        <v>6.0758929579794518</v>
      </c>
      <c r="BM592">
        <f t="shared" si="1601"/>
        <v>251.36360958413115</v>
      </c>
      <c r="BN592">
        <f t="shared" si="1602"/>
        <v>16.757573972275409</v>
      </c>
      <c r="BO592">
        <f t="shared" si="1603"/>
        <v>16</v>
      </c>
      <c r="BP592">
        <f t="shared" si="1604"/>
        <v>45</v>
      </c>
      <c r="BQ592">
        <f t="shared" si="1605"/>
        <v>27</v>
      </c>
      <c r="BR592">
        <f t="shared" si="1606"/>
        <v>-17.033073534162678</v>
      </c>
      <c r="BS592" t="str">
        <f t="shared" si="1607"/>
        <v>NEGATIF</v>
      </c>
      <c r="BT592">
        <f t="shared" si="1672"/>
        <v>-0.29728321490544557</v>
      </c>
      <c r="BU592">
        <f t="shared" si="1544"/>
        <v>17</v>
      </c>
      <c r="BV592">
        <f t="shared" si="1545"/>
        <v>-2042</v>
      </c>
      <c r="BW592">
        <f t="shared" si="1546"/>
        <v>0</v>
      </c>
      <c r="BX592" t="str">
        <f t="shared" si="1547"/>
        <v>NEGATIF</v>
      </c>
      <c r="BY592">
        <f t="shared" si="1608"/>
        <v>-25.924823959867467</v>
      </c>
      <c r="BZ592">
        <f t="shared" si="1609"/>
        <v>154.07517604013253</v>
      </c>
      <c r="CA592">
        <f t="shared" si="1610"/>
        <v>63.249407554232896</v>
      </c>
      <c r="CB592" t="str">
        <f t="shared" si="1611"/>
        <v>POSITIF</v>
      </c>
      <c r="CC592">
        <f t="shared" si="1612"/>
        <v>63</v>
      </c>
      <c r="CD592">
        <f t="shared" si="1613"/>
        <v>14</v>
      </c>
      <c r="CE592">
        <f t="shared" si="1614"/>
        <v>57</v>
      </c>
      <c r="CG592">
        <f t="shared" si="1615"/>
        <v>4.3871226069406628</v>
      </c>
      <c r="CH592">
        <f t="shared" si="1616"/>
        <v>0.40901354539896351</v>
      </c>
      <c r="CI592">
        <f t="shared" si="1617"/>
        <v>0.40905331326094652</v>
      </c>
    </row>
    <row r="593" spans="1:87">
      <c r="A593">
        <f t="shared" ref="A593:F593" si="1695">A299</f>
        <v>7.0027777777777782</v>
      </c>
      <c r="B593">
        <f t="shared" si="1695"/>
        <v>111.315</v>
      </c>
      <c r="C593">
        <f t="shared" si="1695"/>
        <v>7</v>
      </c>
      <c r="D593">
        <f t="shared" si="1695"/>
        <v>2017</v>
      </c>
      <c r="E593">
        <f t="shared" si="1695"/>
        <v>5</v>
      </c>
      <c r="F593">
        <f t="shared" si="1695"/>
        <v>26</v>
      </c>
      <c r="G593">
        <f t="shared" si="1549"/>
        <v>0.12222152900771403</v>
      </c>
      <c r="H593">
        <f t="shared" ref="H593:J593" si="1696">H299</f>
        <v>23</v>
      </c>
      <c r="I593">
        <f t="shared" si="1696"/>
        <v>30</v>
      </c>
      <c r="J593">
        <f t="shared" si="1696"/>
        <v>23.5</v>
      </c>
      <c r="L593">
        <f t="shared" ref="L593:M593" si="1697">L299</f>
        <v>20</v>
      </c>
      <c r="M593">
        <f t="shared" si="1697"/>
        <v>-13</v>
      </c>
      <c r="N593">
        <f t="shared" si="1552"/>
        <v>2457900.1875</v>
      </c>
      <c r="O593">
        <f t="shared" si="1553"/>
        <v>8.1273429360522115E-4</v>
      </c>
      <c r="P593">
        <f t="shared" si="1554"/>
        <v>2457900.1883127345</v>
      </c>
      <c r="Q593">
        <f t="shared" si="1555"/>
        <v>0.1739955732439282</v>
      </c>
      <c r="R593">
        <f t="shared" si="1556"/>
        <v>249.4599129248852</v>
      </c>
      <c r="S593">
        <f t="shared" si="1557"/>
        <v>5.4412830977234989</v>
      </c>
      <c r="T593">
        <f t="shared" si="1558"/>
        <v>4.3538968322776048</v>
      </c>
      <c r="U593">
        <f t="shared" si="1559"/>
        <v>9.4968305588391422E-2</v>
      </c>
      <c r="V593">
        <f t="shared" si="1560"/>
        <v>148.50885397484222</v>
      </c>
      <c r="W593">
        <f t="shared" si="1561"/>
        <v>2.5919684702244647</v>
      </c>
      <c r="X593">
        <f t="shared" si="1562"/>
        <v>64.440439377240182</v>
      </c>
      <c r="Y593">
        <f t="shared" si="1563"/>
        <v>1.1246978385646456</v>
      </c>
      <c r="Z593">
        <f t="shared" si="1564"/>
        <v>141.20134098683411</v>
      </c>
      <c r="AA593">
        <f t="shared" si="1565"/>
        <v>2.4644283084514744</v>
      </c>
      <c r="AB593">
        <f t="shared" si="1566"/>
        <v>2306.2653596162695</v>
      </c>
      <c r="AC593">
        <f t="shared" si="1567"/>
        <v>-48.24890884901459</v>
      </c>
      <c r="AD593">
        <f t="shared" si="1568"/>
        <v>-1687.8091816241229</v>
      </c>
      <c r="AE593">
        <f t="shared" si="1569"/>
        <v>-113.23002825698204</v>
      </c>
      <c r="AF593">
        <f t="shared" si="1570"/>
        <v>150.56373604418854</v>
      </c>
      <c r="AG593">
        <f t="shared" si="1571"/>
        <v>-10.6372942956339</v>
      </c>
      <c r="AH593">
        <f t="shared" si="1572"/>
        <v>596.90368263470464</v>
      </c>
      <c r="AI593">
        <f t="shared" si="1573"/>
        <v>0.16580657850964017</v>
      </c>
      <c r="AJ593">
        <f t="shared" si="1574"/>
        <v>249.62571950339483</v>
      </c>
      <c r="AK593">
        <f t="shared" si="1575"/>
        <v>4.356790702994064</v>
      </c>
      <c r="AL593">
        <f t="shared" si="1576"/>
        <v>249</v>
      </c>
      <c r="AM593">
        <f t="shared" si="1577"/>
        <v>37</v>
      </c>
      <c r="AN593">
        <f t="shared" si="1578"/>
        <v>32</v>
      </c>
      <c r="AP593">
        <f t="shared" si="1579"/>
        <v>4.9083111959935461</v>
      </c>
      <c r="AQ593">
        <f t="shared" si="1580"/>
        <v>8.5666191082588092E-2</v>
      </c>
      <c r="AR593" t="str">
        <f t="shared" si="1581"/>
        <v>POSITIF</v>
      </c>
      <c r="AS593">
        <f t="shared" si="1582"/>
        <v>4</v>
      </c>
      <c r="AT593">
        <f t="shared" si="1583"/>
        <v>54</v>
      </c>
      <c r="AU593">
        <f t="shared" si="1584"/>
        <v>29</v>
      </c>
      <c r="AV593">
        <f t="shared" si="1585"/>
        <v>1.023147385438018</v>
      </c>
      <c r="AW593" s="4">
        <f t="shared" si="1586"/>
        <v>4.2631141059917416E-2</v>
      </c>
      <c r="AX593">
        <f t="shared" si="1587"/>
        <v>1.7857290609064901E-2</v>
      </c>
      <c r="AY593">
        <f t="shared" si="1588"/>
        <v>0.27878678335569651</v>
      </c>
      <c r="AZ593" s="4">
        <f t="shared" si="1589"/>
        <v>1.1616115973154021E-2</v>
      </c>
      <c r="BA593">
        <f t="shared" si="1590"/>
        <v>357184.02778411587</v>
      </c>
      <c r="BB593" t="s">
        <v>191</v>
      </c>
      <c r="BC593">
        <f t="shared" si="1591"/>
        <v>1.6701292185923755E-2</v>
      </c>
      <c r="BD593">
        <f t="shared" si="1592"/>
        <v>148.51337270943267</v>
      </c>
      <c r="BE593">
        <f t="shared" si="1593"/>
        <v>23.437028441986289</v>
      </c>
      <c r="BF593">
        <f t="shared" si="1594"/>
        <v>-2.2785619800790597E-3</v>
      </c>
      <c r="BG593">
        <f t="shared" si="1595"/>
        <v>23.434749880006208</v>
      </c>
      <c r="BH593" s="19">
        <f t="shared" si="1596"/>
        <v>0.1739955732439282</v>
      </c>
      <c r="BI593">
        <f t="shared" si="1597"/>
        <v>8.7954599995786946</v>
      </c>
      <c r="BJ593">
        <f t="shared" si="1598"/>
        <v>16.216459999578696</v>
      </c>
      <c r="BK593">
        <f t="shared" si="1599"/>
        <v>351.88028952535348</v>
      </c>
      <c r="BL593">
        <f t="shared" si="1600"/>
        <v>6.1414696250883329</v>
      </c>
      <c r="BM593">
        <f t="shared" si="1601"/>
        <v>251.36661046832697</v>
      </c>
      <c r="BN593">
        <f t="shared" si="1602"/>
        <v>16.757774031221796</v>
      </c>
      <c r="BO593">
        <f t="shared" si="1603"/>
        <v>16</v>
      </c>
      <c r="BP593">
        <f t="shared" si="1604"/>
        <v>45</v>
      </c>
      <c r="BQ593">
        <f t="shared" si="1605"/>
        <v>27</v>
      </c>
      <c r="BR593">
        <f t="shared" si="1606"/>
        <v>-17.034796102559607</v>
      </c>
      <c r="BS593" t="str">
        <f t="shared" si="1607"/>
        <v>NEGATIF</v>
      </c>
      <c r="BT593">
        <f t="shared" si="1672"/>
        <v>-0.29731327939556279</v>
      </c>
      <c r="BU593">
        <f t="shared" si="1544"/>
        <v>17</v>
      </c>
      <c r="BV593">
        <f t="shared" si="1545"/>
        <v>-2043</v>
      </c>
      <c r="BW593">
        <f t="shared" si="1546"/>
        <v>54</v>
      </c>
      <c r="BX593" t="str">
        <f t="shared" si="1547"/>
        <v>NEGATIF</v>
      </c>
      <c r="BY593">
        <f t="shared" si="1608"/>
        <v>-18.391274896445324</v>
      </c>
      <c r="BZ593">
        <f t="shared" si="1609"/>
        <v>161.60872510355466</v>
      </c>
      <c r="CA593">
        <f t="shared" si="1610"/>
        <v>64.657456746635958</v>
      </c>
      <c r="CB593" t="str">
        <f t="shared" si="1611"/>
        <v>POSITIF</v>
      </c>
      <c r="CC593">
        <f t="shared" si="1612"/>
        <v>64</v>
      </c>
      <c r="CD593">
        <f t="shared" si="1613"/>
        <v>39</v>
      </c>
      <c r="CE593">
        <f t="shared" si="1614"/>
        <v>26</v>
      </c>
      <c r="CG593">
        <f t="shared" si="1615"/>
        <v>4.3871749822503512</v>
      </c>
      <c r="CH593">
        <f t="shared" si="1616"/>
        <v>0.40901354478745439</v>
      </c>
      <c r="CI593">
        <f t="shared" si="1617"/>
        <v>0.40905331319621757</v>
      </c>
    </row>
    <row r="594" spans="1:87">
      <c r="A594">
        <f t="shared" ref="A594:F594" si="1698">A300</f>
        <v>7.0027777777777782</v>
      </c>
      <c r="B594">
        <f t="shared" si="1698"/>
        <v>111.315</v>
      </c>
      <c r="C594">
        <f t="shared" si="1698"/>
        <v>7</v>
      </c>
      <c r="D594">
        <f t="shared" si="1698"/>
        <v>2017</v>
      </c>
      <c r="E594">
        <f t="shared" si="1698"/>
        <v>5</v>
      </c>
      <c r="F594">
        <f t="shared" si="1698"/>
        <v>26</v>
      </c>
      <c r="G594">
        <f t="shared" si="1549"/>
        <v>0.12222152900771403</v>
      </c>
      <c r="H594">
        <f t="shared" ref="H594:J594" si="1699">H300</f>
        <v>23</v>
      </c>
      <c r="I594">
        <f t="shared" si="1699"/>
        <v>45</v>
      </c>
      <c r="J594">
        <f t="shared" si="1699"/>
        <v>23.75</v>
      </c>
      <c r="L594">
        <f t="shared" ref="L594:M594" si="1700">L300</f>
        <v>20</v>
      </c>
      <c r="M594">
        <f t="shared" si="1700"/>
        <v>-13</v>
      </c>
      <c r="N594">
        <f t="shared" si="1552"/>
        <v>2457900.197916667</v>
      </c>
      <c r="O594">
        <f t="shared" si="1553"/>
        <v>8.1273429360522115E-4</v>
      </c>
      <c r="P594">
        <f t="shared" si="1554"/>
        <v>2457900.1987294015</v>
      </c>
      <c r="Q594">
        <f t="shared" si="1555"/>
        <v>0.17399585843672702</v>
      </c>
      <c r="R594">
        <f t="shared" si="1556"/>
        <v>249.4599129248852</v>
      </c>
      <c r="S594">
        <f t="shared" si="1557"/>
        <v>5.5773767730715917</v>
      </c>
      <c r="T594">
        <f t="shared" si="1558"/>
        <v>4.3538968322776048</v>
      </c>
      <c r="U594">
        <f t="shared" si="1559"/>
        <v>9.7343588314355883E-2</v>
      </c>
      <c r="V594">
        <f t="shared" si="1560"/>
        <v>148.50830237147193</v>
      </c>
      <c r="W594">
        <f t="shared" si="1561"/>
        <v>2.591958842929488</v>
      </c>
      <c r="X594">
        <f t="shared" si="1562"/>
        <v>64.450706537310907</v>
      </c>
      <c r="Y594">
        <f t="shared" si="1563"/>
        <v>1.1248770343127088</v>
      </c>
      <c r="Z594">
        <f t="shared" si="1564"/>
        <v>141.21160765665809</v>
      </c>
      <c r="AA594">
        <f t="shared" si="1565"/>
        <v>2.4646074956431181</v>
      </c>
      <c r="AB594">
        <f t="shared" si="1566"/>
        <v>2359.7933320500656</v>
      </c>
      <c r="AC594">
        <f t="shared" si="1567"/>
        <v>-49.430280019806084</v>
      </c>
      <c r="AD594">
        <f t="shared" si="1568"/>
        <v>-1721.6157688555675</v>
      </c>
      <c r="AE594">
        <f t="shared" si="1569"/>
        <v>-106.46528717349081</v>
      </c>
      <c r="AF594">
        <f t="shared" si="1570"/>
        <v>149.48816030702241</v>
      </c>
      <c r="AG594">
        <f t="shared" si="1571"/>
        <v>-22.264550794975463</v>
      </c>
      <c r="AH594">
        <f t="shared" si="1572"/>
        <v>609.50560551324816</v>
      </c>
      <c r="AI594">
        <f t="shared" si="1573"/>
        <v>0.16930711264256892</v>
      </c>
      <c r="AJ594">
        <f t="shared" si="1574"/>
        <v>249.62922003752777</v>
      </c>
      <c r="AK594">
        <f t="shared" si="1575"/>
        <v>4.3568517988402622</v>
      </c>
      <c r="AL594">
        <f t="shared" si="1576"/>
        <v>249</v>
      </c>
      <c r="AM594">
        <f t="shared" si="1577"/>
        <v>37</v>
      </c>
      <c r="AN594">
        <f t="shared" si="1578"/>
        <v>45</v>
      </c>
      <c r="AP594">
        <f t="shared" si="1579"/>
        <v>4.9070662493246227</v>
      </c>
      <c r="AQ594">
        <f t="shared" si="1580"/>
        <v>8.5644462664203641E-2</v>
      </c>
      <c r="AR594" t="str">
        <f t="shared" si="1581"/>
        <v>POSITIF</v>
      </c>
      <c r="AS594">
        <f t="shared" si="1582"/>
        <v>4</v>
      </c>
      <c r="AT594">
        <f t="shared" si="1583"/>
        <v>54</v>
      </c>
      <c r="AU594">
        <f t="shared" si="1584"/>
        <v>25</v>
      </c>
      <c r="AV594">
        <f t="shared" si="1585"/>
        <v>1.0231350871303493</v>
      </c>
      <c r="AW594" s="4">
        <f t="shared" si="1586"/>
        <v>4.2630628630431218E-2</v>
      </c>
      <c r="AX594">
        <f t="shared" si="1587"/>
        <v>1.7857075963103656E-2</v>
      </c>
      <c r="AY594">
        <f t="shared" si="1588"/>
        <v>0.27878343264758043</v>
      </c>
      <c r="AZ594" s="4">
        <f t="shared" si="1589"/>
        <v>1.1615976360315852E-2</v>
      </c>
      <c r="BA594">
        <f t="shared" si="1590"/>
        <v>357188.32075792854</v>
      </c>
      <c r="BB594" t="s">
        <v>191</v>
      </c>
      <c r="BC594">
        <f t="shared" si="1591"/>
        <v>1.6701292173945659E-2</v>
      </c>
      <c r="BD594">
        <f t="shared" si="1592"/>
        <v>148.51282110769935</v>
      </c>
      <c r="BE594">
        <f t="shared" si="1593"/>
        <v>23.437028438277594</v>
      </c>
      <c r="BF594">
        <f t="shared" si="1594"/>
        <v>-2.2785932953047119E-3</v>
      </c>
      <c r="BG594">
        <f t="shared" si="1595"/>
        <v>23.434749844982289</v>
      </c>
      <c r="BH594" s="19">
        <f t="shared" si="1596"/>
        <v>0.17399585843672702</v>
      </c>
      <c r="BI594">
        <f t="shared" si="1597"/>
        <v>9.0461444870258365</v>
      </c>
      <c r="BJ594">
        <f t="shared" si="1598"/>
        <v>16.467144487025838</v>
      </c>
      <c r="BK594">
        <f t="shared" si="1599"/>
        <v>355.63737522088127</v>
      </c>
      <c r="BL594">
        <f t="shared" si="1600"/>
        <v>6.2070431407548741</v>
      </c>
      <c r="BM594">
        <f t="shared" si="1601"/>
        <v>251.36979208450629</v>
      </c>
      <c r="BN594">
        <f t="shared" si="1602"/>
        <v>16.757986138967087</v>
      </c>
      <c r="BO594">
        <f t="shared" si="1603"/>
        <v>16</v>
      </c>
      <c r="BP594">
        <f t="shared" si="1604"/>
        <v>45</v>
      </c>
      <c r="BQ594">
        <f t="shared" si="1605"/>
        <v>28</v>
      </c>
      <c r="BR594">
        <f t="shared" si="1606"/>
        <v>-17.036532926712443</v>
      </c>
      <c r="BS594" t="str">
        <f t="shared" si="1607"/>
        <v>NEGATIF</v>
      </c>
      <c r="BT594">
        <f t="shared" si="1672"/>
        <v>-0.29734359269555793</v>
      </c>
      <c r="BU594">
        <f t="shared" si="1544"/>
        <v>17</v>
      </c>
      <c r="BV594">
        <f t="shared" si="1545"/>
        <v>-2043</v>
      </c>
      <c r="BW594">
        <f t="shared" si="1546"/>
        <v>48</v>
      </c>
      <c r="BX594" t="str">
        <f t="shared" si="1547"/>
        <v>NEGATIF</v>
      </c>
      <c r="BY594">
        <f t="shared" si="1608"/>
        <v>-10.131143256712102</v>
      </c>
      <c r="BZ594">
        <f t="shared" si="1609"/>
        <v>169.86885674328789</v>
      </c>
      <c r="CA594">
        <f t="shared" si="1610"/>
        <v>65.576836266904095</v>
      </c>
      <c r="CB594" t="str">
        <f t="shared" si="1611"/>
        <v>POSITIF</v>
      </c>
      <c r="CC594">
        <f t="shared" si="1612"/>
        <v>65</v>
      </c>
      <c r="CD594">
        <f t="shared" si="1613"/>
        <v>34</v>
      </c>
      <c r="CE594">
        <f t="shared" si="1614"/>
        <v>36</v>
      </c>
      <c r="CG594">
        <f t="shared" si="1615"/>
        <v>4.3872305119282151</v>
      </c>
      <c r="CH594">
        <f t="shared" si="1616"/>
        <v>0.4090135441761717</v>
      </c>
      <c r="CI594">
        <f t="shared" si="1617"/>
        <v>0.40905331313148863</v>
      </c>
    </row>
    <row r="595" spans="1:87">
      <c r="A595">
        <f t="shared" ref="A595:F595" si="1701">A301</f>
        <v>7.0027777777777782</v>
      </c>
      <c r="B595">
        <f t="shared" si="1701"/>
        <v>111.315</v>
      </c>
      <c r="C595">
        <f t="shared" si="1701"/>
        <v>7</v>
      </c>
      <c r="D595">
        <f t="shared" si="1701"/>
        <v>2017</v>
      </c>
      <c r="E595">
        <f t="shared" si="1701"/>
        <v>5</v>
      </c>
      <c r="F595">
        <f t="shared" si="1701"/>
        <v>26</v>
      </c>
      <c r="G595">
        <f t="shared" si="1549"/>
        <v>0.12222152900771403</v>
      </c>
      <c r="H595">
        <f t="shared" ref="H595:J595" si="1702">H301</f>
        <v>24</v>
      </c>
      <c r="I595">
        <f t="shared" si="1702"/>
        <v>0</v>
      </c>
      <c r="J595">
        <f t="shared" si="1702"/>
        <v>24</v>
      </c>
      <c r="L595">
        <f t="shared" ref="L595:M595" si="1703">L301</f>
        <v>20</v>
      </c>
      <c r="M595">
        <f t="shared" si="1703"/>
        <v>-13</v>
      </c>
      <c r="N595">
        <f t="shared" si="1552"/>
        <v>2457900.2083333335</v>
      </c>
      <c r="O595">
        <f t="shared" si="1553"/>
        <v>8.1273429360522115E-4</v>
      </c>
      <c r="P595">
        <f t="shared" si="1554"/>
        <v>2457900.209146068</v>
      </c>
      <c r="Q595">
        <f t="shared" si="1555"/>
        <v>0.1739961436295131</v>
      </c>
      <c r="R595">
        <f t="shared" si="1556"/>
        <v>249.4599129248852</v>
      </c>
      <c r="S595">
        <f t="shared" si="1557"/>
        <v>5.7134704423224321</v>
      </c>
      <c r="T595">
        <f t="shared" si="1558"/>
        <v>4.3538968322776048</v>
      </c>
      <c r="U595">
        <f t="shared" si="1559"/>
        <v>9.971887093390322E-2</v>
      </c>
      <c r="V595">
        <f t="shared" si="1560"/>
        <v>148.50775076812624</v>
      </c>
      <c r="W595">
        <f t="shared" si="1561"/>
        <v>2.5919492156349411</v>
      </c>
      <c r="X595">
        <f t="shared" si="1562"/>
        <v>64.460973696923247</v>
      </c>
      <c r="Y595">
        <f t="shared" si="1563"/>
        <v>1.125056230052772</v>
      </c>
      <c r="Z595">
        <f t="shared" si="1564"/>
        <v>141.22187432602368</v>
      </c>
      <c r="AA595">
        <f t="shared" si="1565"/>
        <v>2.4647866828267611</v>
      </c>
      <c r="AB595">
        <f t="shared" si="1566"/>
        <v>2413.3088876190936</v>
      </c>
      <c r="AC595">
        <f t="shared" si="1567"/>
        <v>-50.606440511972593</v>
      </c>
      <c r="AD595">
        <f t="shared" si="1568"/>
        <v>-1754.6964465494777</v>
      </c>
      <c r="AE595">
        <f t="shared" si="1569"/>
        <v>-99.689324569992451</v>
      </c>
      <c r="AF595">
        <f t="shared" si="1570"/>
        <v>148.41269429900655</v>
      </c>
      <c r="AG595">
        <f t="shared" si="1571"/>
        <v>-33.892545188899703</v>
      </c>
      <c r="AH595">
        <f t="shared" si="1572"/>
        <v>622.83682509775758</v>
      </c>
      <c r="AI595">
        <f t="shared" si="1573"/>
        <v>0.17301022919382156</v>
      </c>
      <c r="AJ595">
        <f t="shared" si="1574"/>
        <v>249.63292315407904</v>
      </c>
      <c r="AK595">
        <f t="shared" si="1575"/>
        <v>4.3569164304166668</v>
      </c>
      <c r="AL595">
        <f t="shared" si="1576"/>
        <v>249</v>
      </c>
      <c r="AM595">
        <f t="shared" si="1577"/>
        <v>37</v>
      </c>
      <c r="AN595">
        <f t="shared" si="1578"/>
        <v>58</v>
      </c>
      <c r="AP595">
        <f t="shared" si="1579"/>
        <v>4.9059165426330704</v>
      </c>
      <c r="AQ595">
        <f t="shared" si="1580"/>
        <v>8.5624396497003846E-2</v>
      </c>
      <c r="AR595" t="str">
        <f t="shared" si="1581"/>
        <v>POSITIF</v>
      </c>
      <c r="AS595">
        <f t="shared" si="1582"/>
        <v>4</v>
      </c>
      <c r="AT595">
        <f t="shared" si="1583"/>
        <v>54</v>
      </c>
      <c r="AU595">
        <f t="shared" si="1584"/>
        <v>21</v>
      </c>
      <c r="AV595">
        <f t="shared" si="1585"/>
        <v>1.0231223610228231</v>
      </c>
      <c r="AW595" s="4">
        <f t="shared" si="1586"/>
        <v>4.2630098375950963E-2</v>
      </c>
      <c r="AX595">
        <f t="shared" si="1587"/>
        <v>1.785685385062636E-2</v>
      </c>
      <c r="AY595">
        <f t="shared" si="1588"/>
        <v>0.27877996538419142</v>
      </c>
      <c r="AZ595" s="4">
        <f t="shared" si="1589"/>
        <v>1.1615831891007976E-2</v>
      </c>
      <c r="BA595">
        <f t="shared" si="1590"/>
        <v>357192.7631726205</v>
      </c>
      <c r="BB595" t="s">
        <v>191</v>
      </c>
      <c r="BC595">
        <f t="shared" si="1591"/>
        <v>1.670129216196756E-2</v>
      </c>
      <c r="BD595">
        <f t="shared" si="1592"/>
        <v>148.5122695059907</v>
      </c>
      <c r="BE595">
        <f t="shared" si="1593"/>
        <v>23.437028434568898</v>
      </c>
      <c r="BF595">
        <f t="shared" si="1594"/>
        <v>-2.2786245975556911E-3</v>
      </c>
      <c r="BG595">
        <f t="shared" si="1595"/>
        <v>23.434749809971343</v>
      </c>
      <c r="BH595" s="19">
        <f t="shared" si="1596"/>
        <v>0.1739961436295131</v>
      </c>
      <c r="BI595">
        <f t="shared" si="1597"/>
        <v>9.2968289632660639</v>
      </c>
      <c r="BJ595">
        <f t="shared" si="1598"/>
        <v>16.717828963266065</v>
      </c>
      <c r="BK595">
        <f t="shared" si="1599"/>
        <v>359.39427661167946</v>
      </c>
      <c r="BL595">
        <f t="shared" si="1600"/>
        <v>6.2726134396970572</v>
      </c>
      <c r="BM595">
        <f t="shared" si="1601"/>
        <v>251.37315783731151</v>
      </c>
      <c r="BN595">
        <f t="shared" si="1602"/>
        <v>16.758210522487435</v>
      </c>
      <c r="BO595">
        <f t="shared" si="1603"/>
        <v>16</v>
      </c>
      <c r="BP595">
        <f t="shared" si="1604"/>
        <v>45</v>
      </c>
      <c r="BQ595">
        <f t="shared" si="1605"/>
        <v>29</v>
      </c>
      <c r="BR595">
        <f t="shared" si="1606"/>
        <v>-17.038204661075799</v>
      </c>
      <c r="BS595" t="str">
        <f t="shared" si="1607"/>
        <v>NEGATIF</v>
      </c>
      <c r="BT595">
        <f t="shared" si="1672"/>
        <v>-0.29737276996441725</v>
      </c>
      <c r="BU595">
        <f t="shared" si="1544"/>
        <v>17</v>
      </c>
      <c r="BV595">
        <f t="shared" si="1545"/>
        <v>-2043</v>
      </c>
      <c r="BW595">
        <f t="shared" si="1546"/>
        <v>42</v>
      </c>
      <c r="BX595" t="str">
        <f t="shared" si="1547"/>
        <v>NEGATIF</v>
      </c>
      <c r="BY595">
        <f t="shared" si="1608"/>
        <v>-1.4212858680231797</v>
      </c>
      <c r="BZ595">
        <f t="shared" si="1609"/>
        <v>178.57871413197682</v>
      </c>
      <c r="CA595">
        <f t="shared" si="1610"/>
        <v>65.951560389829751</v>
      </c>
      <c r="CB595" t="str">
        <f t="shared" si="1611"/>
        <v>POSITIF</v>
      </c>
      <c r="CC595">
        <f t="shared" si="1612"/>
        <v>65</v>
      </c>
      <c r="CD595">
        <f t="shared" si="1613"/>
        <v>57</v>
      </c>
      <c r="CE595">
        <f t="shared" si="1614"/>
        <v>5</v>
      </c>
      <c r="CG595">
        <f t="shared" si="1615"/>
        <v>4.3872892553964746</v>
      </c>
      <c r="CH595">
        <f t="shared" si="1616"/>
        <v>0.40901354356511543</v>
      </c>
      <c r="CI595">
        <f t="shared" si="1617"/>
        <v>0.40905331306675968</v>
      </c>
    </row>
    <row r="596" spans="1:87">
      <c r="A596">
        <f t="shared" ref="A596:F596" si="1704">A302</f>
        <v>7.0027777777777782</v>
      </c>
      <c r="B596">
        <f t="shared" si="1704"/>
        <v>111.315</v>
      </c>
      <c r="C596">
        <f t="shared" si="1704"/>
        <v>7</v>
      </c>
      <c r="D596">
        <f t="shared" si="1704"/>
        <v>2017</v>
      </c>
      <c r="E596">
        <f t="shared" si="1704"/>
        <v>5</v>
      </c>
      <c r="F596">
        <f t="shared" si="1704"/>
        <v>26</v>
      </c>
      <c r="G596">
        <f t="shared" si="1549"/>
        <v>0.12222152900771403</v>
      </c>
      <c r="H596">
        <f t="shared" ref="H596:J596" si="1705">H302</f>
        <v>24</v>
      </c>
      <c r="I596">
        <f t="shared" si="1705"/>
        <v>15</v>
      </c>
      <c r="J596">
        <f t="shared" si="1705"/>
        <v>24.25</v>
      </c>
      <c r="L596">
        <f t="shared" ref="L596:M596" si="1706">L302</f>
        <v>20</v>
      </c>
      <c r="M596">
        <f t="shared" si="1706"/>
        <v>-13</v>
      </c>
      <c r="N596">
        <f t="shared" si="1552"/>
        <v>2457900.21875</v>
      </c>
      <c r="O596">
        <f t="shared" si="1553"/>
        <v>8.1273429360522115E-4</v>
      </c>
      <c r="P596">
        <f t="shared" si="1554"/>
        <v>2457900.2195627345</v>
      </c>
      <c r="Q596">
        <f t="shared" si="1555"/>
        <v>0.17399642882229918</v>
      </c>
      <c r="R596">
        <f t="shared" si="1556"/>
        <v>249.4599129248852</v>
      </c>
      <c r="S596">
        <f t="shared" si="1557"/>
        <v>5.8495641115878243</v>
      </c>
      <c r="T596">
        <f t="shared" si="1558"/>
        <v>4.3538968322776048</v>
      </c>
      <c r="U596">
        <f t="shared" si="1559"/>
        <v>0.10209415355370452</v>
      </c>
      <c r="V596">
        <f t="shared" si="1560"/>
        <v>148.50719916478062</v>
      </c>
      <c r="W596">
        <f t="shared" si="1561"/>
        <v>2.5919395883403946</v>
      </c>
      <c r="X596">
        <f t="shared" si="1562"/>
        <v>64.471240856535587</v>
      </c>
      <c r="Y596">
        <f t="shared" si="1563"/>
        <v>1.1252354257928352</v>
      </c>
      <c r="Z596">
        <f t="shared" si="1564"/>
        <v>141.23214099538927</v>
      </c>
      <c r="AA596">
        <f t="shared" si="1565"/>
        <v>2.4649658700104045</v>
      </c>
      <c r="AB596">
        <f t="shared" si="1566"/>
        <v>2466.8117267946154</v>
      </c>
      <c r="AC596">
        <f t="shared" si="1567"/>
        <v>-51.777266395012525</v>
      </c>
      <c r="AD596">
        <f t="shared" si="1568"/>
        <v>-1787.0372679800996</v>
      </c>
      <c r="AE596">
        <f t="shared" si="1569"/>
        <v>-92.902854355392478</v>
      </c>
      <c r="AF596">
        <f t="shared" si="1570"/>
        <v>147.33736623511317</v>
      </c>
      <c r="AG596">
        <f t="shared" si="1571"/>
        <v>-45.521190249090623</v>
      </c>
      <c r="AH596">
        <f t="shared" si="1572"/>
        <v>636.9105140501332</v>
      </c>
      <c r="AI596">
        <f t="shared" si="1573"/>
        <v>0.17691958723614812</v>
      </c>
      <c r="AJ596">
        <f t="shared" si="1574"/>
        <v>249.63683251212134</v>
      </c>
      <c r="AK596">
        <f t="shared" si="1575"/>
        <v>4.3569846615861447</v>
      </c>
      <c r="AL596">
        <f t="shared" si="1576"/>
        <v>249</v>
      </c>
      <c r="AM596">
        <f t="shared" si="1577"/>
        <v>38</v>
      </c>
      <c r="AN596">
        <f t="shared" si="1578"/>
        <v>12</v>
      </c>
      <c r="AP596">
        <f t="shared" si="1579"/>
        <v>4.9049605073756677</v>
      </c>
      <c r="AQ596">
        <f t="shared" si="1580"/>
        <v>8.5607710533997017E-2</v>
      </c>
      <c r="AR596" t="str">
        <f t="shared" si="1581"/>
        <v>POSITIF</v>
      </c>
      <c r="AS596">
        <f t="shared" si="1582"/>
        <v>4</v>
      </c>
      <c r="AT596">
        <f t="shared" si="1583"/>
        <v>54</v>
      </c>
      <c r="AU596">
        <f t="shared" si="1584"/>
        <v>17</v>
      </c>
      <c r="AV596">
        <f t="shared" si="1585"/>
        <v>1.0231092072287875</v>
      </c>
      <c r="AW596" s="4">
        <f t="shared" si="1586"/>
        <v>4.2629550301199477E-2</v>
      </c>
      <c r="AX596">
        <f t="shared" si="1587"/>
        <v>1.7856624273611312E-2</v>
      </c>
      <c r="AY596">
        <f t="shared" si="1588"/>
        <v>0.27877638159640999</v>
      </c>
      <c r="AZ596" s="4">
        <f t="shared" si="1589"/>
        <v>1.1615682566517084E-2</v>
      </c>
      <c r="BA596">
        <f t="shared" si="1590"/>
        <v>357197.3549997728</v>
      </c>
      <c r="BB596" t="s">
        <v>191</v>
      </c>
      <c r="BC596">
        <f t="shared" si="1591"/>
        <v>1.6701292149989465E-2</v>
      </c>
      <c r="BD596">
        <f t="shared" si="1592"/>
        <v>148.51171790428205</v>
      </c>
      <c r="BE596">
        <f t="shared" si="1593"/>
        <v>23.437028430860202</v>
      </c>
      <c r="BF596">
        <f t="shared" si="1594"/>
        <v>-2.2786558868277268E-3</v>
      </c>
      <c r="BG596">
        <f t="shared" si="1595"/>
        <v>23.434749774973376</v>
      </c>
      <c r="BH596" s="19">
        <f t="shared" si="1596"/>
        <v>0.17399642882229918</v>
      </c>
      <c r="BI596">
        <f t="shared" si="1597"/>
        <v>9.5475134395373367</v>
      </c>
      <c r="BJ596">
        <f t="shared" si="1598"/>
        <v>16.968513439537336</v>
      </c>
      <c r="BK596">
        <f t="shared" si="1599"/>
        <v>3.1509905388020343</v>
      </c>
      <c r="BL596">
        <f t="shared" si="1600"/>
        <v>5.4995159601285641E-2</v>
      </c>
      <c r="BM596">
        <f t="shared" si="1601"/>
        <v>251.37671105425798</v>
      </c>
      <c r="BN596">
        <f t="shared" si="1602"/>
        <v>16.7584474036172</v>
      </c>
      <c r="BO596">
        <f t="shared" si="1603"/>
        <v>16</v>
      </c>
      <c r="BP596">
        <f t="shared" si="1604"/>
        <v>45</v>
      </c>
      <c r="BQ596">
        <f t="shared" si="1605"/>
        <v>30</v>
      </c>
      <c r="BR596">
        <f t="shared" si="1606"/>
        <v>-17.039714423101589</v>
      </c>
      <c r="BS596" t="str">
        <f t="shared" si="1607"/>
        <v>NEGATIF</v>
      </c>
      <c r="BT596">
        <f t="shared" si="1672"/>
        <v>-0.29739912028268883</v>
      </c>
      <c r="BU596">
        <f t="shared" si="1544"/>
        <v>17</v>
      </c>
      <c r="BV596">
        <f t="shared" si="1545"/>
        <v>-2043</v>
      </c>
      <c r="BW596">
        <f t="shared" si="1546"/>
        <v>37</v>
      </c>
      <c r="BX596" t="str">
        <f t="shared" si="1547"/>
        <v>NEGATIF</v>
      </c>
      <c r="BY596">
        <f t="shared" si="1608"/>
        <v>7.3534393441849906</v>
      </c>
      <c r="BZ596">
        <f t="shared" si="1609"/>
        <v>187.35343934418498</v>
      </c>
      <c r="CA596">
        <f t="shared" si="1610"/>
        <v>65.756531302197942</v>
      </c>
      <c r="CB596" t="str">
        <f t="shared" si="1611"/>
        <v>POSITIF</v>
      </c>
      <c r="CC596">
        <f t="shared" si="1612"/>
        <v>65</v>
      </c>
      <c r="CD596">
        <f t="shared" si="1613"/>
        <v>45</v>
      </c>
      <c r="CE596">
        <f t="shared" si="1614"/>
        <v>23</v>
      </c>
      <c r="CG596">
        <f t="shared" si="1615"/>
        <v>4.3873512707312283</v>
      </c>
      <c r="CH596">
        <f t="shared" si="1616"/>
        <v>0.40901354295428566</v>
      </c>
      <c r="CI596">
        <f t="shared" si="1617"/>
        <v>0.40905331300203074</v>
      </c>
    </row>
    <row r="597" spans="1:87">
      <c r="A597">
        <f t="shared" ref="A597:F597" si="1707">A303</f>
        <v>7.0027777777777782</v>
      </c>
      <c r="B597">
        <f t="shared" si="1707"/>
        <v>111.315</v>
      </c>
      <c r="C597">
        <f t="shared" si="1707"/>
        <v>7</v>
      </c>
      <c r="D597">
        <f t="shared" si="1707"/>
        <v>2017</v>
      </c>
      <c r="E597">
        <f t="shared" si="1707"/>
        <v>5</v>
      </c>
      <c r="F597">
        <f t="shared" si="1707"/>
        <v>26</v>
      </c>
      <c r="G597">
        <f t="shared" si="1549"/>
        <v>0.12222152900771403</v>
      </c>
      <c r="H597">
        <f t="shared" ref="H597:J597" si="1708">H303</f>
        <v>24</v>
      </c>
      <c r="I597">
        <f t="shared" si="1708"/>
        <v>30</v>
      </c>
      <c r="J597">
        <f t="shared" si="1708"/>
        <v>24.5</v>
      </c>
      <c r="L597">
        <f t="shared" ref="L597:M597" si="1709">L303</f>
        <v>20</v>
      </c>
      <c r="M597">
        <f t="shared" si="1709"/>
        <v>-13</v>
      </c>
      <c r="N597">
        <f t="shared" si="1552"/>
        <v>2457900.229166667</v>
      </c>
      <c r="O597">
        <f t="shared" si="1553"/>
        <v>8.1273429360522115E-4</v>
      </c>
      <c r="P597">
        <f t="shared" si="1554"/>
        <v>2457900.2299794015</v>
      </c>
      <c r="Q597">
        <f t="shared" si="1555"/>
        <v>0.173996714015098</v>
      </c>
      <c r="R597">
        <f t="shared" si="1556"/>
        <v>249.4599129248852</v>
      </c>
      <c r="S597">
        <f t="shared" si="1557"/>
        <v>5.9856577869359171</v>
      </c>
      <c r="T597">
        <f t="shared" si="1558"/>
        <v>4.3538968322776048</v>
      </c>
      <c r="U597">
        <f t="shared" si="1559"/>
        <v>0.10446943627966898</v>
      </c>
      <c r="V597">
        <f t="shared" si="1560"/>
        <v>148.50664756141032</v>
      </c>
      <c r="W597">
        <f t="shared" si="1561"/>
        <v>2.5919299610454178</v>
      </c>
      <c r="X597">
        <f t="shared" si="1562"/>
        <v>64.481508016606313</v>
      </c>
      <c r="Y597">
        <f t="shared" si="1563"/>
        <v>1.1254146215408987</v>
      </c>
      <c r="Z597">
        <f t="shared" si="1564"/>
        <v>141.24240766521416</v>
      </c>
      <c r="AA597">
        <f t="shared" si="1565"/>
        <v>2.4651450572020637</v>
      </c>
      <c r="AB597">
        <f t="shared" si="1566"/>
        <v>2520.3015501002001</v>
      </c>
      <c r="AC597">
        <f t="shared" si="1567"/>
        <v>-52.942634299812269</v>
      </c>
      <c r="AD597">
        <f t="shared" si="1568"/>
        <v>-1818.6245982451335</v>
      </c>
      <c r="AE597">
        <f t="shared" si="1569"/>
        <v>-86.106591543657132</v>
      </c>
      <c r="AF597">
        <f t="shared" si="1570"/>
        <v>146.26220432705966</v>
      </c>
      <c r="AG597">
        <f t="shared" si="1571"/>
        <v>-57.150398739233083</v>
      </c>
      <c r="AH597">
        <f t="shared" si="1572"/>
        <v>651.7395315994238</v>
      </c>
      <c r="AI597">
        <f t="shared" si="1573"/>
        <v>0.18103875877761771</v>
      </c>
      <c r="AJ597">
        <f t="shared" si="1574"/>
        <v>249.64095168366282</v>
      </c>
      <c r="AK597">
        <f t="shared" si="1575"/>
        <v>4.3570565546919982</v>
      </c>
      <c r="AL597">
        <f t="shared" si="1576"/>
        <v>249</v>
      </c>
      <c r="AM597">
        <f t="shared" si="1577"/>
        <v>38</v>
      </c>
      <c r="AN597">
        <f t="shared" si="1578"/>
        <v>27</v>
      </c>
      <c r="AP597">
        <f t="shared" si="1579"/>
        <v>4.9043083624941302</v>
      </c>
      <c r="AQ597">
        <f t="shared" si="1580"/>
        <v>8.559632845861416E-2</v>
      </c>
      <c r="AR597" t="str">
        <f t="shared" si="1581"/>
        <v>POSITIF</v>
      </c>
      <c r="AS597">
        <f t="shared" si="1582"/>
        <v>4</v>
      </c>
      <c r="AT597">
        <f t="shared" si="1583"/>
        <v>54</v>
      </c>
      <c r="AU597">
        <f t="shared" si="1584"/>
        <v>15</v>
      </c>
      <c r="AV597">
        <f t="shared" si="1585"/>
        <v>1.0230956258650907</v>
      </c>
      <c r="AW597" s="4">
        <f t="shared" si="1586"/>
        <v>4.2628984411045449E-2</v>
      </c>
      <c r="AX597">
        <f t="shared" si="1587"/>
        <v>1.7856387234097892E-2</v>
      </c>
      <c r="AY597">
        <f t="shared" si="1588"/>
        <v>0.27877268131607064</v>
      </c>
      <c r="AZ597" s="4">
        <f t="shared" si="1589"/>
        <v>1.1615528388169609E-2</v>
      </c>
      <c r="BA597">
        <f t="shared" si="1590"/>
        <v>357202.09621011559</v>
      </c>
      <c r="BB597" t="s">
        <v>191</v>
      </c>
      <c r="BC597">
        <f t="shared" si="1591"/>
        <v>1.6701292138011366E-2</v>
      </c>
      <c r="BD597">
        <f t="shared" si="1592"/>
        <v>148.51116630254879</v>
      </c>
      <c r="BE597">
        <f t="shared" si="1593"/>
        <v>23.437028427151507</v>
      </c>
      <c r="BF597">
        <f t="shared" si="1594"/>
        <v>-2.2786871631165443E-3</v>
      </c>
      <c r="BG597">
        <f t="shared" si="1595"/>
        <v>23.434749739988391</v>
      </c>
      <c r="BH597" s="19">
        <f t="shared" si="1596"/>
        <v>0.173996714015098</v>
      </c>
      <c r="BI597">
        <f t="shared" si="1597"/>
        <v>9.7981979269844786</v>
      </c>
      <c r="BJ597">
        <f t="shared" si="1598"/>
        <v>17.219197926984478</v>
      </c>
      <c r="BK597">
        <f t="shared" si="1599"/>
        <v>6.9075139208952585</v>
      </c>
      <c r="BL597">
        <f t="shared" si="1600"/>
        <v>0.12055886104696539</v>
      </c>
      <c r="BM597">
        <f t="shared" si="1601"/>
        <v>251.38045498387189</v>
      </c>
      <c r="BN597">
        <f t="shared" si="1602"/>
        <v>16.758696998924794</v>
      </c>
      <c r="BO597">
        <f t="shared" si="1603"/>
        <v>16</v>
      </c>
      <c r="BP597">
        <f t="shared" si="1604"/>
        <v>45</v>
      </c>
      <c r="BQ597">
        <f t="shared" si="1605"/>
        <v>31</v>
      </c>
      <c r="BR597">
        <f t="shared" si="1606"/>
        <v>-17.04095365140817</v>
      </c>
      <c r="BS597" t="str">
        <f t="shared" si="1607"/>
        <v>NEGATIF</v>
      </c>
      <c r="BT597">
        <f t="shared" si="1672"/>
        <v>-0.29742074889682263</v>
      </c>
      <c r="BU597">
        <f t="shared" si="1544"/>
        <v>17</v>
      </c>
      <c r="BV597">
        <f t="shared" si="1545"/>
        <v>-2043</v>
      </c>
      <c r="BW597">
        <f t="shared" si="1546"/>
        <v>32</v>
      </c>
      <c r="BX597" t="str">
        <f t="shared" si="1547"/>
        <v>NEGATIF</v>
      </c>
      <c r="BY597">
        <f t="shared" si="1608"/>
        <v>15.791394151342812</v>
      </c>
      <c r="BZ597">
        <f t="shared" si="1609"/>
        <v>195.79139415134281</v>
      </c>
      <c r="CA597">
        <f t="shared" si="1610"/>
        <v>65.005285723453767</v>
      </c>
      <c r="CB597" t="str">
        <f t="shared" si="1611"/>
        <v>POSITIF</v>
      </c>
      <c r="CC597">
        <f t="shared" si="1612"/>
        <v>65</v>
      </c>
      <c r="CD597">
        <f t="shared" si="1613"/>
        <v>0</v>
      </c>
      <c r="CE597">
        <f t="shared" si="1614"/>
        <v>19</v>
      </c>
      <c r="CG597">
        <f t="shared" si="1615"/>
        <v>4.3874166146299531</v>
      </c>
      <c r="CH597">
        <f t="shared" si="1616"/>
        <v>0.40901354234368248</v>
      </c>
      <c r="CI597">
        <f t="shared" si="1617"/>
        <v>0.40905331293730179</v>
      </c>
    </row>
    <row r="598" spans="1:87">
      <c r="A598">
        <f t="shared" ref="A598:F598" si="1710">A304</f>
        <v>7.0027777777777782</v>
      </c>
      <c r="B598">
        <f t="shared" si="1710"/>
        <v>111.315</v>
      </c>
      <c r="C598">
        <f t="shared" si="1710"/>
        <v>7</v>
      </c>
      <c r="D598">
        <f t="shared" si="1710"/>
        <v>2017</v>
      </c>
      <c r="E598">
        <f t="shared" si="1710"/>
        <v>5</v>
      </c>
      <c r="F598">
        <f t="shared" si="1710"/>
        <v>26</v>
      </c>
      <c r="G598">
        <f t="shared" si="1549"/>
        <v>0.12222152900771403</v>
      </c>
      <c r="H598">
        <f t="shared" ref="H598:J598" si="1711">H304</f>
        <v>24</v>
      </c>
      <c r="I598">
        <f t="shared" si="1711"/>
        <v>45</v>
      </c>
      <c r="J598">
        <f t="shared" si="1711"/>
        <v>24.75</v>
      </c>
      <c r="L598">
        <f t="shared" ref="L598:M598" si="1712">L304</f>
        <v>20</v>
      </c>
      <c r="M598">
        <f t="shared" si="1712"/>
        <v>-13</v>
      </c>
      <c r="N598">
        <f t="shared" si="1552"/>
        <v>2457900.2395833335</v>
      </c>
      <c r="O598">
        <f t="shared" si="1553"/>
        <v>8.1273429360522115E-4</v>
      </c>
      <c r="P598">
        <f t="shared" si="1554"/>
        <v>2457900.240396068</v>
      </c>
      <c r="Q598">
        <f t="shared" si="1555"/>
        <v>0.17399699920788408</v>
      </c>
      <c r="R598">
        <f t="shared" si="1556"/>
        <v>249.4599129248852</v>
      </c>
      <c r="S598">
        <f t="shared" si="1557"/>
        <v>6.1217514561867574</v>
      </c>
      <c r="T598">
        <f t="shared" si="1558"/>
        <v>4.3538968322776048</v>
      </c>
      <c r="U598">
        <f t="shared" si="1559"/>
        <v>0.1068447188992163</v>
      </c>
      <c r="V598">
        <f t="shared" si="1560"/>
        <v>148.50609595806463</v>
      </c>
      <c r="W598">
        <f t="shared" si="1561"/>
        <v>2.5919203337508709</v>
      </c>
      <c r="X598">
        <f t="shared" si="1562"/>
        <v>64.491775176218653</v>
      </c>
      <c r="Y598">
        <f t="shared" si="1563"/>
        <v>1.1255938172809616</v>
      </c>
      <c r="Z598">
        <f t="shared" si="1564"/>
        <v>141.25267433457975</v>
      </c>
      <c r="AA598">
        <f t="shared" si="1565"/>
        <v>2.4653242443857071</v>
      </c>
      <c r="AB598">
        <f t="shared" si="1566"/>
        <v>2573.778050960977</v>
      </c>
      <c r="AC598">
        <f t="shared" si="1567"/>
        <v>-54.102421276641863</v>
      </c>
      <c r="AD598">
        <f t="shared" si="1568"/>
        <v>-1849.4451159332896</v>
      </c>
      <c r="AE598">
        <f t="shared" si="1569"/>
        <v>-79.301253093253422</v>
      </c>
      <c r="AF598">
        <f t="shared" si="1570"/>
        <v>145.18723692637383</v>
      </c>
      <c r="AG598">
        <f t="shared" si="1571"/>
        <v>-68.780081859681616</v>
      </c>
      <c r="AH598">
        <f t="shared" si="1572"/>
        <v>667.33641572448437</v>
      </c>
      <c r="AI598">
        <f t="shared" si="1573"/>
        <v>0.18537122659013455</v>
      </c>
      <c r="AJ598">
        <f t="shared" si="1574"/>
        <v>249.64528415147532</v>
      </c>
      <c r="AK598">
        <f t="shared" si="1575"/>
        <v>4.357132170520063</v>
      </c>
      <c r="AL598">
        <f t="shared" si="1576"/>
        <v>249</v>
      </c>
      <c r="AM598">
        <f t="shared" si="1577"/>
        <v>38</v>
      </c>
      <c r="AN598">
        <f t="shared" si="1578"/>
        <v>43</v>
      </c>
      <c r="AP598">
        <f t="shared" si="1579"/>
        <v>4.904071254314081</v>
      </c>
      <c r="AQ598">
        <f t="shared" si="1580"/>
        <v>8.5592190140188887E-2</v>
      </c>
      <c r="AR598" t="str">
        <f t="shared" si="1581"/>
        <v>POSITIF</v>
      </c>
      <c r="AS598">
        <f t="shared" si="1582"/>
        <v>4</v>
      </c>
      <c r="AT598">
        <f t="shared" si="1583"/>
        <v>54</v>
      </c>
      <c r="AU598">
        <f t="shared" si="1584"/>
        <v>14</v>
      </c>
      <c r="AV598">
        <f t="shared" si="1585"/>
        <v>1.0230816170539809</v>
      </c>
      <c r="AW598" s="4">
        <f t="shared" si="1586"/>
        <v>4.2628400710582541E-2</v>
      </c>
      <c r="AX598">
        <f t="shared" si="1587"/>
        <v>1.7856142734219736E-2</v>
      </c>
      <c r="AY598">
        <f t="shared" si="1588"/>
        <v>0.27876886457647859</v>
      </c>
      <c r="AZ598" s="4">
        <f t="shared" si="1589"/>
        <v>1.1615369357353274E-2</v>
      </c>
      <c r="BA598">
        <f t="shared" si="1590"/>
        <v>357206.986772865</v>
      </c>
      <c r="BB598" t="s">
        <v>191</v>
      </c>
      <c r="BC598">
        <f t="shared" si="1591"/>
        <v>1.670129212603327E-2</v>
      </c>
      <c r="BD598">
        <f t="shared" si="1592"/>
        <v>148.51061470084014</v>
      </c>
      <c r="BE598">
        <f t="shared" si="1593"/>
        <v>23.437028423442811</v>
      </c>
      <c r="BF598">
        <f t="shared" si="1594"/>
        <v>-2.2787184264136859E-3</v>
      </c>
      <c r="BG598">
        <f t="shared" si="1595"/>
        <v>23.434749705016397</v>
      </c>
      <c r="BH598" s="19">
        <f t="shared" si="1596"/>
        <v>0.17399699920788408</v>
      </c>
      <c r="BI598">
        <f t="shared" si="1597"/>
        <v>10.048882403255751</v>
      </c>
      <c r="BJ598">
        <f t="shared" si="1598"/>
        <v>17.469882403255752</v>
      </c>
      <c r="BK598">
        <f t="shared" si="1599"/>
        <v>10.663843255115459</v>
      </c>
      <c r="BL598">
        <f t="shared" si="1600"/>
        <v>0.1861191757183544</v>
      </c>
      <c r="BM598">
        <f t="shared" si="1601"/>
        <v>251.38439279372082</v>
      </c>
      <c r="BN598">
        <f t="shared" si="1602"/>
        <v>16.758959519581389</v>
      </c>
      <c r="BO598">
        <f t="shared" si="1603"/>
        <v>16</v>
      </c>
      <c r="BP598">
        <f t="shared" si="1604"/>
        <v>45</v>
      </c>
      <c r="BQ598">
        <f t="shared" si="1605"/>
        <v>32</v>
      </c>
      <c r="BR598">
        <f t="shared" si="1606"/>
        <v>-17.041812850770345</v>
      </c>
      <c r="BS598" t="str">
        <f t="shared" si="1607"/>
        <v>NEGATIF</v>
      </c>
      <c r="BT598">
        <f t="shared" si="1672"/>
        <v>-0.29743574475462359</v>
      </c>
      <c r="BU598">
        <f t="shared" si="1544"/>
        <v>17</v>
      </c>
      <c r="BV598">
        <f t="shared" si="1545"/>
        <v>-2043</v>
      </c>
      <c r="BW598">
        <f t="shared" si="1546"/>
        <v>29</v>
      </c>
      <c r="BX598" t="str">
        <f t="shared" si="1547"/>
        <v>NEGATIF</v>
      </c>
      <c r="BY598">
        <f t="shared" si="1608"/>
        <v>23.575238837557354</v>
      </c>
      <c r="BZ598">
        <f t="shared" si="1609"/>
        <v>203.57523883755735</v>
      </c>
      <c r="CA598">
        <f t="shared" si="1610"/>
        <v>63.745745215314223</v>
      </c>
      <c r="CB598" t="str">
        <f t="shared" si="1611"/>
        <v>POSITIF</v>
      </c>
      <c r="CC598">
        <f t="shared" si="1612"/>
        <v>63</v>
      </c>
      <c r="CD598">
        <f t="shared" si="1613"/>
        <v>44</v>
      </c>
      <c r="CE598">
        <f t="shared" si="1614"/>
        <v>44</v>
      </c>
      <c r="CG598">
        <f t="shared" si="1615"/>
        <v>4.3874853423771345</v>
      </c>
      <c r="CH598">
        <f t="shared" si="1616"/>
        <v>0.40901354173330606</v>
      </c>
      <c r="CI598">
        <f t="shared" si="1617"/>
        <v>0.40905331287257285</v>
      </c>
    </row>
    <row r="599" spans="1:87">
      <c r="AW599" s="4"/>
      <c r="AZ599" s="4"/>
      <c r="BH599" s="19"/>
    </row>
    <row r="600" spans="1:87">
      <c r="P600">
        <f t="shared" ref="P600:P662" si="1713">N600+O600</f>
        <v>0</v>
      </c>
      <c r="AW600" s="4"/>
      <c r="AZ600" s="4"/>
      <c r="BH600" s="19"/>
    </row>
    <row r="601" spans="1:87">
      <c r="A601">
        <f>A503</f>
        <v>7.0027777777777782</v>
      </c>
      <c r="B601">
        <f>B503</f>
        <v>111.315</v>
      </c>
      <c r="C601">
        <f>C503</f>
        <v>7</v>
      </c>
      <c r="D601">
        <f>D503</f>
        <v>2017</v>
      </c>
      <c r="E601">
        <f>E503</f>
        <v>5</v>
      </c>
      <c r="F601">
        <f>F503-3</f>
        <v>23</v>
      </c>
      <c r="G601">
        <f t="shared" ref="G601:M601" si="1714">G503</f>
        <v>0.12222152900771403</v>
      </c>
      <c r="H601">
        <f t="shared" si="1714"/>
        <v>1</v>
      </c>
      <c r="I601">
        <f t="shared" si="1714"/>
        <v>0</v>
      </c>
      <c r="J601">
        <f t="shared" si="1714"/>
        <v>1</v>
      </c>
      <c r="K601">
        <f t="shared" si="1714"/>
        <v>0</v>
      </c>
      <c r="L601">
        <f t="shared" si="1714"/>
        <v>20</v>
      </c>
      <c r="M601">
        <f t="shared" si="1714"/>
        <v>-13</v>
      </c>
      <c r="N601">
        <f t="shared" si="1552"/>
        <v>2457896.25</v>
      </c>
      <c r="O601">
        <f>O59</f>
        <v>8.1270152549154447E-4</v>
      </c>
      <c r="P601">
        <f t="shared" si="1713"/>
        <v>2457896.2508127014</v>
      </c>
      <c r="Q601">
        <f t="shared" ref="Q601:Q662" si="1715">(P601-2451545)/36525</f>
        <v>0.17388777036827968</v>
      </c>
      <c r="R601">
        <f t="shared" ref="R601:R662" si="1716" xml:space="preserve"> MOD(218.317 + 481267.883*O601, 360)</f>
        <v>249.44414268418609</v>
      </c>
      <c r="S601">
        <f t="shared" ref="S601:S662" si="1717" xml:space="preserve"> MOD(134.954 + 477198.849*Q601, 360)</f>
        <v>313.99787491936877</v>
      </c>
      <c r="T601">
        <f t="shared" ref="T601:T662" si="1718">RADIANS(R601)</f>
        <v>4.3536215896535735</v>
      </c>
      <c r="U601">
        <f t="shared" ref="U601:U662" si="1719">RADIANS(S601)</f>
        <v>5.4802967616083098</v>
      </c>
      <c r="V601">
        <f t="shared" ref="V601:V662" si="1720" xml:space="preserve"> MOD(125.041 - 1934.142*Q601, 360)</f>
        <v>148.71736004435479</v>
      </c>
      <c r="W601">
        <f t="shared" ref="W601:W662" si="1721">RADIANS(V601)</f>
        <v>2.5956075876478515</v>
      </c>
      <c r="X601">
        <f t="shared" ref="X601:X662" si="1722" xml:space="preserve"> MOD(280.466 + 36000.769*Q601, 360)</f>
        <v>60.559452953481923</v>
      </c>
      <c r="Y601">
        <f t="shared" ref="Y601:Y662" si="1723">RADIANS(X601)</f>
        <v>1.0569618472448639</v>
      </c>
      <c r="Z601">
        <f t="shared" ref="Z601:Z662" si="1724" xml:space="preserve"> MOD(357.526 + 35999.05*Q601, 360)</f>
        <v>137.3205398762193</v>
      </c>
      <c r="AA601">
        <f t="shared" ref="AA601:AA662" si="1725">RADIANS(Z601)</f>
        <v>2.3966955514561934</v>
      </c>
      <c r="AB601">
        <f t="shared" ref="AB601:AB662" si="1726" xml:space="preserve"> 22640*SIN(U601) + 769*SIN(2*D327) + 36*SIN(3*D327)</f>
        <v>-16127.022991155882</v>
      </c>
      <c r="AC601">
        <f t="shared" ref="AC601:AC662" si="1727" xml:space="preserve"> -125*SIN(T601 - X601)</f>
        <v>-42.019972144032153</v>
      </c>
      <c r="AD601">
        <f t="shared" ref="AD601:AD662" si="1728" xml:space="preserve"> 2370*SIN(2*(T601 - X601))</f>
        <v>1500.6695397740361</v>
      </c>
      <c r="AE601">
        <f t="shared" ref="AE601:AE662" si="1729" xml:space="preserve"> -668*SIN(Z601)</f>
        <v>527.19857133460198</v>
      </c>
      <c r="AF601">
        <f t="shared" ref="AF601:AF662" si="1730" xml:space="preserve"> -412*SIN(2*(T601 - W601)) + 212*SIN(2*(T601 - Y601 - U601))</f>
        <v>350.18754227442992</v>
      </c>
      <c r="AG601">
        <f t="shared" ref="AG601:AG662" si="1731" xml:space="preserve"> 4586*SIN(2*(T601 - Y601) - U601) + 206*SIN(2*(T601 - Y601) - U601 -AA601) + 192*SIN(2*(T601 - Y601) + U601) + 165*SIN(2*(T601 - Y601) - AA601) + 148*SIN(U601 - AA601) - 110*SIN(U601 + AA601)</f>
        <v>3580.4970456762971</v>
      </c>
      <c r="AH601">
        <f t="shared" ref="AH601:AH662" si="1732" xml:space="preserve"> SUM(AB601:AG601)</f>
        <v>-10210.490264240547</v>
      </c>
      <c r="AI601">
        <f t="shared" ref="AI601:AI662" si="1733">AH601/3600</f>
        <v>-2.8362472956223743</v>
      </c>
      <c r="AJ601">
        <f t="shared" ref="AJ601:AJ662" si="1734">MOD(R601+AI601,360)</f>
        <v>246.60789538856372</v>
      </c>
      <c r="AK601">
        <f t="shared" ref="AK601:AK662" si="1735">RADIANS(AJ601)</f>
        <v>4.3041197359441776</v>
      </c>
      <c r="AL601">
        <f t="shared" ref="AL601:AL662" si="1736">INT(AJ601)</f>
        <v>246</v>
      </c>
      <c r="AM601">
        <f t="shared" ref="AM601:AM662" si="1737">INT(60*(AJ601-AL601))</f>
        <v>36</v>
      </c>
      <c r="AN601">
        <f t="shared" ref="AN601:AN662" si="1738">INT(3600*(AJ601-AL601)-60*AM601)</f>
        <v>28</v>
      </c>
      <c r="AP601">
        <f t="shared" ref="AP601:AP662" si="1739">(18520*SIN(AK601-W601+0.114*SIN(2*(T601-W601))*PI()/180+0.15*SIN(AA601)*PI()/180)-526*SIN(2*Y601-T601-W601)+44*SIN(2*Y601-T601-W601+U601)-31*SIN((2*Y601-T601-W601-U601)-23*SIN((2*Y601-T601-W601+AA601)+11*SIN((2*Y601-T601-W601-AA601)-25*SIN(T601-W601-2*U601)+21*SIN(T601-W601-U601)))))/3600</f>
        <v>4.9593022000086684</v>
      </c>
      <c r="AQ601">
        <f t="shared" ref="AQ601:AQ662" si="1740">RADIANS(AP601)</f>
        <v>8.6556151991549618E-2</v>
      </c>
      <c r="AR601" t="str">
        <f t="shared" ref="AR601:AR662" si="1741">IF(B343&lt;0, "NEGATIF", "POSITIF")</f>
        <v>POSITIF</v>
      </c>
      <c r="AS601">
        <f t="shared" ref="AS601:AS662" si="1742">INT(ABS(AP601))</f>
        <v>4</v>
      </c>
      <c r="AT601">
        <f t="shared" ref="AT601:AT662" si="1743">INT(60*(ABS(AP601)-AS601))</f>
        <v>57</v>
      </c>
      <c r="AU601">
        <f t="shared" ref="AU601:AU662" si="1744">INT(3600*(ABS(AP601)-AS601)-60*AT601)</f>
        <v>33</v>
      </c>
      <c r="AV601">
        <f t="shared" ref="AV601:AV662" si="1745">(3423 + 187*COS(U601)+10*COS(2*U601)+34*COS(2*(T601-Y601)-U601)+28*COS(2*(T601-Y601))+3*COS(2*(T601-Y601)+U601))/3600</f>
        <v>0.99913334789021846</v>
      </c>
      <c r="AW601" s="4">
        <f t="shared" ref="AW601:AW662" si="1746">AV601/24</f>
        <v>4.1630556162092436E-2</v>
      </c>
      <c r="AX601">
        <f t="shared" ref="AX601:AX662" si="1747">RADIANS(AV601)</f>
        <v>1.7438166587158251E-2</v>
      </c>
      <c r="AY601">
        <f t="shared" ref="AY601:AY662" si="1748">DEGREES(ASIN(0.272493*SIN(AX601)))</f>
        <v>0.27224406958210873</v>
      </c>
      <c r="AZ601" s="4">
        <f t="shared" ref="AZ601:AZ662" si="1749">AY601/24</f>
        <v>1.134350289925453E-2</v>
      </c>
      <c r="BA601">
        <f t="shared" ref="BA601:BA662" si="1750">6378/SIN(AX601)</f>
        <v>365767.99670370581</v>
      </c>
      <c r="BB601" t="s">
        <v>191</v>
      </c>
      <c r="BC601">
        <f t="shared" ref="BC601:BC662" si="1751">0.0167086 - 0.000042*Q601</f>
        <v>1.6701296713644533E-2</v>
      </c>
      <c r="BD601">
        <f t="shared" ref="BD601:BD662" si="1752">MOD(125.04452-1934.13626*Q601, 360)</f>
        <v>148.72187816015671</v>
      </c>
      <c r="BE601">
        <f t="shared" ref="BE601:BE662" si="1753">23.43929111 - 0.01300417*Q601</f>
        <v>23.437029843873209</v>
      </c>
      <c r="BF601">
        <f t="shared" ref="BF601:BF662" si="1754">9.2*COS(W601)/3600 + 0.57*COS(2*Y601)/3600</f>
        <v>-2.2658483529171373E-3</v>
      </c>
      <c r="BG601">
        <f t="shared" ref="BG601:BG662" si="1755">BE601+BF601</f>
        <v>23.434763995520292</v>
      </c>
      <c r="BH601" s="19">
        <f t="shared" ref="BH601:BH662" si="1756">(P601-2451545)/36525</f>
        <v>0.17388777036827968</v>
      </c>
      <c r="BI601">
        <f t="shared" ref="BI601:BI662" si="1757">MOD(280.46061837+360.98564736629*(N601-2451545)+0.000387933*BH601*BH601+(-17.2*SIN(W601)-1.32*SIN(2*Y601))*COS(CH601)/3600,360)/15</f>
        <v>10.036726731465508</v>
      </c>
      <c r="BJ601">
        <f t="shared" ref="BJ601:BJ662" si="1758">MOD(BI601+B601/15,24)</f>
        <v>17.45772673146551</v>
      </c>
      <c r="BK601">
        <f t="shared" ref="BK601:BK662" si="1759">MOD(BJ601-BN601,24)*15</f>
        <v>13.238447650937992</v>
      </c>
      <c r="BL601">
        <f t="shared" ref="BL601:BL662" si="1760">RADIANS(BK601)</f>
        <v>0.23105449936177694</v>
      </c>
      <c r="BM601">
        <f t="shared" ref="BM601:BM662" si="1761">MOD(DEGREES(ATAN2(COS(AK601),SIN(AK601)*COS(CH601)-TAN(CI601)*SIN(CH601))),360)</f>
        <v>248.62745332104467</v>
      </c>
      <c r="BN601">
        <f t="shared" ref="BN601:BN662" si="1762">BM601/15</f>
        <v>16.57516355473631</v>
      </c>
      <c r="BO601">
        <f t="shared" ref="BO601:BO662" si="1763">INT(BN601)</f>
        <v>16</v>
      </c>
      <c r="BP601">
        <f t="shared" ref="BP601:BP662" si="1764">INT(60*(BN601-BO601))</f>
        <v>34</v>
      </c>
      <c r="BQ601">
        <f t="shared" ref="BQ601:BQ662" si="1765">INT(3600*(BN601-BO601)-60*BP601)</f>
        <v>30</v>
      </c>
      <c r="BR601">
        <f t="shared" ref="BR601:BR662" si="1766">DEGREES(ASIN(SIN(AQ601)*COS(CH601)+COS(AQ601)*SIN(CH601)*SIN(AK601)))</f>
        <v>-16.518997879127383</v>
      </c>
      <c r="BS601" t="str">
        <f t="shared" ref="BS601:BS662" si="1767">IF(BR601&lt;0, "NEGATIF", "POSITIF")</f>
        <v>NEGATIF</v>
      </c>
      <c r="BT601">
        <f t="shared" ref="BT601:BT662" si="1768">RADIANS(BR601)</f>
        <v>-0.28831090212073313</v>
      </c>
      <c r="BU601">
        <f t="shared" ref="BU601:BU662" si="1769">INT(ABS(BR601))</f>
        <v>16</v>
      </c>
      <c r="BV601">
        <f t="shared" ref="BV601:BV662" si="1770">INT(60*(BR601-BU601))</f>
        <v>-1952</v>
      </c>
      <c r="BW601">
        <f t="shared" ref="BW601:BW662" si="1771">INT(3600*(BR601-BU601)-60*BV601)</f>
        <v>51</v>
      </c>
      <c r="BX601" t="str">
        <f t="shared" ref="BX601:BX662" si="1772">IF(BR601&lt;0, "NEGATIF", "POSITIF")</f>
        <v>NEGATIF</v>
      </c>
      <c r="BY601">
        <f t="shared" ref="BY601:BY662" si="1773">DEGREES(ATAN2(COS(BL601)*SIN(G601)-TAN(BT601)*COS(G601),SIN(BL601)))</f>
        <v>29.005587108386862</v>
      </c>
      <c r="BZ601">
        <f t="shared" ref="BZ601:BZ662" si="1774">MOD(BY601+180,360)</f>
        <v>209.00558710838686</v>
      </c>
      <c r="CA601">
        <f t="shared" ref="CA601:CA662" si="1775">DEGREES(ASIN(SIN(G601)*SIN(BT601)+COS(G601)*COS(BT601)*COS(BL601)))</f>
        <v>63.077630415808585</v>
      </c>
      <c r="CB601" t="str">
        <f t="shared" ref="CB601:CB662" si="1776">IF(CA601&lt;0, "NEGATIF", "POSITIF")</f>
        <v>POSITIF</v>
      </c>
      <c r="CC601">
        <f t="shared" ref="CC601:CC662" si="1777">INT(ABS(CA601))</f>
        <v>63</v>
      </c>
      <c r="CD601">
        <f t="shared" ref="CD601:CD662" si="1778">INT(60*(ABS(CA601)-CC601))</f>
        <v>4</v>
      </c>
      <c r="CE601">
        <f t="shared" ref="CE601:CE662" si="1779">INT(3600*(ABS(CA601)-CC601)-60*CD601)</f>
        <v>39</v>
      </c>
      <c r="CG601">
        <f t="shared" ref="CG601:CG662" si="1780">RADIANS(BM601)</f>
        <v>4.3393676713007396</v>
      </c>
      <c r="CH601">
        <f t="shared" ref="CH601:CH662" si="1781">RADIANS(BG601)</f>
        <v>0.40901379114965075</v>
      </c>
      <c r="CI601">
        <f t="shared" ref="CI601:CI662" si="1782">RADIANS(BE601)</f>
        <v>0.40905333766376006</v>
      </c>
    </row>
    <row r="602" spans="1:87">
      <c r="A602">
        <f t="shared" ref="A602:E602" si="1783">A504</f>
        <v>7.0027777777777782</v>
      </c>
      <c r="B602">
        <f t="shared" si="1783"/>
        <v>111.315</v>
      </c>
      <c r="C602">
        <f t="shared" si="1783"/>
        <v>7</v>
      </c>
      <c r="D602">
        <f t="shared" si="1783"/>
        <v>2017</v>
      </c>
      <c r="E602">
        <f t="shared" si="1783"/>
        <v>5</v>
      </c>
      <c r="F602">
        <f t="shared" ref="F602:F665" si="1784">F504-3</f>
        <v>23</v>
      </c>
      <c r="G602">
        <f t="shared" ref="G602:M602" si="1785">G504</f>
        <v>0.12222152900771403</v>
      </c>
      <c r="H602">
        <f t="shared" si="1785"/>
        <v>1</v>
      </c>
      <c r="I602">
        <f t="shared" si="1785"/>
        <v>15</v>
      </c>
      <c r="J602">
        <f t="shared" si="1785"/>
        <v>1.25</v>
      </c>
      <c r="K602">
        <f t="shared" si="1785"/>
        <v>0</v>
      </c>
      <c r="L602">
        <f t="shared" si="1785"/>
        <v>20</v>
      </c>
      <c r="M602">
        <f t="shared" si="1785"/>
        <v>-13</v>
      </c>
      <c r="N602">
        <f t="shared" si="1552"/>
        <v>2457896.260416667</v>
      </c>
      <c r="O602">
        <f t="shared" ref="O602:O603" si="1786">O60</f>
        <v>8.1270152549154447E-4</v>
      </c>
      <c r="P602">
        <f t="shared" si="1713"/>
        <v>2457896.2612293684</v>
      </c>
      <c r="Q602">
        <f t="shared" si="1715"/>
        <v>0.1738880555610785</v>
      </c>
      <c r="R602">
        <f t="shared" si="1716"/>
        <v>249.44414268418609</v>
      </c>
      <c r="S602">
        <f t="shared" si="1717"/>
        <v>314.13396859470231</v>
      </c>
      <c r="T602">
        <f t="shared" si="1718"/>
        <v>4.3536215896535735</v>
      </c>
      <c r="U602">
        <f t="shared" si="1719"/>
        <v>5.48267204433402</v>
      </c>
      <c r="V602">
        <f t="shared" si="1720"/>
        <v>148.71680844098449</v>
      </c>
      <c r="W602">
        <f t="shared" si="1721"/>
        <v>2.5955979603528747</v>
      </c>
      <c r="X602">
        <f t="shared" si="1722"/>
        <v>60.569720113552648</v>
      </c>
      <c r="Y602">
        <f t="shared" si="1723"/>
        <v>1.0571410429929273</v>
      </c>
      <c r="Z602">
        <f t="shared" si="1724"/>
        <v>137.33080654604328</v>
      </c>
      <c r="AA602">
        <f t="shared" si="1725"/>
        <v>2.3968747386478371</v>
      </c>
      <c r="AB602">
        <f t="shared" si="1726"/>
        <v>-16089.622290284744</v>
      </c>
      <c r="AC602">
        <f t="shared" si="1727"/>
        <v>-40.809070840862738</v>
      </c>
      <c r="AD602">
        <f t="shared" si="1728"/>
        <v>1462.6883974175767</v>
      </c>
      <c r="AE602">
        <f t="shared" si="1729"/>
        <v>522.95920242236946</v>
      </c>
      <c r="AF602">
        <f t="shared" si="1730"/>
        <v>350.55873789301813</v>
      </c>
      <c r="AG602">
        <f t="shared" si="1731"/>
        <v>3574.8394540101854</v>
      </c>
      <c r="AH602">
        <f t="shared" si="1732"/>
        <v>-10219.385569382459</v>
      </c>
      <c r="AI602">
        <f t="shared" si="1733"/>
        <v>-2.8387182137173497</v>
      </c>
      <c r="AJ602">
        <f t="shared" si="1734"/>
        <v>246.60542447046873</v>
      </c>
      <c r="AK602">
        <f t="shared" si="1735"/>
        <v>4.3040766102878729</v>
      </c>
      <c r="AL602">
        <f t="shared" si="1736"/>
        <v>246</v>
      </c>
      <c r="AM602">
        <f t="shared" si="1737"/>
        <v>36</v>
      </c>
      <c r="AN602">
        <f t="shared" si="1738"/>
        <v>19</v>
      </c>
      <c r="AP602">
        <f t="shared" si="1739"/>
        <v>4.9489566588299452</v>
      </c>
      <c r="AQ602">
        <f t="shared" si="1740"/>
        <v>8.637558823508025E-2</v>
      </c>
      <c r="AR602" t="str">
        <f t="shared" si="1741"/>
        <v>POSITIF</v>
      </c>
      <c r="AS602">
        <f t="shared" si="1742"/>
        <v>4</v>
      </c>
      <c r="AT602">
        <f t="shared" si="1743"/>
        <v>56</v>
      </c>
      <c r="AU602">
        <f t="shared" si="1744"/>
        <v>56</v>
      </c>
      <c r="AV602">
        <f t="shared" si="1745"/>
        <v>0.99925998027136731</v>
      </c>
      <c r="AW602" s="4">
        <f t="shared" si="1746"/>
        <v>4.1635832511306974E-2</v>
      </c>
      <c r="AX602">
        <f t="shared" si="1747"/>
        <v>1.744037673914894E-2</v>
      </c>
      <c r="AY602">
        <f t="shared" si="1748"/>
        <v>0.27227857116201243</v>
      </c>
      <c r="AZ602" s="4">
        <f t="shared" si="1749"/>
        <v>1.1344940465083851E-2</v>
      </c>
      <c r="BA602">
        <f t="shared" si="1750"/>
        <v>365721.64902848267</v>
      </c>
      <c r="BB602" t="s">
        <v>191</v>
      </c>
      <c r="BC602">
        <f t="shared" si="1751"/>
        <v>1.6701296701666434E-2</v>
      </c>
      <c r="BD602">
        <f t="shared" si="1752"/>
        <v>148.72132655842344</v>
      </c>
      <c r="BE602">
        <f t="shared" si="1753"/>
        <v>23.437029840164513</v>
      </c>
      <c r="BF602">
        <f t="shared" si="1754"/>
        <v>-2.2658841516313339E-3</v>
      </c>
      <c r="BG602">
        <f t="shared" si="1755"/>
        <v>23.434763956012883</v>
      </c>
      <c r="BH602" s="19">
        <f t="shared" si="1756"/>
        <v>0.1738880555610785</v>
      </c>
      <c r="BI602">
        <f t="shared" si="1757"/>
        <v>10.287411218012373</v>
      </c>
      <c r="BJ602">
        <f t="shared" si="1758"/>
        <v>17.708411218012373</v>
      </c>
      <c r="BK602">
        <f t="shared" si="1759"/>
        <v>17.000954554527254</v>
      </c>
      <c r="BL602">
        <f t="shared" si="1760"/>
        <v>0.29672263295842644</v>
      </c>
      <c r="BM602">
        <f t="shared" si="1761"/>
        <v>248.62521371565833</v>
      </c>
      <c r="BN602">
        <f t="shared" si="1762"/>
        <v>16.575014247710556</v>
      </c>
      <c r="BO602">
        <f t="shared" si="1763"/>
        <v>16</v>
      </c>
      <c r="BP602">
        <f t="shared" si="1764"/>
        <v>34</v>
      </c>
      <c r="BQ602">
        <f t="shared" si="1765"/>
        <v>30</v>
      </c>
      <c r="BR602">
        <f t="shared" si="1766"/>
        <v>-16.528796631892241</v>
      </c>
      <c r="BS602" t="str">
        <f t="shared" si="1767"/>
        <v>NEGATIF</v>
      </c>
      <c r="BT602">
        <f t="shared" si="1768"/>
        <v>-0.2884819226190688</v>
      </c>
      <c r="BU602">
        <f t="shared" si="1769"/>
        <v>16</v>
      </c>
      <c r="BV602">
        <f t="shared" si="1770"/>
        <v>-1952</v>
      </c>
      <c r="BW602">
        <f t="shared" si="1771"/>
        <v>16</v>
      </c>
      <c r="BX602" t="str">
        <f t="shared" si="1772"/>
        <v>NEGATIF</v>
      </c>
      <c r="BY602">
        <f t="shared" si="1773"/>
        <v>35.419289495070004</v>
      </c>
      <c r="BZ602">
        <f t="shared" si="1774"/>
        <v>215.41928949507002</v>
      </c>
      <c r="CA602">
        <f t="shared" si="1775"/>
        <v>61.075574939380331</v>
      </c>
      <c r="CB602" t="str">
        <f t="shared" si="1776"/>
        <v>POSITIF</v>
      </c>
      <c r="CC602">
        <f t="shared" si="1777"/>
        <v>61</v>
      </c>
      <c r="CD602">
        <f t="shared" si="1778"/>
        <v>4</v>
      </c>
      <c r="CE602">
        <f t="shared" si="1779"/>
        <v>32</v>
      </c>
      <c r="CG602">
        <f t="shared" si="1780"/>
        <v>4.3393285828128025</v>
      </c>
      <c r="CH602">
        <f t="shared" si="1781"/>
        <v>0.40901379046011643</v>
      </c>
      <c r="CI602">
        <f t="shared" si="1782"/>
        <v>0.40905333759903112</v>
      </c>
    </row>
    <row r="603" spans="1:87">
      <c r="A603">
        <f t="shared" ref="A603:E603" si="1787">A505</f>
        <v>7.0027777777777782</v>
      </c>
      <c r="B603">
        <f t="shared" si="1787"/>
        <v>111.315</v>
      </c>
      <c r="C603">
        <f t="shared" si="1787"/>
        <v>7</v>
      </c>
      <c r="D603">
        <f t="shared" si="1787"/>
        <v>2017</v>
      </c>
      <c r="E603">
        <f t="shared" si="1787"/>
        <v>5</v>
      </c>
      <c r="F603">
        <f t="shared" si="1784"/>
        <v>23</v>
      </c>
      <c r="G603">
        <f t="shared" ref="G603:M603" si="1788">G505</f>
        <v>0.12222152900771403</v>
      </c>
      <c r="H603">
        <f t="shared" si="1788"/>
        <v>1</v>
      </c>
      <c r="I603">
        <f t="shared" si="1788"/>
        <v>30</v>
      </c>
      <c r="J603">
        <f t="shared" si="1788"/>
        <v>1.5</v>
      </c>
      <c r="K603">
        <f t="shared" si="1788"/>
        <v>0</v>
      </c>
      <c r="L603">
        <f t="shared" si="1788"/>
        <v>20</v>
      </c>
      <c r="M603">
        <f t="shared" si="1788"/>
        <v>-13</v>
      </c>
      <c r="N603">
        <f t="shared" ref="N603:N662" si="1789">1720994.5+INT(365.25*D603)+INT(30.60001*(E603+1))+M603+F603+(H603+I603/60)/24 -C603/24</f>
        <v>2457896.2708333335</v>
      </c>
      <c r="O603">
        <f t="shared" si="1786"/>
        <v>8.1270152549154447E-4</v>
      </c>
      <c r="P603">
        <f t="shared" si="1713"/>
        <v>2457896.2716460349</v>
      </c>
      <c r="Q603">
        <f t="shared" si="1715"/>
        <v>0.17388834075386458</v>
      </c>
      <c r="R603">
        <f t="shared" si="1716"/>
        <v>249.44414268418609</v>
      </c>
      <c r="S603">
        <f t="shared" si="1717"/>
        <v>314.2700622639677</v>
      </c>
      <c r="T603">
        <f t="shared" si="1718"/>
        <v>4.3536215896535735</v>
      </c>
      <c r="U603">
        <f t="shared" si="1719"/>
        <v>5.4850473269538211</v>
      </c>
      <c r="V603">
        <f t="shared" si="1720"/>
        <v>148.71625683763881</v>
      </c>
      <c r="W603">
        <f t="shared" si="1721"/>
        <v>2.5955883330583274</v>
      </c>
      <c r="X603">
        <f t="shared" si="1722"/>
        <v>60.579987273164988</v>
      </c>
      <c r="Y603">
        <f t="shared" si="1723"/>
        <v>1.0573202387329905</v>
      </c>
      <c r="Z603">
        <f t="shared" si="1724"/>
        <v>137.34107321540887</v>
      </c>
      <c r="AA603">
        <f t="shared" si="1725"/>
        <v>2.39705392583148</v>
      </c>
      <c r="AB603">
        <f t="shared" si="1726"/>
        <v>-16052.129914590687</v>
      </c>
      <c r="AC603">
        <f t="shared" si="1727"/>
        <v>-39.593867758934707</v>
      </c>
      <c r="AD603">
        <f t="shared" si="1728"/>
        <v>1424.0905237607612</v>
      </c>
      <c r="AE603">
        <f t="shared" si="1729"/>
        <v>518.66471192917504</v>
      </c>
      <c r="AF603">
        <f t="shared" si="1730"/>
        <v>350.92471672378826</v>
      </c>
      <c r="AG603">
        <f t="shared" si="1731"/>
        <v>3569.153926702284</v>
      </c>
      <c r="AH603">
        <f t="shared" si="1732"/>
        <v>-10228.889903233612</v>
      </c>
      <c r="AI603">
        <f t="shared" si="1733"/>
        <v>-2.8413583064537811</v>
      </c>
      <c r="AJ603">
        <f t="shared" si="1734"/>
        <v>246.60278437773232</v>
      </c>
      <c r="AK603">
        <f t="shared" si="1735"/>
        <v>4.3040305319770651</v>
      </c>
      <c r="AL603">
        <f t="shared" si="1736"/>
        <v>246</v>
      </c>
      <c r="AM603">
        <f t="shared" si="1737"/>
        <v>36</v>
      </c>
      <c r="AN603">
        <f t="shared" si="1738"/>
        <v>10</v>
      </c>
      <c r="AP603">
        <f t="shared" si="1739"/>
        <v>4.9660298958208964</v>
      </c>
      <c r="AQ603">
        <f t="shared" si="1740"/>
        <v>8.667357243454564E-2</v>
      </c>
      <c r="AR603" t="str">
        <f t="shared" si="1741"/>
        <v>POSITIF</v>
      </c>
      <c r="AS603">
        <f t="shared" si="1742"/>
        <v>4</v>
      </c>
      <c r="AT603">
        <f t="shared" si="1743"/>
        <v>57</v>
      </c>
      <c r="AU603">
        <f t="shared" si="1744"/>
        <v>57</v>
      </c>
      <c r="AV603">
        <f t="shared" si="1745"/>
        <v>0.99938637516029305</v>
      </c>
      <c r="AW603" s="4">
        <f t="shared" si="1746"/>
        <v>4.164109896501221E-2</v>
      </c>
      <c r="AX603">
        <f t="shared" si="1747"/>
        <v>1.7442582746118387E-2</v>
      </c>
      <c r="AY603">
        <f t="shared" si="1748"/>
        <v>0.27231300803482988</v>
      </c>
      <c r="AZ603" s="4">
        <f t="shared" si="1749"/>
        <v>1.1346375334784579E-2</v>
      </c>
      <c r="BA603">
        <f t="shared" si="1750"/>
        <v>365675.39998884569</v>
      </c>
      <c r="BB603" t="s">
        <v>191</v>
      </c>
      <c r="BC603">
        <f t="shared" si="1751"/>
        <v>1.6701296689688339E-2</v>
      </c>
      <c r="BD603">
        <f t="shared" si="1752"/>
        <v>148.72077495671479</v>
      </c>
      <c r="BE603">
        <f t="shared" si="1753"/>
        <v>23.437029836455817</v>
      </c>
      <c r="BF603">
        <f t="shared" si="1754"/>
        <v>-2.2659199396247646E-3</v>
      </c>
      <c r="BG603">
        <f t="shared" si="1755"/>
        <v>23.434763916516193</v>
      </c>
      <c r="BH603" s="19">
        <f t="shared" si="1756"/>
        <v>0.17388834075386458</v>
      </c>
      <c r="BI603">
        <f t="shared" si="1757"/>
        <v>10.538095693383365</v>
      </c>
      <c r="BJ603">
        <f t="shared" si="1758"/>
        <v>17.959095693383365</v>
      </c>
      <c r="BK603">
        <f t="shared" si="1759"/>
        <v>20.763614622060977</v>
      </c>
      <c r="BL603">
        <f t="shared" si="1760"/>
        <v>0.36239343977020211</v>
      </c>
      <c r="BM603">
        <f t="shared" si="1761"/>
        <v>248.62282077868952</v>
      </c>
      <c r="BN603">
        <f t="shared" si="1762"/>
        <v>16.574854718579299</v>
      </c>
      <c r="BO603">
        <f t="shared" si="1763"/>
        <v>16</v>
      </c>
      <c r="BP603">
        <f t="shared" si="1764"/>
        <v>34</v>
      </c>
      <c r="BQ603">
        <f t="shared" si="1765"/>
        <v>29</v>
      </c>
      <c r="BR603">
        <f t="shared" si="1766"/>
        <v>-16.511523324073643</v>
      </c>
      <c r="BS603" t="str">
        <f t="shared" si="1767"/>
        <v>NEGATIF</v>
      </c>
      <c r="BT603">
        <f t="shared" si="1768"/>
        <v>-0.28818044652492375</v>
      </c>
      <c r="BU603">
        <f t="shared" si="1769"/>
        <v>16</v>
      </c>
      <c r="BV603">
        <f t="shared" si="1770"/>
        <v>-1951</v>
      </c>
      <c r="BW603">
        <f t="shared" si="1771"/>
        <v>18</v>
      </c>
      <c r="BX603" t="str">
        <f t="shared" si="1772"/>
        <v>NEGATIF</v>
      </c>
      <c r="BY603">
        <f t="shared" si="1773"/>
        <v>40.972247326780312</v>
      </c>
      <c r="BZ603">
        <f t="shared" si="1774"/>
        <v>220.97224732678032</v>
      </c>
      <c r="CA603">
        <f t="shared" si="1775"/>
        <v>58.77679274082508</v>
      </c>
      <c r="CB603" t="str">
        <f t="shared" si="1776"/>
        <v>POSITIF</v>
      </c>
      <c r="CC603">
        <f t="shared" si="1777"/>
        <v>58</v>
      </c>
      <c r="CD603">
        <f t="shared" si="1778"/>
        <v>46</v>
      </c>
      <c r="CE603">
        <f t="shared" si="1779"/>
        <v>36</v>
      </c>
      <c r="CG603">
        <f t="shared" si="1780"/>
        <v>4.3392868181839042</v>
      </c>
      <c r="CH603">
        <f t="shared" si="1781"/>
        <v>0.40901378977076913</v>
      </c>
      <c r="CI603">
        <f t="shared" si="1782"/>
        <v>0.40905333753430217</v>
      </c>
    </row>
    <row r="604" spans="1:87">
      <c r="A604">
        <f t="shared" ref="A604:E604" si="1790">A506</f>
        <v>7.0027777777777782</v>
      </c>
      <c r="B604">
        <f t="shared" si="1790"/>
        <v>111.315</v>
      </c>
      <c r="C604">
        <f t="shared" si="1790"/>
        <v>7</v>
      </c>
      <c r="D604">
        <f t="shared" si="1790"/>
        <v>2017</v>
      </c>
      <c r="E604">
        <f t="shared" si="1790"/>
        <v>5</v>
      </c>
      <c r="F604">
        <f t="shared" si="1784"/>
        <v>23</v>
      </c>
      <c r="G604">
        <f t="shared" ref="G604:M604" si="1791">G506</f>
        <v>0.12222152900771403</v>
      </c>
      <c r="H604">
        <f t="shared" si="1791"/>
        <v>1</v>
      </c>
      <c r="I604">
        <f t="shared" si="1791"/>
        <v>45</v>
      </c>
      <c r="J604">
        <f t="shared" si="1791"/>
        <v>1.75</v>
      </c>
      <c r="K604">
        <f t="shared" si="1791"/>
        <v>0</v>
      </c>
      <c r="L604">
        <f t="shared" si="1791"/>
        <v>20</v>
      </c>
      <c r="M604">
        <f t="shared" si="1791"/>
        <v>-13</v>
      </c>
      <c r="N604">
        <f t="shared" si="1789"/>
        <v>2457896.28125</v>
      </c>
      <c r="O604">
        <f t="shared" si="1553"/>
        <v>8.1270152549154447E-4</v>
      </c>
      <c r="P604">
        <f t="shared" si="1713"/>
        <v>2457896.2820627014</v>
      </c>
      <c r="Q604">
        <f t="shared" si="1715"/>
        <v>0.17388862594665067</v>
      </c>
      <c r="R604">
        <f t="shared" si="1716"/>
        <v>249.44414268418609</v>
      </c>
      <c r="S604">
        <f t="shared" si="1717"/>
        <v>314.40615593323309</v>
      </c>
      <c r="T604">
        <f t="shared" si="1718"/>
        <v>4.3536215896535735</v>
      </c>
      <c r="U604">
        <f t="shared" si="1719"/>
        <v>5.4874226095736223</v>
      </c>
      <c r="V604">
        <f t="shared" si="1720"/>
        <v>148.71570523429318</v>
      </c>
      <c r="W604">
        <f t="shared" si="1721"/>
        <v>2.5955787057637814</v>
      </c>
      <c r="X604">
        <f t="shared" si="1722"/>
        <v>60.590254432777328</v>
      </c>
      <c r="Y604">
        <f t="shared" si="1723"/>
        <v>1.0574994344730537</v>
      </c>
      <c r="Z604">
        <f t="shared" si="1724"/>
        <v>137.35133988477537</v>
      </c>
      <c r="AA604">
        <f t="shared" si="1725"/>
        <v>2.3972331130151394</v>
      </c>
      <c r="AB604">
        <f t="shared" si="1726"/>
        <v>-16014.546073938804</v>
      </c>
      <c r="AC604">
        <f t="shared" si="1727"/>
        <v>-38.374490943265151</v>
      </c>
      <c r="AD604">
        <f t="shared" si="1728"/>
        <v>1384.8921916625063</v>
      </c>
      <c r="AE604">
        <f t="shared" si="1729"/>
        <v>514.31555232123583</v>
      </c>
      <c r="AF604">
        <f t="shared" si="1730"/>
        <v>351.28546942356297</v>
      </c>
      <c r="AG604">
        <f t="shared" si="1731"/>
        <v>3563.4405067835073</v>
      </c>
      <c r="AH604">
        <f t="shared" si="1732"/>
        <v>-10238.986844691257</v>
      </c>
      <c r="AI604">
        <f t="shared" si="1733"/>
        <v>-2.8441630124142381</v>
      </c>
      <c r="AJ604">
        <f t="shared" si="1734"/>
        <v>246.59997967177185</v>
      </c>
      <c r="AK604">
        <f t="shared" si="1735"/>
        <v>4.3039815806235042</v>
      </c>
      <c r="AL604">
        <f t="shared" si="1736"/>
        <v>246</v>
      </c>
      <c r="AM604">
        <f t="shared" si="1737"/>
        <v>35</v>
      </c>
      <c r="AN604">
        <f t="shared" si="1738"/>
        <v>59</v>
      </c>
      <c r="AP604">
        <f t="shared" si="1739"/>
        <v>4.9518266698392228</v>
      </c>
      <c r="AQ604">
        <f t="shared" si="1740"/>
        <v>8.6425679376760628E-2</v>
      </c>
      <c r="AR604" t="str">
        <f t="shared" si="1741"/>
        <v>POSITIF</v>
      </c>
      <c r="AS604">
        <f t="shared" si="1742"/>
        <v>4</v>
      </c>
      <c r="AT604">
        <f t="shared" si="1743"/>
        <v>57</v>
      </c>
      <c r="AU604">
        <f t="shared" si="1744"/>
        <v>6</v>
      </c>
      <c r="AV604">
        <f t="shared" si="1745"/>
        <v>0.99951253158987208</v>
      </c>
      <c r="AW604" s="4">
        <f t="shared" si="1746"/>
        <v>4.1646355482911339E-2</v>
      </c>
      <c r="AX604">
        <f t="shared" si="1747"/>
        <v>1.7444784591187101E-2</v>
      </c>
      <c r="AY604">
        <f t="shared" si="1748"/>
        <v>0.27234737993707059</v>
      </c>
      <c r="AZ604" s="4">
        <f t="shared" si="1749"/>
        <v>1.1347807497377941E-2</v>
      </c>
      <c r="BA604">
        <f t="shared" si="1750"/>
        <v>365629.24986814993</v>
      </c>
      <c r="BB604" t="s">
        <v>191</v>
      </c>
      <c r="BC604">
        <f t="shared" si="1751"/>
        <v>1.670129667771024E-2</v>
      </c>
      <c r="BD604">
        <f t="shared" si="1752"/>
        <v>148.72022335500614</v>
      </c>
      <c r="BE604">
        <f t="shared" si="1753"/>
        <v>23.437029832747122</v>
      </c>
      <c r="BF604">
        <f t="shared" si="1754"/>
        <v>-2.2659557168927939E-3</v>
      </c>
      <c r="BG604">
        <f t="shared" si="1755"/>
        <v>23.434763877030228</v>
      </c>
      <c r="BH604" s="19">
        <f t="shared" si="1756"/>
        <v>0.17388862594665067</v>
      </c>
      <c r="BI604">
        <f t="shared" si="1757"/>
        <v>10.788780168723315</v>
      </c>
      <c r="BJ604">
        <f t="shared" si="1758"/>
        <v>18.209780168723317</v>
      </c>
      <c r="BK604">
        <f t="shared" si="1759"/>
        <v>24.52642388517086</v>
      </c>
      <c r="BL604">
        <f t="shared" si="1760"/>
        <v>0.42806685053601118</v>
      </c>
      <c r="BM604">
        <f t="shared" si="1761"/>
        <v>248.62027864567887</v>
      </c>
      <c r="BN604">
        <f t="shared" si="1762"/>
        <v>16.574685243045259</v>
      </c>
      <c r="BO604">
        <f t="shared" si="1763"/>
        <v>16</v>
      </c>
      <c r="BP604">
        <f t="shared" si="1764"/>
        <v>34</v>
      </c>
      <c r="BQ604">
        <f t="shared" si="1765"/>
        <v>28</v>
      </c>
      <c r="BR604">
        <f t="shared" si="1766"/>
        <v>-16.525072150149921</v>
      </c>
      <c r="BS604" t="str">
        <f t="shared" si="1767"/>
        <v>NEGATIF</v>
      </c>
      <c r="BT604">
        <f t="shared" si="1768"/>
        <v>-0.28841691814973486</v>
      </c>
      <c r="BU604">
        <f t="shared" si="1769"/>
        <v>16</v>
      </c>
      <c r="BV604">
        <f t="shared" si="1770"/>
        <v>-1952</v>
      </c>
      <c r="BW604">
        <f t="shared" si="1771"/>
        <v>29</v>
      </c>
      <c r="BX604" t="str">
        <f t="shared" si="1772"/>
        <v>NEGATIF</v>
      </c>
      <c r="BY604">
        <f t="shared" si="1773"/>
        <v>45.678693428041967</v>
      </c>
      <c r="BZ604">
        <f t="shared" si="1774"/>
        <v>225.67869342804198</v>
      </c>
      <c r="CA604">
        <f t="shared" si="1775"/>
        <v>56.202452735813196</v>
      </c>
      <c r="CB604" t="str">
        <f t="shared" si="1776"/>
        <v>POSITIF</v>
      </c>
      <c r="CC604">
        <f t="shared" si="1777"/>
        <v>56</v>
      </c>
      <c r="CD604">
        <f t="shared" si="1778"/>
        <v>12</v>
      </c>
      <c r="CE604">
        <f t="shared" si="1779"/>
        <v>8</v>
      </c>
      <c r="CG604">
        <f t="shared" si="1780"/>
        <v>4.3392424495928452</v>
      </c>
      <c r="CH604">
        <f t="shared" si="1781"/>
        <v>0.40901378908160901</v>
      </c>
      <c r="CI604">
        <f t="shared" si="1782"/>
        <v>0.40905333746957323</v>
      </c>
    </row>
    <row r="605" spans="1:87">
      <c r="A605">
        <f t="shared" ref="A605:E605" si="1792">A507</f>
        <v>7.0027777777777782</v>
      </c>
      <c r="B605">
        <f t="shared" si="1792"/>
        <v>111.315</v>
      </c>
      <c r="C605">
        <f t="shared" si="1792"/>
        <v>7</v>
      </c>
      <c r="D605">
        <f t="shared" si="1792"/>
        <v>2017</v>
      </c>
      <c r="E605">
        <f t="shared" si="1792"/>
        <v>5</v>
      </c>
      <c r="F605">
        <f t="shared" si="1784"/>
        <v>23</v>
      </c>
      <c r="G605">
        <f t="shared" ref="G605:M605" si="1793">G507</f>
        <v>0.12222152900771403</v>
      </c>
      <c r="H605">
        <f t="shared" si="1793"/>
        <v>2</v>
      </c>
      <c r="I605">
        <f t="shared" si="1793"/>
        <v>0</v>
      </c>
      <c r="J605">
        <f t="shared" si="1793"/>
        <v>2</v>
      </c>
      <c r="K605">
        <f t="shared" si="1793"/>
        <v>0</v>
      </c>
      <c r="L605">
        <f t="shared" si="1793"/>
        <v>20</v>
      </c>
      <c r="M605">
        <f t="shared" si="1793"/>
        <v>-13</v>
      </c>
      <c r="N605">
        <f t="shared" si="1789"/>
        <v>2457896.291666667</v>
      </c>
      <c r="O605">
        <f t="shared" si="1553"/>
        <v>8.1270152549154447E-4</v>
      </c>
      <c r="P605">
        <f t="shared" si="1713"/>
        <v>2457896.2924793684</v>
      </c>
      <c r="Q605">
        <f t="shared" si="1715"/>
        <v>0.17388891113944949</v>
      </c>
      <c r="R605">
        <f t="shared" si="1716"/>
        <v>249.44414268418609</v>
      </c>
      <c r="S605">
        <f t="shared" si="1717"/>
        <v>314.54224960856664</v>
      </c>
      <c r="T605">
        <f t="shared" si="1718"/>
        <v>4.3536215896535735</v>
      </c>
      <c r="U605">
        <f t="shared" si="1719"/>
        <v>5.4897978922993333</v>
      </c>
      <c r="V605">
        <f t="shared" si="1720"/>
        <v>148.71515363092288</v>
      </c>
      <c r="W605">
        <f t="shared" si="1721"/>
        <v>2.5955690784688046</v>
      </c>
      <c r="X605">
        <f t="shared" si="1722"/>
        <v>60.600521592848054</v>
      </c>
      <c r="Y605">
        <f t="shared" si="1723"/>
        <v>1.0576786302211172</v>
      </c>
      <c r="Z605">
        <f t="shared" si="1724"/>
        <v>137.36160655459935</v>
      </c>
      <c r="AA605">
        <f t="shared" si="1725"/>
        <v>2.3974123002067826</v>
      </c>
      <c r="AB605">
        <f t="shared" si="1726"/>
        <v>-15976.870978693902</v>
      </c>
      <c r="AC605">
        <f t="shared" si="1727"/>
        <v>-37.151068878094335</v>
      </c>
      <c r="AD605">
        <f t="shared" si="1728"/>
        <v>1345.1099270538932</v>
      </c>
      <c r="AE605">
        <f t="shared" si="1729"/>
        <v>509.9121818184845</v>
      </c>
      <c r="AF605">
        <f t="shared" si="1730"/>
        <v>351.64098678464336</v>
      </c>
      <c r="AG605">
        <f t="shared" si="1731"/>
        <v>3557.6992374886495</v>
      </c>
      <c r="AH605">
        <f t="shared" si="1732"/>
        <v>-10249.659714426325</v>
      </c>
      <c r="AI605">
        <f t="shared" si="1733"/>
        <v>-2.8471276984517568</v>
      </c>
      <c r="AJ605">
        <f t="shared" si="1734"/>
        <v>246.59701498573435</v>
      </c>
      <c r="AK605">
        <f t="shared" si="1735"/>
        <v>4.3039298370908616</v>
      </c>
      <c r="AL605">
        <f t="shared" si="1736"/>
        <v>246</v>
      </c>
      <c r="AM605">
        <f t="shared" si="1737"/>
        <v>35</v>
      </c>
      <c r="AN605">
        <f t="shared" si="1738"/>
        <v>49</v>
      </c>
      <c r="AP605">
        <f t="shared" si="1739"/>
        <v>4.9636145590092715</v>
      </c>
      <c r="AQ605">
        <f t="shared" si="1740"/>
        <v>8.6631416854638155E-2</v>
      </c>
      <c r="AR605" t="str">
        <f t="shared" si="1741"/>
        <v>POSITIF</v>
      </c>
      <c r="AS605">
        <f t="shared" si="1742"/>
        <v>4</v>
      </c>
      <c r="AT605">
        <f t="shared" si="1743"/>
        <v>57</v>
      </c>
      <c r="AU605">
        <f t="shared" si="1744"/>
        <v>49</v>
      </c>
      <c r="AV605">
        <f t="shared" si="1745"/>
        <v>0.99963844859430473</v>
      </c>
      <c r="AW605" s="4">
        <f t="shared" si="1746"/>
        <v>4.1651602024762695E-2</v>
      </c>
      <c r="AX605">
        <f t="shared" si="1747"/>
        <v>1.7446982257498699E-2</v>
      </c>
      <c r="AY605">
        <f t="shared" si="1748"/>
        <v>0.27238168660560491</v>
      </c>
      <c r="AZ605" s="4">
        <f t="shared" si="1749"/>
        <v>1.1349236941900204E-2</v>
      </c>
      <c r="BA605">
        <f t="shared" si="1750"/>
        <v>365583.1989490859</v>
      </c>
      <c r="BB605" t="s">
        <v>191</v>
      </c>
      <c r="BC605">
        <f t="shared" si="1751"/>
        <v>1.6701296665732144E-2</v>
      </c>
      <c r="BD605">
        <f t="shared" si="1752"/>
        <v>148.71967175327282</v>
      </c>
      <c r="BE605">
        <f t="shared" si="1753"/>
        <v>23.437029829038426</v>
      </c>
      <c r="BF605">
        <f t="shared" si="1754"/>
        <v>-2.26599148343078E-3</v>
      </c>
      <c r="BG605">
        <f t="shared" si="1755"/>
        <v>23.434763837554996</v>
      </c>
      <c r="BH605" s="19">
        <f t="shared" si="1756"/>
        <v>0.17388891113944949</v>
      </c>
      <c r="BI605">
        <f t="shared" si="1757"/>
        <v>11.039464655301224</v>
      </c>
      <c r="BJ605">
        <f t="shared" si="1758"/>
        <v>18.460464655301223</v>
      </c>
      <c r="BK605">
        <f t="shared" si="1759"/>
        <v>28.289378312309221</v>
      </c>
      <c r="BL605">
        <f t="shared" si="1760"/>
        <v>0.49374279489207262</v>
      </c>
      <c r="BM605">
        <f t="shared" si="1761"/>
        <v>248.61759151720912</v>
      </c>
      <c r="BN605">
        <f t="shared" si="1762"/>
        <v>16.574506101147275</v>
      </c>
      <c r="BO605">
        <f t="shared" si="1763"/>
        <v>16</v>
      </c>
      <c r="BP605">
        <f t="shared" si="1764"/>
        <v>34</v>
      </c>
      <c r="BQ605">
        <f t="shared" si="1765"/>
        <v>28</v>
      </c>
      <c r="BR605">
        <f t="shared" si="1766"/>
        <v>-16.512958690323732</v>
      </c>
      <c r="BS605" t="str">
        <f t="shared" si="1767"/>
        <v>NEGATIF</v>
      </c>
      <c r="BT605">
        <f t="shared" si="1768"/>
        <v>-0.2882054983919598</v>
      </c>
      <c r="BU605">
        <f t="shared" si="1769"/>
        <v>16</v>
      </c>
      <c r="BV605">
        <f t="shared" si="1770"/>
        <v>-1951</v>
      </c>
      <c r="BW605">
        <f t="shared" si="1771"/>
        <v>13</v>
      </c>
      <c r="BX605" t="str">
        <f t="shared" si="1772"/>
        <v>NEGATIF</v>
      </c>
      <c r="BY605">
        <f t="shared" si="1773"/>
        <v>49.722039896716261</v>
      </c>
      <c r="BZ605">
        <f t="shared" si="1774"/>
        <v>229.72203989671627</v>
      </c>
      <c r="CA605">
        <f t="shared" si="1775"/>
        <v>53.446008684380274</v>
      </c>
      <c r="CB605" t="str">
        <f t="shared" si="1776"/>
        <v>POSITIF</v>
      </c>
      <c r="CC605">
        <f t="shared" si="1777"/>
        <v>53</v>
      </c>
      <c r="CD605">
        <f t="shared" si="1778"/>
        <v>26</v>
      </c>
      <c r="CE605">
        <f t="shared" si="1779"/>
        <v>45</v>
      </c>
      <c r="CG605">
        <f t="shared" si="1780"/>
        <v>4.3391955503536233</v>
      </c>
      <c r="CH605">
        <f t="shared" si="1781"/>
        <v>0.40901378839263625</v>
      </c>
      <c r="CI605">
        <f t="shared" si="1782"/>
        <v>0.40905333740484423</v>
      </c>
    </row>
    <row r="606" spans="1:87">
      <c r="A606">
        <f t="shared" ref="A606:E606" si="1794">A508</f>
        <v>7.0027777777777782</v>
      </c>
      <c r="B606">
        <f t="shared" si="1794"/>
        <v>111.315</v>
      </c>
      <c r="C606">
        <f t="shared" si="1794"/>
        <v>7</v>
      </c>
      <c r="D606">
        <f t="shared" si="1794"/>
        <v>2017</v>
      </c>
      <c r="E606">
        <f t="shared" si="1794"/>
        <v>5</v>
      </c>
      <c r="F606">
        <f t="shared" si="1784"/>
        <v>23</v>
      </c>
      <c r="G606">
        <f t="shared" ref="G606:M606" si="1795">G508</f>
        <v>0.12222152900771403</v>
      </c>
      <c r="H606">
        <f t="shared" si="1795"/>
        <v>2</v>
      </c>
      <c r="I606">
        <f t="shared" si="1795"/>
        <v>15</v>
      </c>
      <c r="J606">
        <f t="shared" si="1795"/>
        <v>2.25</v>
      </c>
      <c r="K606">
        <f t="shared" si="1795"/>
        <v>0</v>
      </c>
      <c r="L606">
        <f t="shared" si="1795"/>
        <v>20</v>
      </c>
      <c r="M606">
        <f t="shared" si="1795"/>
        <v>-13</v>
      </c>
      <c r="N606">
        <f t="shared" si="1789"/>
        <v>2457896.3020833335</v>
      </c>
      <c r="O606">
        <f t="shared" si="1553"/>
        <v>8.1270152549154447E-4</v>
      </c>
      <c r="P606">
        <f t="shared" si="1713"/>
        <v>2457896.3028960349</v>
      </c>
      <c r="Q606">
        <f t="shared" si="1715"/>
        <v>0.17388919633223557</v>
      </c>
      <c r="R606">
        <f t="shared" si="1716"/>
        <v>249.44414268418609</v>
      </c>
      <c r="S606">
        <f t="shared" si="1717"/>
        <v>314.67834327783203</v>
      </c>
      <c r="T606">
        <f t="shared" si="1718"/>
        <v>4.3536215896535735</v>
      </c>
      <c r="U606">
        <f t="shared" si="1719"/>
        <v>5.4921731749191345</v>
      </c>
      <c r="V606">
        <f t="shared" si="1720"/>
        <v>148.7146020275772</v>
      </c>
      <c r="W606">
        <f t="shared" si="1721"/>
        <v>2.5955594511742572</v>
      </c>
      <c r="X606">
        <f t="shared" si="1722"/>
        <v>60.610788752460394</v>
      </c>
      <c r="Y606">
        <f t="shared" si="1723"/>
        <v>1.0578578259611802</v>
      </c>
      <c r="Z606">
        <f t="shared" si="1724"/>
        <v>137.37187322396494</v>
      </c>
      <c r="AA606">
        <f t="shared" si="1725"/>
        <v>2.397591487390426</v>
      </c>
      <c r="AB606">
        <f t="shared" si="1726"/>
        <v>-15939.104844777285</v>
      </c>
      <c r="AC606">
        <f t="shared" si="1727"/>
        <v>-35.923730638036297</v>
      </c>
      <c r="AD606">
        <f t="shared" si="1728"/>
        <v>1304.7605074183125</v>
      </c>
      <c r="AE606">
        <f t="shared" si="1729"/>
        <v>505.45506494472602</v>
      </c>
      <c r="AF606">
        <f t="shared" si="1730"/>
        <v>351.99125968853281</v>
      </c>
      <c r="AG606">
        <f t="shared" si="1731"/>
        <v>3551.9301630297782</v>
      </c>
      <c r="AH606">
        <f t="shared" si="1732"/>
        <v>-10260.891580333971</v>
      </c>
      <c r="AI606">
        <f t="shared" si="1733"/>
        <v>-2.850247661203881</v>
      </c>
      <c r="AJ606">
        <f t="shared" si="1734"/>
        <v>246.5938950229822</v>
      </c>
      <c r="AK606">
        <f t="shared" si="1735"/>
        <v>4.3038753834682977</v>
      </c>
      <c r="AL606">
        <f t="shared" si="1736"/>
        <v>246</v>
      </c>
      <c r="AM606">
        <f t="shared" si="1737"/>
        <v>35</v>
      </c>
      <c r="AN606">
        <f t="shared" si="1738"/>
        <v>38</v>
      </c>
      <c r="AP606">
        <f t="shared" si="1739"/>
        <v>4.965483721918325</v>
      </c>
      <c r="AQ606">
        <f t="shared" si="1740"/>
        <v>8.6664039901657303E-2</v>
      </c>
      <c r="AR606" t="str">
        <f t="shared" si="1741"/>
        <v>POSITIF</v>
      </c>
      <c r="AS606">
        <f t="shared" si="1742"/>
        <v>4</v>
      </c>
      <c r="AT606">
        <f t="shared" si="1743"/>
        <v>57</v>
      </c>
      <c r="AU606">
        <f t="shared" si="1744"/>
        <v>55</v>
      </c>
      <c r="AV606">
        <f t="shared" si="1745"/>
        <v>0.9997641251923296</v>
      </c>
      <c r="AW606" s="4">
        <f t="shared" si="1746"/>
        <v>4.16568385496804E-2</v>
      </c>
      <c r="AX606">
        <f t="shared" si="1747"/>
        <v>1.7449175727926938E-2</v>
      </c>
      <c r="AY606">
        <f t="shared" si="1748"/>
        <v>0.27241592777309032</v>
      </c>
      <c r="AZ606" s="4">
        <f t="shared" si="1749"/>
        <v>1.1350663657212096E-2</v>
      </c>
      <c r="BA606">
        <f t="shared" si="1750"/>
        <v>365537.24751981872</v>
      </c>
      <c r="BB606" t="s">
        <v>191</v>
      </c>
      <c r="BC606">
        <f t="shared" si="1751"/>
        <v>1.6701296653754048E-2</v>
      </c>
      <c r="BD606">
        <f t="shared" si="1752"/>
        <v>148.71912015156417</v>
      </c>
      <c r="BE606">
        <f t="shared" si="1753"/>
        <v>23.437029825329731</v>
      </c>
      <c r="BF606">
        <f t="shared" si="1754"/>
        <v>-2.2660272392292955E-3</v>
      </c>
      <c r="BG606">
        <f t="shared" si="1755"/>
        <v>23.434763798090501</v>
      </c>
      <c r="BH606" s="19">
        <f t="shared" si="1756"/>
        <v>0.17388919633223557</v>
      </c>
      <c r="BI606">
        <f t="shared" si="1757"/>
        <v>11.290149130672216</v>
      </c>
      <c r="BJ606">
        <f t="shared" si="1758"/>
        <v>18.711149130672215</v>
      </c>
      <c r="BK606">
        <f t="shared" si="1759"/>
        <v>32.052473302558496</v>
      </c>
      <c r="BL606">
        <f t="shared" si="1760"/>
        <v>0.55942119253722633</v>
      </c>
      <c r="BM606">
        <f t="shared" si="1761"/>
        <v>248.61476365752475</v>
      </c>
      <c r="BN606">
        <f t="shared" si="1762"/>
        <v>16.574317577168316</v>
      </c>
      <c r="BO606">
        <f t="shared" si="1763"/>
        <v>16</v>
      </c>
      <c r="BP606">
        <f t="shared" si="1764"/>
        <v>34</v>
      </c>
      <c r="BQ606">
        <f t="shared" si="1765"/>
        <v>27</v>
      </c>
      <c r="BR606">
        <f t="shared" si="1766"/>
        <v>-16.510602887352817</v>
      </c>
      <c r="BS606" t="str">
        <f t="shared" si="1767"/>
        <v>NEGATIF</v>
      </c>
      <c r="BT606">
        <f t="shared" si="1768"/>
        <v>-0.28816438187358911</v>
      </c>
      <c r="BU606">
        <f t="shared" si="1769"/>
        <v>16</v>
      </c>
      <c r="BV606">
        <f t="shared" si="1770"/>
        <v>-1951</v>
      </c>
      <c r="BW606">
        <f t="shared" si="1771"/>
        <v>21</v>
      </c>
      <c r="BX606" t="str">
        <f t="shared" si="1772"/>
        <v>NEGATIF</v>
      </c>
      <c r="BY606">
        <f t="shared" si="1773"/>
        <v>53.163664001501942</v>
      </c>
      <c r="BZ606">
        <f t="shared" si="1774"/>
        <v>233.16366400150196</v>
      </c>
      <c r="CA606">
        <f t="shared" si="1775"/>
        <v>50.525269730702156</v>
      </c>
      <c r="CB606" t="str">
        <f t="shared" si="1776"/>
        <v>POSITIF</v>
      </c>
      <c r="CC606">
        <f t="shared" si="1777"/>
        <v>50</v>
      </c>
      <c r="CD606">
        <f t="shared" si="1778"/>
        <v>31</v>
      </c>
      <c r="CE606">
        <f t="shared" si="1779"/>
        <v>30</v>
      </c>
      <c r="CG606">
        <f t="shared" si="1780"/>
        <v>4.339146194891347</v>
      </c>
      <c r="CH606">
        <f t="shared" si="1781"/>
        <v>0.40901378770385088</v>
      </c>
      <c r="CI606">
        <f t="shared" si="1782"/>
        <v>0.40905333734011529</v>
      </c>
    </row>
    <row r="607" spans="1:87">
      <c r="A607">
        <f t="shared" ref="A607:E607" si="1796">A509</f>
        <v>7.0027777777777782</v>
      </c>
      <c r="B607">
        <f t="shared" si="1796"/>
        <v>111.315</v>
      </c>
      <c r="C607">
        <f t="shared" si="1796"/>
        <v>7</v>
      </c>
      <c r="D607">
        <f t="shared" si="1796"/>
        <v>2017</v>
      </c>
      <c r="E607">
        <f t="shared" si="1796"/>
        <v>5</v>
      </c>
      <c r="F607">
        <f t="shared" si="1784"/>
        <v>23</v>
      </c>
      <c r="G607">
        <f t="shared" ref="G607:M607" si="1797">G509</f>
        <v>0.12222152900771403</v>
      </c>
      <c r="H607">
        <f t="shared" si="1797"/>
        <v>2</v>
      </c>
      <c r="I607">
        <f t="shared" si="1797"/>
        <v>30</v>
      </c>
      <c r="J607">
        <f t="shared" si="1797"/>
        <v>2.5</v>
      </c>
      <c r="K607">
        <f t="shared" si="1797"/>
        <v>0</v>
      </c>
      <c r="L607">
        <f t="shared" si="1797"/>
        <v>20</v>
      </c>
      <c r="M607">
        <f t="shared" si="1797"/>
        <v>-13</v>
      </c>
      <c r="N607">
        <f t="shared" si="1789"/>
        <v>2457896.3125</v>
      </c>
      <c r="O607">
        <f t="shared" si="1553"/>
        <v>8.1270152549154447E-4</v>
      </c>
      <c r="P607">
        <f t="shared" si="1713"/>
        <v>2457896.3133127014</v>
      </c>
      <c r="Q607">
        <f t="shared" si="1715"/>
        <v>0.17388948152502165</v>
      </c>
      <c r="R607">
        <f t="shared" si="1716"/>
        <v>249.44414268418609</v>
      </c>
      <c r="S607">
        <f t="shared" si="1717"/>
        <v>314.81443694709742</v>
      </c>
      <c r="T607">
        <f t="shared" si="1718"/>
        <v>4.3536215896535735</v>
      </c>
      <c r="U607">
        <f t="shared" si="1719"/>
        <v>5.4945484575389356</v>
      </c>
      <c r="V607">
        <f t="shared" si="1720"/>
        <v>148.71405042423157</v>
      </c>
      <c r="W607">
        <f t="shared" si="1721"/>
        <v>2.5955498238797108</v>
      </c>
      <c r="X607">
        <f t="shared" si="1722"/>
        <v>60.621055912072734</v>
      </c>
      <c r="Y607">
        <f t="shared" si="1723"/>
        <v>1.0580370217012434</v>
      </c>
      <c r="Z607">
        <f t="shared" si="1724"/>
        <v>137.38213989333053</v>
      </c>
      <c r="AA607">
        <f t="shared" si="1725"/>
        <v>2.397770674574069</v>
      </c>
      <c r="AB607">
        <f t="shared" si="1726"/>
        <v>-15901.247883586311</v>
      </c>
      <c r="AC607">
        <f t="shared" si="1727"/>
        <v>-34.69260554675175</v>
      </c>
      <c r="AD607">
        <f t="shared" si="1728"/>
        <v>1263.8609440610621</v>
      </c>
      <c r="AE607">
        <f t="shared" si="1729"/>
        <v>500.94467130061423</v>
      </c>
      <c r="AF607">
        <f t="shared" si="1730"/>
        <v>352.33627920129766</v>
      </c>
      <c r="AG607">
        <f t="shared" si="1731"/>
        <v>3546.1333270596838</v>
      </c>
      <c r="AH607">
        <f t="shared" si="1732"/>
        <v>-10272.665267510405</v>
      </c>
      <c r="AI607">
        <f t="shared" si="1733"/>
        <v>-2.8535181298640016</v>
      </c>
      <c r="AJ607">
        <f t="shared" si="1734"/>
        <v>246.59062455432209</v>
      </c>
      <c r="AK607">
        <f t="shared" si="1735"/>
        <v>4.3038183030220951</v>
      </c>
      <c r="AL607">
        <f t="shared" si="1736"/>
        <v>246</v>
      </c>
      <c r="AM607">
        <f t="shared" si="1737"/>
        <v>35</v>
      </c>
      <c r="AN607">
        <f t="shared" si="1738"/>
        <v>26</v>
      </c>
      <c r="AP607">
        <f t="shared" si="1739"/>
        <v>4.9570481400903414</v>
      </c>
      <c r="AQ607">
        <f t="shared" si="1740"/>
        <v>8.6516811224437579E-2</v>
      </c>
      <c r="AR607" t="str">
        <f t="shared" si="1741"/>
        <v>POSITIF</v>
      </c>
      <c r="AS607">
        <f t="shared" si="1742"/>
        <v>4</v>
      </c>
      <c r="AT607">
        <f t="shared" si="1743"/>
        <v>57</v>
      </c>
      <c r="AU607">
        <f t="shared" si="1744"/>
        <v>25</v>
      </c>
      <c r="AV607">
        <f t="shared" si="1745"/>
        <v>0.99988956042092214</v>
      </c>
      <c r="AW607" s="4">
        <f t="shared" si="1746"/>
        <v>4.166206501753842E-2</v>
      </c>
      <c r="AX607">
        <f t="shared" si="1747"/>
        <v>1.745136498566387E-2</v>
      </c>
      <c r="AY607">
        <f t="shared" si="1748"/>
        <v>0.27245010317715335</v>
      </c>
      <c r="AZ607" s="4">
        <f t="shared" si="1749"/>
        <v>1.1352087632381389E-2</v>
      </c>
      <c r="BA607">
        <f t="shared" si="1750"/>
        <v>365491.39586166583</v>
      </c>
      <c r="BB607" t="s">
        <v>191</v>
      </c>
      <c r="BC607">
        <f t="shared" si="1751"/>
        <v>1.6701296641775949E-2</v>
      </c>
      <c r="BD607">
        <f t="shared" si="1752"/>
        <v>148.71856854985552</v>
      </c>
      <c r="BE607">
        <f t="shared" si="1753"/>
        <v>23.437029821621035</v>
      </c>
      <c r="BF607">
        <f t="shared" si="1754"/>
        <v>-2.2660629842837076E-3</v>
      </c>
      <c r="BG607">
        <f t="shared" si="1755"/>
        <v>23.434763758636752</v>
      </c>
      <c r="BH607" s="19">
        <f t="shared" si="1756"/>
        <v>0.17388948152502165</v>
      </c>
      <c r="BI607">
        <f t="shared" si="1757"/>
        <v>11.540833606012166</v>
      </c>
      <c r="BJ607">
        <f t="shared" si="1758"/>
        <v>18.961833606012167</v>
      </c>
      <c r="BK607">
        <f t="shared" si="1759"/>
        <v>35.81570469816954</v>
      </c>
      <c r="BL607">
        <f t="shared" si="1760"/>
        <v>0.62510197090506037</v>
      </c>
      <c r="BM607">
        <f t="shared" si="1761"/>
        <v>248.61179939201298</v>
      </c>
      <c r="BN607">
        <f t="shared" si="1762"/>
        <v>16.574119959467531</v>
      </c>
      <c r="BO607">
        <f t="shared" si="1763"/>
        <v>16</v>
      </c>
      <c r="BP607">
        <f t="shared" si="1764"/>
        <v>34</v>
      </c>
      <c r="BQ607">
        <f t="shared" si="1765"/>
        <v>26</v>
      </c>
      <c r="BR607">
        <f t="shared" si="1766"/>
        <v>-16.518386162901386</v>
      </c>
      <c r="BS607" t="str">
        <f t="shared" si="1767"/>
        <v>NEGATIF</v>
      </c>
      <c r="BT607">
        <f t="shared" si="1768"/>
        <v>-0.28830022565850161</v>
      </c>
      <c r="BU607">
        <f t="shared" si="1769"/>
        <v>16</v>
      </c>
      <c r="BV607">
        <f t="shared" si="1770"/>
        <v>-1952</v>
      </c>
      <c r="BW607">
        <f t="shared" si="1771"/>
        <v>53</v>
      </c>
      <c r="BX607" t="str">
        <f t="shared" si="1772"/>
        <v>NEGATIF</v>
      </c>
      <c r="BY607">
        <f t="shared" si="1773"/>
        <v>56.100743794759126</v>
      </c>
      <c r="BZ607">
        <f t="shared" si="1774"/>
        <v>236.10074379475913</v>
      </c>
      <c r="CA607">
        <f t="shared" si="1775"/>
        <v>47.474184136523803</v>
      </c>
      <c r="CB607" t="str">
        <f t="shared" si="1776"/>
        <v>POSITIF</v>
      </c>
      <c r="CC607">
        <f t="shared" si="1777"/>
        <v>47</v>
      </c>
      <c r="CD607">
        <f t="shared" si="1778"/>
        <v>28</v>
      </c>
      <c r="CE607">
        <f t="shared" si="1779"/>
        <v>27</v>
      </c>
      <c r="CG607">
        <f t="shared" si="1780"/>
        <v>4.3390944586982636</v>
      </c>
      <c r="CH607">
        <f t="shared" si="1781"/>
        <v>0.40901378701525304</v>
      </c>
      <c r="CI607">
        <f t="shared" si="1782"/>
        <v>0.40905333727538634</v>
      </c>
    </row>
    <row r="608" spans="1:87">
      <c r="A608">
        <f t="shared" ref="A608:E608" si="1798">A510</f>
        <v>7.0027777777777782</v>
      </c>
      <c r="B608">
        <f t="shared" si="1798"/>
        <v>111.315</v>
      </c>
      <c r="C608">
        <f t="shared" si="1798"/>
        <v>7</v>
      </c>
      <c r="D608">
        <f t="shared" si="1798"/>
        <v>2017</v>
      </c>
      <c r="E608">
        <f t="shared" si="1798"/>
        <v>5</v>
      </c>
      <c r="F608">
        <f t="shared" si="1784"/>
        <v>23</v>
      </c>
      <c r="G608">
        <f t="shared" ref="G608:M608" si="1799">G510</f>
        <v>0.12222152900771403</v>
      </c>
      <c r="H608">
        <f t="shared" si="1799"/>
        <v>2</v>
      </c>
      <c r="I608">
        <f t="shared" si="1799"/>
        <v>45</v>
      </c>
      <c r="J608">
        <f t="shared" si="1799"/>
        <v>2.75</v>
      </c>
      <c r="K608">
        <f t="shared" si="1799"/>
        <v>0</v>
      </c>
      <c r="L608">
        <f t="shared" si="1799"/>
        <v>20</v>
      </c>
      <c r="M608">
        <f t="shared" si="1799"/>
        <v>-13</v>
      </c>
      <c r="N608">
        <f t="shared" si="1789"/>
        <v>2457896.322916667</v>
      </c>
      <c r="O608">
        <f t="shared" si="1553"/>
        <v>8.1270152549154447E-4</v>
      </c>
      <c r="P608">
        <f t="shared" si="1713"/>
        <v>2457896.3237293684</v>
      </c>
      <c r="Q608">
        <f t="shared" si="1715"/>
        <v>0.17388976671782047</v>
      </c>
      <c r="R608">
        <f t="shared" si="1716"/>
        <v>249.44414268418609</v>
      </c>
      <c r="S608">
        <f t="shared" si="1717"/>
        <v>314.95053062243096</v>
      </c>
      <c r="T608">
        <f t="shared" si="1718"/>
        <v>4.3536215896535735</v>
      </c>
      <c r="U608">
        <f t="shared" si="1719"/>
        <v>5.4969237402646458</v>
      </c>
      <c r="V608">
        <f t="shared" si="1720"/>
        <v>148.71349882086128</v>
      </c>
      <c r="W608">
        <f t="shared" si="1721"/>
        <v>2.595540196584734</v>
      </c>
      <c r="X608">
        <f t="shared" si="1722"/>
        <v>60.631323072143459</v>
      </c>
      <c r="Y608">
        <f t="shared" si="1723"/>
        <v>1.0582162174493068</v>
      </c>
      <c r="Z608">
        <f t="shared" si="1724"/>
        <v>137.39240656315542</v>
      </c>
      <c r="AA608">
        <f t="shared" si="1725"/>
        <v>2.3979498617657287</v>
      </c>
      <c r="AB608">
        <f t="shared" si="1726"/>
        <v>-15863.30030701461</v>
      </c>
      <c r="AC608">
        <f t="shared" si="1727"/>
        <v>-33.457823326410946</v>
      </c>
      <c r="AD608">
        <f t="shared" si="1728"/>
        <v>1222.4284801537162</v>
      </c>
      <c r="AE608">
        <f t="shared" si="1729"/>
        <v>496.38147609244413</v>
      </c>
      <c r="AF608">
        <f t="shared" si="1730"/>
        <v>352.67603652518881</v>
      </c>
      <c r="AG608">
        <f t="shared" si="1731"/>
        <v>3540.3087734340847</v>
      </c>
      <c r="AH608">
        <f t="shared" si="1732"/>
        <v>-10284.963364135589</v>
      </c>
      <c r="AI608">
        <f t="shared" si="1733"/>
        <v>-2.8569342678154412</v>
      </c>
      <c r="AJ608">
        <f t="shared" si="1734"/>
        <v>246.58720841637066</v>
      </c>
      <c r="AK608">
        <f t="shared" si="1735"/>
        <v>4.3037586801671406</v>
      </c>
      <c r="AL608">
        <f t="shared" si="1736"/>
        <v>246</v>
      </c>
      <c r="AM608">
        <f t="shared" si="1737"/>
        <v>35</v>
      </c>
      <c r="AN608">
        <f t="shared" si="1738"/>
        <v>13</v>
      </c>
      <c r="AP608">
        <f t="shared" si="1739"/>
        <v>4.9576149007140344</v>
      </c>
      <c r="AQ608">
        <f t="shared" si="1740"/>
        <v>8.6526703063391677E-2</v>
      </c>
      <c r="AR608" t="str">
        <f t="shared" si="1741"/>
        <v>POSITIF</v>
      </c>
      <c r="AS608">
        <f t="shared" si="1742"/>
        <v>4</v>
      </c>
      <c r="AT608">
        <f t="shared" si="1743"/>
        <v>57</v>
      </c>
      <c r="AU608">
        <f t="shared" si="1744"/>
        <v>27</v>
      </c>
      <c r="AV608">
        <f t="shared" si="1745"/>
        <v>1.0000147533184138</v>
      </c>
      <c r="AW608" s="4">
        <f t="shared" si="1746"/>
        <v>4.1667281388267245E-2</v>
      </c>
      <c r="AX608">
        <f t="shared" si="1747"/>
        <v>1.7453550013925213E-2</v>
      </c>
      <c r="AY608">
        <f t="shared" si="1748"/>
        <v>0.27248421255578958</v>
      </c>
      <c r="AZ608" s="4">
        <f t="shared" si="1749"/>
        <v>1.1353508856491232E-2</v>
      </c>
      <c r="BA608">
        <f t="shared" si="1750"/>
        <v>365445.64425527561</v>
      </c>
      <c r="BB608" t="s">
        <v>191</v>
      </c>
      <c r="BC608">
        <f t="shared" si="1751"/>
        <v>1.6701296629797854E-2</v>
      </c>
      <c r="BD608">
        <f t="shared" si="1752"/>
        <v>148.71801694812225</v>
      </c>
      <c r="BE608">
        <f t="shared" si="1753"/>
        <v>23.43702981791234</v>
      </c>
      <c r="BF608">
        <f t="shared" si="1754"/>
        <v>-2.2660987185893783E-3</v>
      </c>
      <c r="BG608">
        <f t="shared" si="1755"/>
        <v>23.43476371919375</v>
      </c>
      <c r="BH608" s="19">
        <f t="shared" si="1756"/>
        <v>0.17388976671782047</v>
      </c>
      <c r="BI608">
        <f t="shared" si="1757"/>
        <v>11.791518092590074</v>
      </c>
      <c r="BJ608">
        <f t="shared" si="1758"/>
        <v>19.212518092590074</v>
      </c>
      <c r="BK608">
        <f t="shared" si="1759"/>
        <v>39.579068283135314</v>
      </c>
      <c r="BL608">
        <f t="shared" si="1760"/>
        <v>0.69078505641237054</v>
      </c>
      <c r="BM608">
        <f t="shared" si="1761"/>
        <v>248.60870310571579</v>
      </c>
      <c r="BN608">
        <f t="shared" si="1762"/>
        <v>16.573913540381053</v>
      </c>
      <c r="BO608">
        <f t="shared" si="1763"/>
        <v>16</v>
      </c>
      <c r="BP608">
        <f t="shared" si="1764"/>
        <v>34</v>
      </c>
      <c r="BQ608">
        <f t="shared" si="1765"/>
        <v>26</v>
      </c>
      <c r="BR608">
        <f t="shared" si="1766"/>
        <v>-16.517266175634891</v>
      </c>
      <c r="BS608" t="str">
        <f t="shared" si="1767"/>
        <v>NEGATIF</v>
      </c>
      <c r="BT608">
        <f t="shared" si="1768"/>
        <v>-0.28828067819312087</v>
      </c>
      <c r="BU608">
        <f t="shared" si="1769"/>
        <v>16</v>
      </c>
      <c r="BV608">
        <f t="shared" si="1770"/>
        <v>-1952</v>
      </c>
      <c r="BW608">
        <f t="shared" si="1771"/>
        <v>57</v>
      </c>
      <c r="BX608" t="str">
        <f t="shared" si="1772"/>
        <v>NEGATIF</v>
      </c>
      <c r="BY608">
        <f t="shared" si="1773"/>
        <v>58.640428872072384</v>
      </c>
      <c r="BZ608">
        <f t="shared" si="1774"/>
        <v>238.64042887207239</v>
      </c>
      <c r="CA608">
        <f t="shared" si="1775"/>
        <v>44.328128420696046</v>
      </c>
      <c r="CB608" t="str">
        <f t="shared" si="1776"/>
        <v>POSITIF</v>
      </c>
      <c r="CC608">
        <f t="shared" si="1777"/>
        <v>44</v>
      </c>
      <c r="CD608">
        <f t="shared" si="1778"/>
        <v>19</v>
      </c>
      <c r="CE608">
        <f t="shared" si="1779"/>
        <v>41</v>
      </c>
      <c r="CG608">
        <f t="shared" si="1780"/>
        <v>4.3390404183077926</v>
      </c>
      <c r="CH608">
        <f t="shared" si="1781"/>
        <v>0.40901378632684282</v>
      </c>
      <c r="CI608">
        <f t="shared" si="1782"/>
        <v>0.4090533372106574</v>
      </c>
    </row>
    <row r="609" spans="1:87">
      <c r="A609">
        <f t="shared" ref="A609:E609" si="1800">A511</f>
        <v>7.0027777777777782</v>
      </c>
      <c r="B609">
        <f t="shared" si="1800"/>
        <v>111.315</v>
      </c>
      <c r="C609">
        <f t="shared" si="1800"/>
        <v>7</v>
      </c>
      <c r="D609">
        <f t="shared" si="1800"/>
        <v>2017</v>
      </c>
      <c r="E609">
        <f t="shared" si="1800"/>
        <v>5</v>
      </c>
      <c r="F609">
        <f t="shared" si="1784"/>
        <v>23</v>
      </c>
      <c r="G609">
        <f t="shared" ref="G609:M609" si="1801">G511</f>
        <v>0.12222152900771403</v>
      </c>
      <c r="H609">
        <f t="shared" si="1801"/>
        <v>3</v>
      </c>
      <c r="I609">
        <f t="shared" si="1801"/>
        <v>0</v>
      </c>
      <c r="J609">
        <f t="shared" si="1801"/>
        <v>3</v>
      </c>
      <c r="K609">
        <f t="shared" si="1801"/>
        <v>0</v>
      </c>
      <c r="L609">
        <f t="shared" si="1801"/>
        <v>20</v>
      </c>
      <c r="M609">
        <f t="shared" si="1801"/>
        <v>-13</v>
      </c>
      <c r="N609">
        <f t="shared" si="1789"/>
        <v>2457896.3333333335</v>
      </c>
      <c r="O609">
        <f t="shared" si="1553"/>
        <v>8.1270152549154447E-4</v>
      </c>
      <c r="P609">
        <f t="shared" si="1713"/>
        <v>2457896.3341460349</v>
      </c>
      <c r="Q609">
        <f t="shared" si="1715"/>
        <v>0.17389005191060655</v>
      </c>
      <c r="R609">
        <f t="shared" si="1716"/>
        <v>249.44414268418609</v>
      </c>
      <c r="S609">
        <f t="shared" si="1717"/>
        <v>315.08662429169635</v>
      </c>
      <c r="T609">
        <f t="shared" si="1718"/>
        <v>4.3536215896535735</v>
      </c>
      <c r="U609">
        <f t="shared" si="1719"/>
        <v>5.4992990228844478</v>
      </c>
      <c r="V609">
        <f t="shared" si="1720"/>
        <v>148.71294721751559</v>
      </c>
      <c r="W609">
        <f t="shared" si="1721"/>
        <v>2.5955305692901871</v>
      </c>
      <c r="X609">
        <f t="shared" si="1722"/>
        <v>60.641590231755799</v>
      </c>
      <c r="Y609">
        <f t="shared" si="1723"/>
        <v>1.0583954131893698</v>
      </c>
      <c r="Z609">
        <f t="shared" si="1724"/>
        <v>137.40267323252101</v>
      </c>
      <c r="AA609">
        <f t="shared" si="1725"/>
        <v>2.3981290489493716</v>
      </c>
      <c r="AB609">
        <f t="shared" si="1726"/>
        <v>-15825.262332545066</v>
      </c>
      <c r="AC609">
        <f t="shared" si="1727"/>
        <v>-32.219514250157602</v>
      </c>
      <c r="AD609">
        <f t="shared" si="1728"/>
        <v>1180.4805891227331</v>
      </c>
      <c r="AE609">
        <f t="shared" si="1729"/>
        <v>491.76596070557889</v>
      </c>
      <c r="AF609">
        <f t="shared" si="1730"/>
        <v>353.01052295446937</v>
      </c>
      <c r="AG609">
        <f t="shared" si="1731"/>
        <v>3534.4565469961126</v>
      </c>
      <c r="AH609">
        <f t="shared" si="1732"/>
        <v>-10297.768227016328</v>
      </c>
      <c r="AI609">
        <f t="shared" si="1733"/>
        <v>-2.860491174171202</v>
      </c>
      <c r="AJ609">
        <f t="shared" si="1734"/>
        <v>246.58365151001487</v>
      </c>
      <c r="AK609">
        <f t="shared" si="1735"/>
        <v>4.3036966004400465</v>
      </c>
      <c r="AL609">
        <f t="shared" si="1736"/>
        <v>246</v>
      </c>
      <c r="AM609">
        <f t="shared" si="1737"/>
        <v>35</v>
      </c>
      <c r="AN609">
        <f t="shared" si="1738"/>
        <v>1</v>
      </c>
      <c r="AP609">
        <f t="shared" si="1739"/>
        <v>4.9502987054574481</v>
      </c>
      <c r="AQ609">
        <f t="shared" si="1740"/>
        <v>8.6399011367445461E-2</v>
      </c>
      <c r="AR609" t="str">
        <f t="shared" si="1741"/>
        <v>POSITIF</v>
      </c>
      <c r="AS609">
        <f t="shared" si="1742"/>
        <v>4</v>
      </c>
      <c r="AT609">
        <f t="shared" si="1743"/>
        <v>57</v>
      </c>
      <c r="AU609">
        <f t="shared" si="1744"/>
        <v>1</v>
      </c>
      <c r="AV609">
        <f t="shared" si="1745"/>
        <v>1.0001397029078034</v>
      </c>
      <c r="AW609" s="4">
        <f t="shared" si="1746"/>
        <v>4.1672487621158473E-2</v>
      </c>
      <c r="AX609">
        <f t="shared" si="1747"/>
        <v>1.7455730795659076E-2</v>
      </c>
      <c r="AY609">
        <f t="shared" si="1748"/>
        <v>0.27251825564281767</v>
      </c>
      <c r="AZ609" s="4">
        <f t="shared" si="1749"/>
        <v>1.1354927318450737E-2</v>
      </c>
      <c r="BA609">
        <f t="shared" si="1750"/>
        <v>365399.99298672623</v>
      </c>
      <c r="BB609" t="s">
        <v>191</v>
      </c>
      <c r="BC609">
        <f t="shared" si="1751"/>
        <v>1.6701296617819755E-2</v>
      </c>
      <c r="BD609">
        <f t="shared" si="1752"/>
        <v>148.7174653464136</v>
      </c>
      <c r="BE609">
        <f t="shared" si="1753"/>
        <v>23.437029814203644</v>
      </c>
      <c r="BF609">
        <f t="shared" si="1754"/>
        <v>-2.2661344421368869E-3</v>
      </c>
      <c r="BG609">
        <f t="shared" si="1755"/>
        <v>23.434763679761506</v>
      </c>
      <c r="BH609" s="19">
        <f t="shared" si="1756"/>
        <v>0.17389005191060655</v>
      </c>
      <c r="BI609">
        <f t="shared" si="1757"/>
        <v>12.042202567961066</v>
      </c>
      <c r="BJ609">
        <f t="shared" si="1758"/>
        <v>19.463202567961066</v>
      </c>
      <c r="BK609">
        <f t="shared" si="1759"/>
        <v>43.342559277489343</v>
      </c>
      <c r="BL609">
        <f t="shared" si="1760"/>
        <v>0.75647036563300363</v>
      </c>
      <c r="BM609">
        <f t="shared" si="1761"/>
        <v>248.60547924192662</v>
      </c>
      <c r="BN609">
        <f t="shared" si="1762"/>
        <v>16.573698616128443</v>
      </c>
      <c r="BO609">
        <f t="shared" si="1763"/>
        <v>16</v>
      </c>
      <c r="BP609">
        <f t="shared" si="1764"/>
        <v>34</v>
      </c>
      <c r="BQ609">
        <f t="shared" si="1765"/>
        <v>25</v>
      </c>
      <c r="BR609">
        <f t="shared" si="1766"/>
        <v>-16.523898094928633</v>
      </c>
      <c r="BS609" t="str">
        <f t="shared" si="1767"/>
        <v>NEGATIF</v>
      </c>
      <c r="BT609">
        <f t="shared" si="1768"/>
        <v>-0.2883964270205232</v>
      </c>
      <c r="BU609">
        <f t="shared" si="1769"/>
        <v>16</v>
      </c>
      <c r="BV609">
        <f t="shared" si="1770"/>
        <v>-1952</v>
      </c>
      <c r="BW609">
        <f t="shared" si="1771"/>
        <v>33</v>
      </c>
      <c r="BX609" t="str">
        <f t="shared" si="1772"/>
        <v>NEGATIF</v>
      </c>
      <c r="BY609">
        <f t="shared" si="1773"/>
        <v>60.830075931357563</v>
      </c>
      <c r="BZ609">
        <f t="shared" si="1774"/>
        <v>240.83007593135756</v>
      </c>
      <c r="CA609">
        <f t="shared" si="1775"/>
        <v>41.098209084537089</v>
      </c>
      <c r="CB609" t="str">
        <f t="shared" si="1776"/>
        <v>POSITIF</v>
      </c>
      <c r="CC609">
        <f t="shared" si="1777"/>
        <v>41</v>
      </c>
      <c r="CD609">
        <f t="shared" si="1778"/>
        <v>5</v>
      </c>
      <c r="CE609">
        <f t="shared" si="1779"/>
        <v>53</v>
      </c>
      <c r="CG609">
        <f t="shared" si="1780"/>
        <v>4.3389841512700364</v>
      </c>
      <c r="CH609">
        <f t="shared" si="1781"/>
        <v>0.40901378563862029</v>
      </c>
      <c r="CI609">
        <f t="shared" si="1782"/>
        <v>0.40905333714592845</v>
      </c>
    </row>
    <row r="610" spans="1:87">
      <c r="A610">
        <f t="shared" ref="A610:E610" si="1802">A512</f>
        <v>7.0027777777777782</v>
      </c>
      <c r="B610">
        <f t="shared" si="1802"/>
        <v>111.315</v>
      </c>
      <c r="C610">
        <f t="shared" si="1802"/>
        <v>7</v>
      </c>
      <c r="D610">
        <f t="shared" si="1802"/>
        <v>2017</v>
      </c>
      <c r="E610">
        <f t="shared" si="1802"/>
        <v>5</v>
      </c>
      <c r="F610">
        <f t="shared" si="1784"/>
        <v>23</v>
      </c>
      <c r="G610">
        <f t="shared" ref="G610:M610" si="1803">G512</f>
        <v>0.12222152900771403</v>
      </c>
      <c r="H610">
        <f t="shared" si="1803"/>
        <v>3</v>
      </c>
      <c r="I610">
        <f t="shared" si="1803"/>
        <v>15</v>
      </c>
      <c r="J610">
        <f t="shared" si="1803"/>
        <v>3.25</v>
      </c>
      <c r="K610">
        <f t="shared" si="1803"/>
        <v>0</v>
      </c>
      <c r="L610">
        <f t="shared" si="1803"/>
        <v>20</v>
      </c>
      <c r="M610">
        <f t="shared" si="1803"/>
        <v>-13</v>
      </c>
      <c r="N610">
        <f t="shared" si="1789"/>
        <v>2457896.34375</v>
      </c>
      <c r="O610">
        <f t="shared" si="1553"/>
        <v>8.1270152549154447E-4</v>
      </c>
      <c r="P610">
        <f t="shared" si="1713"/>
        <v>2457896.3445627014</v>
      </c>
      <c r="Q610">
        <f t="shared" si="1715"/>
        <v>0.17389033710339261</v>
      </c>
      <c r="R610">
        <f t="shared" si="1716"/>
        <v>249.44414268418609</v>
      </c>
      <c r="S610">
        <f t="shared" si="1717"/>
        <v>315.22271796094719</v>
      </c>
      <c r="T610">
        <f t="shared" si="1718"/>
        <v>4.3536215896535735</v>
      </c>
      <c r="U610">
        <f t="shared" si="1719"/>
        <v>5.5016743055039949</v>
      </c>
      <c r="V610">
        <f t="shared" si="1720"/>
        <v>148.71239561417002</v>
      </c>
      <c r="W610">
        <f t="shared" si="1721"/>
        <v>2.5955209419956415</v>
      </c>
      <c r="X610">
        <f t="shared" si="1722"/>
        <v>60.65185739136632</v>
      </c>
      <c r="Y610">
        <f t="shared" si="1723"/>
        <v>1.0585746089294013</v>
      </c>
      <c r="Z610">
        <f t="shared" si="1724"/>
        <v>137.41293990188569</v>
      </c>
      <c r="AA610">
        <f t="shared" si="1725"/>
        <v>2.398308236132999</v>
      </c>
      <c r="AB610">
        <f t="shared" si="1726"/>
        <v>-15787.134173100721</v>
      </c>
      <c r="AC610">
        <f t="shared" si="1727"/>
        <v>-30.97780879783263</v>
      </c>
      <c r="AD610">
        <f t="shared" si="1728"/>
        <v>1138.0349561911503</v>
      </c>
      <c r="AE610">
        <f t="shared" si="1729"/>
        <v>487.09861142928793</v>
      </c>
      <c r="AF610">
        <f t="shared" si="1730"/>
        <v>353.33972996651221</v>
      </c>
      <c r="AG610">
        <f t="shared" si="1731"/>
        <v>3528.5766920181759</v>
      </c>
      <c r="AH610">
        <f t="shared" si="1732"/>
        <v>-10311.061992293427</v>
      </c>
      <c r="AI610">
        <f t="shared" si="1733"/>
        <v>-2.8641838867481741</v>
      </c>
      <c r="AJ610">
        <f t="shared" si="1734"/>
        <v>246.57995879743791</v>
      </c>
      <c r="AK610">
        <f t="shared" si="1735"/>
        <v>4.3036321504472488</v>
      </c>
      <c r="AL610">
        <f t="shared" si="1736"/>
        <v>246</v>
      </c>
      <c r="AM610">
        <f t="shared" si="1737"/>
        <v>34</v>
      </c>
      <c r="AN610">
        <f t="shared" si="1738"/>
        <v>47</v>
      </c>
      <c r="AP610">
        <f t="shared" si="1739"/>
        <v>4.9661459707432201</v>
      </c>
      <c r="AQ610">
        <f t="shared" si="1740"/>
        <v>8.6675598324119182E-2</v>
      </c>
      <c r="AR610" t="str">
        <f t="shared" si="1741"/>
        <v>POSITIF</v>
      </c>
      <c r="AS610">
        <f t="shared" si="1742"/>
        <v>4</v>
      </c>
      <c r="AT610">
        <f t="shared" si="1743"/>
        <v>57</v>
      </c>
      <c r="AU610">
        <f t="shared" si="1744"/>
        <v>58</v>
      </c>
      <c r="AV610">
        <f t="shared" si="1745"/>
        <v>1.000264408230249</v>
      </c>
      <c r="AW610" s="4">
        <f t="shared" si="1746"/>
        <v>4.1677683676260374E-2</v>
      </c>
      <c r="AX610">
        <f t="shared" si="1747"/>
        <v>1.7457907314130511E-2</v>
      </c>
      <c r="AY610">
        <f t="shared" si="1748"/>
        <v>0.27255223217700336</v>
      </c>
      <c r="AZ610" s="4">
        <f t="shared" si="1749"/>
        <v>1.135634300737514E-2</v>
      </c>
      <c r="BA610">
        <f t="shared" si="1750"/>
        <v>365354.44233528874</v>
      </c>
      <c r="BB610" t="s">
        <v>191</v>
      </c>
      <c r="BC610">
        <f t="shared" si="1751"/>
        <v>1.6701296605841659E-2</v>
      </c>
      <c r="BD610">
        <f t="shared" si="1752"/>
        <v>148.71691374470501</v>
      </c>
      <c r="BE610">
        <f t="shared" si="1753"/>
        <v>23.437029810494948</v>
      </c>
      <c r="BF610">
        <f t="shared" si="1754"/>
        <v>-2.2661701549215952E-3</v>
      </c>
      <c r="BG610">
        <f t="shared" si="1755"/>
        <v>23.434763640340027</v>
      </c>
      <c r="BH610" s="19">
        <f t="shared" si="1756"/>
        <v>0.17389033710339261</v>
      </c>
      <c r="BI610">
        <f t="shared" si="1757"/>
        <v>12.292887043363104</v>
      </c>
      <c r="BJ610">
        <f t="shared" si="1758"/>
        <v>19.713887043363105</v>
      </c>
      <c r="BK610">
        <f t="shared" si="1759"/>
        <v>47.106173350958386</v>
      </c>
      <c r="BL610">
        <f t="shared" si="1760"/>
        <v>0.82215782298943418</v>
      </c>
      <c r="BM610">
        <f t="shared" si="1761"/>
        <v>248.60213229948818</v>
      </c>
      <c r="BN610">
        <f t="shared" si="1762"/>
        <v>16.573475486632546</v>
      </c>
      <c r="BO610">
        <f t="shared" si="1763"/>
        <v>16</v>
      </c>
      <c r="BP610">
        <f t="shared" si="1764"/>
        <v>34</v>
      </c>
      <c r="BQ610">
        <f t="shared" si="1765"/>
        <v>24</v>
      </c>
      <c r="BR610">
        <f t="shared" si="1766"/>
        <v>-16.507661123956197</v>
      </c>
      <c r="BS610" t="str">
        <f t="shared" si="1767"/>
        <v>NEGATIF</v>
      </c>
      <c r="BT610">
        <f t="shared" si="1768"/>
        <v>-0.28811303841650343</v>
      </c>
      <c r="BU610">
        <f t="shared" si="1769"/>
        <v>16</v>
      </c>
      <c r="BV610">
        <f t="shared" si="1770"/>
        <v>-1951</v>
      </c>
      <c r="BW610">
        <f t="shared" si="1771"/>
        <v>32</v>
      </c>
      <c r="BX610" t="str">
        <f t="shared" si="1772"/>
        <v>NEGATIF</v>
      </c>
      <c r="BY610">
        <f t="shared" si="1773"/>
        <v>62.761859108734321</v>
      </c>
      <c r="BZ610">
        <f t="shared" si="1774"/>
        <v>242.76185910873431</v>
      </c>
      <c r="CA610">
        <f t="shared" si="1775"/>
        <v>37.812314429490044</v>
      </c>
      <c r="CB610" t="str">
        <f t="shared" si="1776"/>
        <v>POSITIF</v>
      </c>
      <c r="CC610">
        <f t="shared" si="1777"/>
        <v>37</v>
      </c>
      <c r="CD610">
        <f t="shared" si="1778"/>
        <v>48</v>
      </c>
      <c r="CE610">
        <f t="shared" si="1779"/>
        <v>44</v>
      </c>
      <c r="CG610">
        <f t="shared" si="1780"/>
        <v>4.3389257361046107</v>
      </c>
      <c r="CH610">
        <f t="shared" si="1781"/>
        <v>0.40901378495058571</v>
      </c>
      <c r="CI610">
        <f t="shared" si="1782"/>
        <v>0.40905333708119951</v>
      </c>
    </row>
    <row r="611" spans="1:87">
      <c r="A611">
        <f t="shared" ref="A611:E611" si="1804">A513</f>
        <v>7.0027777777777782</v>
      </c>
      <c r="B611">
        <f t="shared" si="1804"/>
        <v>111.315</v>
      </c>
      <c r="C611">
        <f t="shared" si="1804"/>
        <v>7</v>
      </c>
      <c r="D611">
        <f t="shared" si="1804"/>
        <v>2017</v>
      </c>
      <c r="E611">
        <f t="shared" si="1804"/>
        <v>5</v>
      </c>
      <c r="F611">
        <f t="shared" si="1784"/>
        <v>23</v>
      </c>
      <c r="G611">
        <f t="shared" ref="G611:M611" si="1805">G513</f>
        <v>0.12222152900771403</v>
      </c>
      <c r="H611">
        <f t="shared" si="1805"/>
        <v>3</v>
      </c>
      <c r="I611">
        <f t="shared" si="1805"/>
        <v>30</v>
      </c>
      <c r="J611">
        <f t="shared" si="1805"/>
        <v>3.5</v>
      </c>
      <c r="K611">
        <f t="shared" si="1805"/>
        <v>0</v>
      </c>
      <c r="L611">
        <f t="shared" si="1805"/>
        <v>20</v>
      </c>
      <c r="M611">
        <f t="shared" si="1805"/>
        <v>-13</v>
      </c>
      <c r="N611">
        <f t="shared" si="1789"/>
        <v>2457896.354166667</v>
      </c>
      <c r="O611">
        <f t="shared" si="1553"/>
        <v>8.1270152549154447E-4</v>
      </c>
      <c r="P611">
        <f t="shared" si="1713"/>
        <v>2457896.3549793684</v>
      </c>
      <c r="Q611">
        <f t="shared" si="1715"/>
        <v>0.17389062229619143</v>
      </c>
      <c r="R611">
        <f t="shared" si="1716"/>
        <v>249.44414268418609</v>
      </c>
      <c r="S611">
        <f t="shared" si="1717"/>
        <v>315.35881163628073</v>
      </c>
      <c r="T611">
        <f t="shared" si="1718"/>
        <v>4.3536215896535735</v>
      </c>
      <c r="U611">
        <f t="shared" si="1719"/>
        <v>5.5040495882297051</v>
      </c>
      <c r="V611">
        <f t="shared" si="1720"/>
        <v>148.71184401079972</v>
      </c>
      <c r="W611">
        <f t="shared" si="1721"/>
        <v>2.5955113147006648</v>
      </c>
      <c r="X611">
        <f t="shared" si="1722"/>
        <v>60.662124551437955</v>
      </c>
      <c r="Y611">
        <f t="shared" si="1723"/>
        <v>1.0587538046774807</v>
      </c>
      <c r="Z611">
        <f t="shared" si="1724"/>
        <v>137.42320657171058</v>
      </c>
      <c r="AA611">
        <f t="shared" si="1725"/>
        <v>2.3984874233246587</v>
      </c>
      <c r="AB611">
        <f t="shared" si="1726"/>
        <v>-15748.916042085071</v>
      </c>
      <c r="AC611">
        <f t="shared" si="1727"/>
        <v>-29.732837805924145</v>
      </c>
      <c r="AD611">
        <f t="shared" si="1728"/>
        <v>1095.109476336324</v>
      </c>
      <c r="AE611">
        <f t="shared" si="1729"/>
        <v>482.37992000580067</v>
      </c>
      <c r="AF611">
        <f t="shared" si="1730"/>
        <v>353.66364917566</v>
      </c>
      <c r="AG611">
        <f t="shared" si="1731"/>
        <v>3522.669252972501</v>
      </c>
      <c r="AH611">
        <f t="shared" si="1732"/>
        <v>-10324.826581400712</v>
      </c>
      <c r="AI611">
        <f t="shared" si="1733"/>
        <v>-2.86800738372242</v>
      </c>
      <c r="AJ611">
        <f t="shared" si="1734"/>
        <v>246.57613530046368</v>
      </c>
      <c r="AK611">
        <f t="shared" si="1735"/>
        <v>4.3035654178361087</v>
      </c>
      <c r="AL611">
        <f t="shared" si="1736"/>
        <v>246</v>
      </c>
      <c r="AM611">
        <f t="shared" si="1737"/>
        <v>34</v>
      </c>
      <c r="AN611">
        <f t="shared" si="1738"/>
        <v>34</v>
      </c>
      <c r="AP611">
        <f t="shared" si="1739"/>
        <v>4.9659706992619181</v>
      </c>
      <c r="AQ611">
        <f t="shared" si="1740"/>
        <v>8.6672539259685613E-2</v>
      </c>
      <c r="AR611" t="str">
        <f t="shared" si="1741"/>
        <v>POSITIF</v>
      </c>
      <c r="AS611">
        <f t="shared" si="1742"/>
        <v>4</v>
      </c>
      <c r="AT611">
        <f t="shared" si="1743"/>
        <v>57</v>
      </c>
      <c r="AU611">
        <f t="shared" si="1744"/>
        <v>57</v>
      </c>
      <c r="AV611">
        <f t="shared" si="1745"/>
        <v>1.0003888683283375</v>
      </c>
      <c r="AW611" s="4">
        <f t="shared" si="1746"/>
        <v>4.1682869513680727E-2</v>
      </c>
      <c r="AX611">
        <f t="shared" si="1747"/>
        <v>1.7460079552629511E-2</v>
      </c>
      <c r="AY611">
        <f t="shared" si="1748"/>
        <v>0.27258614189750224</v>
      </c>
      <c r="AZ611" s="4">
        <f t="shared" si="1749"/>
        <v>1.1357755912395927E-2</v>
      </c>
      <c r="BA611">
        <f t="shared" si="1750"/>
        <v>365308.9925795453</v>
      </c>
      <c r="BB611" t="s">
        <v>191</v>
      </c>
      <c r="BC611">
        <f t="shared" si="1751"/>
        <v>1.670129659386356E-2</v>
      </c>
      <c r="BD611">
        <f t="shared" si="1752"/>
        <v>148.71636214297169</v>
      </c>
      <c r="BE611">
        <f t="shared" si="1753"/>
        <v>23.437029806786253</v>
      </c>
      <c r="BF611">
        <f t="shared" si="1754"/>
        <v>-2.2662058569388865E-3</v>
      </c>
      <c r="BG611">
        <f t="shared" si="1755"/>
        <v>23.434763600929315</v>
      </c>
      <c r="BH611" s="19">
        <f t="shared" si="1756"/>
        <v>0.17389062229619143</v>
      </c>
      <c r="BI611">
        <f t="shared" si="1757"/>
        <v>12.543571529941012</v>
      </c>
      <c r="BJ611">
        <f t="shared" si="1758"/>
        <v>19.964571529941011</v>
      </c>
      <c r="BK611">
        <f t="shared" si="1759"/>
        <v>50.869906117830311</v>
      </c>
      <c r="BL611">
        <f t="shared" si="1760"/>
        <v>0.8878473519365454</v>
      </c>
      <c r="BM611">
        <f t="shared" si="1761"/>
        <v>248.59866683128485</v>
      </c>
      <c r="BN611">
        <f t="shared" si="1762"/>
        <v>16.57324445541899</v>
      </c>
      <c r="BO611">
        <f t="shared" si="1763"/>
        <v>16</v>
      </c>
      <c r="BP611">
        <f t="shared" si="1764"/>
        <v>34</v>
      </c>
      <c r="BQ611">
        <f t="shared" si="1765"/>
        <v>23</v>
      </c>
      <c r="BR611">
        <f t="shared" si="1766"/>
        <v>-16.507205895893229</v>
      </c>
      <c r="BS611" t="str">
        <f t="shared" si="1767"/>
        <v>NEGATIF</v>
      </c>
      <c r="BT611">
        <f t="shared" si="1768"/>
        <v>-0.28810509318795718</v>
      </c>
      <c r="BU611">
        <f t="shared" si="1769"/>
        <v>16</v>
      </c>
      <c r="BV611">
        <f t="shared" si="1770"/>
        <v>-1951</v>
      </c>
      <c r="BW611">
        <f t="shared" si="1771"/>
        <v>34</v>
      </c>
      <c r="BX611" t="str">
        <f t="shared" si="1772"/>
        <v>NEGATIF</v>
      </c>
      <c r="BY611">
        <f t="shared" si="1773"/>
        <v>64.434893857019318</v>
      </c>
      <c r="BZ611">
        <f t="shared" si="1774"/>
        <v>244.43489385701932</v>
      </c>
      <c r="CA611">
        <f t="shared" si="1775"/>
        <v>34.466047635053535</v>
      </c>
      <c r="CB611" t="str">
        <f t="shared" si="1776"/>
        <v>POSITIF</v>
      </c>
      <c r="CC611">
        <f t="shared" si="1777"/>
        <v>34</v>
      </c>
      <c r="CD611">
        <f t="shared" si="1778"/>
        <v>27</v>
      </c>
      <c r="CE611">
        <f t="shared" si="1779"/>
        <v>57</v>
      </c>
      <c r="CG611">
        <f t="shared" si="1780"/>
        <v>4.3388652522743394</v>
      </c>
      <c r="CH611">
        <f t="shared" si="1781"/>
        <v>0.40901378426273904</v>
      </c>
      <c r="CI611">
        <f t="shared" si="1782"/>
        <v>0.40905333701647056</v>
      </c>
    </row>
    <row r="612" spans="1:87">
      <c r="A612">
        <f t="shared" ref="A612:E612" si="1806">A514</f>
        <v>7.0027777777777782</v>
      </c>
      <c r="B612">
        <f t="shared" si="1806"/>
        <v>111.315</v>
      </c>
      <c r="C612">
        <f t="shared" si="1806"/>
        <v>7</v>
      </c>
      <c r="D612">
        <f t="shared" si="1806"/>
        <v>2017</v>
      </c>
      <c r="E612">
        <f t="shared" si="1806"/>
        <v>5</v>
      </c>
      <c r="F612">
        <f t="shared" si="1784"/>
        <v>23</v>
      </c>
      <c r="G612">
        <f t="shared" ref="G612:M612" si="1807">G514</f>
        <v>0.12222152900771403</v>
      </c>
      <c r="H612">
        <f t="shared" si="1807"/>
        <v>3</v>
      </c>
      <c r="I612">
        <f t="shared" si="1807"/>
        <v>45</v>
      </c>
      <c r="J612">
        <f t="shared" si="1807"/>
        <v>3.75</v>
      </c>
      <c r="K612">
        <f t="shared" si="1807"/>
        <v>0</v>
      </c>
      <c r="L612">
        <f t="shared" si="1807"/>
        <v>20</v>
      </c>
      <c r="M612">
        <f t="shared" si="1807"/>
        <v>-13</v>
      </c>
      <c r="N612">
        <f t="shared" si="1789"/>
        <v>2457896.3645833335</v>
      </c>
      <c r="O612">
        <f t="shared" si="1553"/>
        <v>8.1270152549154447E-4</v>
      </c>
      <c r="P612">
        <f t="shared" si="1713"/>
        <v>2457896.3653960349</v>
      </c>
      <c r="Q612">
        <f t="shared" si="1715"/>
        <v>0.17389090748897751</v>
      </c>
      <c r="R612">
        <f t="shared" si="1716"/>
        <v>249.44414268418609</v>
      </c>
      <c r="S612">
        <f t="shared" si="1717"/>
        <v>315.49490530554613</v>
      </c>
      <c r="T612">
        <f t="shared" si="1718"/>
        <v>4.3536215896535735</v>
      </c>
      <c r="U612">
        <f t="shared" si="1719"/>
        <v>5.5064248708495063</v>
      </c>
      <c r="V612">
        <f t="shared" si="1720"/>
        <v>148.71129240745404</v>
      </c>
      <c r="W612">
        <f t="shared" si="1721"/>
        <v>2.5955016874061179</v>
      </c>
      <c r="X612">
        <f t="shared" si="1722"/>
        <v>60.672391711049386</v>
      </c>
      <c r="Y612">
        <f t="shared" si="1723"/>
        <v>1.0589330004175279</v>
      </c>
      <c r="Z612">
        <f t="shared" si="1724"/>
        <v>137.43347324107617</v>
      </c>
      <c r="AA612">
        <f t="shared" si="1725"/>
        <v>2.3986666105083017</v>
      </c>
      <c r="AB612">
        <f t="shared" si="1726"/>
        <v>-15710.608158535673</v>
      </c>
      <c r="AC612">
        <f t="shared" si="1727"/>
        <v>-28.484732623072073</v>
      </c>
      <c r="AD612">
        <f t="shared" si="1728"/>
        <v>1051.7222526573617</v>
      </c>
      <c r="AE612">
        <f t="shared" si="1729"/>
        <v>477.61038422466072</v>
      </c>
      <c r="AF612">
        <f t="shared" si="1730"/>
        <v>353.98227229093811</v>
      </c>
      <c r="AG612">
        <f t="shared" si="1731"/>
        <v>3516.7342753311509</v>
      </c>
      <c r="AH612">
        <f t="shared" si="1732"/>
        <v>-10339.043706654633</v>
      </c>
      <c r="AI612">
        <f t="shared" si="1733"/>
        <v>-2.8719565851818425</v>
      </c>
      <c r="AJ612">
        <f t="shared" si="1734"/>
        <v>246.57218609900426</v>
      </c>
      <c r="AK612">
        <f t="shared" si="1735"/>
        <v>4.3034964912678175</v>
      </c>
      <c r="AL612">
        <f t="shared" si="1736"/>
        <v>246</v>
      </c>
      <c r="AM612">
        <f t="shared" si="1737"/>
        <v>34</v>
      </c>
      <c r="AN612">
        <f t="shared" si="1738"/>
        <v>19</v>
      </c>
      <c r="AP612">
        <f t="shared" si="1739"/>
        <v>4.9664944806583087</v>
      </c>
      <c r="AQ612">
        <f t="shared" si="1740"/>
        <v>8.6681680969613317E-2</v>
      </c>
      <c r="AR612" t="str">
        <f t="shared" si="1741"/>
        <v>POSITIF</v>
      </c>
      <c r="AS612">
        <f t="shared" si="1742"/>
        <v>4</v>
      </c>
      <c r="AT612">
        <f t="shared" si="1743"/>
        <v>57</v>
      </c>
      <c r="AU612">
        <f t="shared" si="1744"/>
        <v>59</v>
      </c>
      <c r="AV612">
        <f t="shared" si="1745"/>
        <v>1.000513082229411</v>
      </c>
      <c r="AW612" s="4">
        <f t="shared" si="1746"/>
        <v>4.1688045092892125E-2</v>
      </c>
      <c r="AX612">
        <f t="shared" si="1747"/>
        <v>1.7462247494179992E-2</v>
      </c>
      <c r="AY612">
        <f t="shared" si="1748"/>
        <v>0.27261998453931585</v>
      </c>
      <c r="AZ612" s="4">
        <f t="shared" si="1749"/>
        <v>1.1359166022471494E-2</v>
      </c>
      <c r="BA612">
        <f t="shared" si="1750"/>
        <v>365263.64400347858</v>
      </c>
      <c r="BB612" t="s">
        <v>191</v>
      </c>
      <c r="BC612">
        <f t="shared" si="1751"/>
        <v>1.6701296581885464E-2</v>
      </c>
      <c r="BD612">
        <f t="shared" si="1752"/>
        <v>148.71581054126304</v>
      </c>
      <c r="BE612">
        <f t="shared" si="1753"/>
        <v>23.437029803077557</v>
      </c>
      <c r="BF612">
        <f t="shared" si="1754"/>
        <v>-2.2662415481793279E-3</v>
      </c>
      <c r="BG612">
        <f t="shared" si="1755"/>
        <v>23.43476356152938</v>
      </c>
      <c r="BH612" s="19">
        <f t="shared" si="1756"/>
        <v>0.17389090748897751</v>
      </c>
      <c r="BI612">
        <f t="shared" si="1757"/>
        <v>12.794256005343049</v>
      </c>
      <c r="BJ612">
        <f t="shared" si="1758"/>
        <v>20.215256005343051</v>
      </c>
      <c r="BK612">
        <f t="shared" si="1759"/>
        <v>54.633752637316881</v>
      </c>
      <c r="BL612">
        <f t="shared" si="1760"/>
        <v>0.95353886624131501</v>
      </c>
      <c r="BM612">
        <f t="shared" si="1761"/>
        <v>248.59508744282886</v>
      </c>
      <c r="BN612">
        <f t="shared" si="1762"/>
        <v>16.573005829521925</v>
      </c>
      <c r="BO612">
        <f t="shared" si="1763"/>
        <v>16</v>
      </c>
      <c r="BP612">
        <f t="shared" si="1764"/>
        <v>34</v>
      </c>
      <c r="BQ612">
        <f t="shared" si="1765"/>
        <v>22</v>
      </c>
      <c r="BR612">
        <f t="shared" si="1766"/>
        <v>-16.506040437593175</v>
      </c>
      <c r="BS612" t="str">
        <f t="shared" si="1767"/>
        <v>NEGATIF</v>
      </c>
      <c r="BT612">
        <f t="shared" si="1768"/>
        <v>-0.28808475210332651</v>
      </c>
      <c r="BU612">
        <f t="shared" si="1769"/>
        <v>16</v>
      </c>
      <c r="BV612">
        <f t="shared" si="1770"/>
        <v>-1951</v>
      </c>
      <c r="BW612">
        <f t="shared" si="1771"/>
        <v>38</v>
      </c>
      <c r="BX612" t="str">
        <f t="shared" si="1772"/>
        <v>NEGATIF</v>
      </c>
      <c r="BY612">
        <f t="shared" si="1773"/>
        <v>65.905462374123061</v>
      </c>
      <c r="BZ612">
        <f t="shared" si="1774"/>
        <v>245.90546237412306</v>
      </c>
      <c r="CA612">
        <f t="shared" si="1775"/>
        <v>31.075680962581711</v>
      </c>
      <c r="CB612" t="str">
        <f t="shared" si="1776"/>
        <v>POSITIF</v>
      </c>
      <c r="CC612">
        <f t="shared" si="1777"/>
        <v>31</v>
      </c>
      <c r="CD612">
        <f t="shared" si="1778"/>
        <v>4</v>
      </c>
      <c r="CE612">
        <f t="shared" si="1779"/>
        <v>32</v>
      </c>
      <c r="CG612">
        <f t="shared" si="1780"/>
        <v>4.3388027801605746</v>
      </c>
      <c r="CH612">
        <f t="shared" si="1781"/>
        <v>0.40901378357508045</v>
      </c>
      <c r="CI612">
        <f t="shared" si="1782"/>
        <v>0.40905333695174162</v>
      </c>
    </row>
    <row r="613" spans="1:87">
      <c r="A613">
        <f t="shared" ref="A613:E613" si="1808">A515</f>
        <v>7.0027777777777782</v>
      </c>
      <c r="B613">
        <f t="shared" si="1808"/>
        <v>111.315</v>
      </c>
      <c r="C613">
        <f t="shared" si="1808"/>
        <v>7</v>
      </c>
      <c r="D613">
        <f t="shared" si="1808"/>
        <v>2017</v>
      </c>
      <c r="E613">
        <f t="shared" si="1808"/>
        <v>5</v>
      </c>
      <c r="F613">
        <f t="shared" si="1784"/>
        <v>23</v>
      </c>
      <c r="G613">
        <f t="shared" ref="G613:M613" si="1809">G515</f>
        <v>0.12222152900771403</v>
      </c>
      <c r="H613">
        <f t="shared" si="1809"/>
        <v>4</v>
      </c>
      <c r="I613">
        <f t="shared" si="1809"/>
        <v>0</v>
      </c>
      <c r="J613">
        <f t="shared" si="1809"/>
        <v>4</v>
      </c>
      <c r="K613">
        <f t="shared" si="1809"/>
        <v>0</v>
      </c>
      <c r="L613">
        <f t="shared" si="1809"/>
        <v>20</v>
      </c>
      <c r="M613">
        <f t="shared" si="1809"/>
        <v>-13</v>
      </c>
      <c r="N613">
        <f t="shared" si="1789"/>
        <v>2457896.375</v>
      </c>
      <c r="O613">
        <f t="shared" si="1553"/>
        <v>8.1270152549154447E-4</v>
      </c>
      <c r="P613">
        <f t="shared" si="1713"/>
        <v>2457896.3758127014</v>
      </c>
      <c r="Q613">
        <f t="shared" si="1715"/>
        <v>0.17389119268176359</v>
      </c>
      <c r="R613">
        <f t="shared" si="1716"/>
        <v>249.44414268418609</v>
      </c>
      <c r="S613">
        <f t="shared" si="1717"/>
        <v>315.63099897479697</v>
      </c>
      <c r="T613">
        <f t="shared" si="1718"/>
        <v>4.3536215896535735</v>
      </c>
      <c r="U613">
        <f t="shared" si="1719"/>
        <v>5.5088001534690543</v>
      </c>
      <c r="V613">
        <f t="shared" si="1720"/>
        <v>148.71074080410841</v>
      </c>
      <c r="W613">
        <f t="shared" si="1721"/>
        <v>2.5954920601115714</v>
      </c>
      <c r="X613">
        <f t="shared" si="1722"/>
        <v>60.682658870661726</v>
      </c>
      <c r="Y613">
        <f t="shared" si="1723"/>
        <v>1.0591121961575909</v>
      </c>
      <c r="Z613">
        <f t="shared" si="1724"/>
        <v>137.44373991044176</v>
      </c>
      <c r="AA613">
        <f t="shared" si="1725"/>
        <v>2.3988457976919451</v>
      </c>
      <c r="AB613">
        <f t="shared" si="1726"/>
        <v>-15672.2107368863</v>
      </c>
      <c r="AC613">
        <f t="shared" si="1727"/>
        <v>-27.233624760745414</v>
      </c>
      <c r="AD613">
        <f t="shared" si="1728"/>
        <v>1007.8915771756066</v>
      </c>
      <c r="AE613">
        <f t="shared" si="1729"/>
        <v>472.79050660203291</v>
      </c>
      <c r="AF613">
        <f t="shared" si="1730"/>
        <v>354.2955912030759</v>
      </c>
      <c r="AG613">
        <f t="shared" si="1731"/>
        <v>3510.7718039821148</v>
      </c>
      <c r="AH613">
        <f t="shared" si="1732"/>
        <v>-10353.694882684216</v>
      </c>
      <c r="AI613">
        <f t="shared" si="1733"/>
        <v>-2.8760263563011712</v>
      </c>
      <c r="AJ613">
        <f t="shared" si="1734"/>
        <v>246.56811632788492</v>
      </c>
      <c r="AK613">
        <f t="shared" si="1735"/>
        <v>4.3034254603619821</v>
      </c>
      <c r="AL613">
        <f t="shared" si="1736"/>
        <v>246</v>
      </c>
      <c r="AM613">
        <f t="shared" si="1737"/>
        <v>34</v>
      </c>
      <c r="AN613">
        <f t="shared" si="1738"/>
        <v>5</v>
      </c>
      <c r="AP613">
        <f t="shared" si="1739"/>
        <v>4.9502287872444031</v>
      </c>
      <c r="AQ613">
        <f t="shared" si="1740"/>
        <v>8.6397791064420706E-2</v>
      </c>
      <c r="AR613" t="str">
        <f t="shared" si="1741"/>
        <v>POSITIF</v>
      </c>
      <c r="AS613">
        <f t="shared" si="1742"/>
        <v>4</v>
      </c>
      <c r="AT613">
        <f t="shared" si="1743"/>
        <v>57</v>
      </c>
      <c r="AU613">
        <f t="shared" si="1744"/>
        <v>0</v>
      </c>
      <c r="AV613">
        <f t="shared" si="1745"/>
        <v>1.0006370489789227</v>
      </c>
      <c r="AW613" s="4">
        <f t="shared" si="1746"/>
        <v>4.1693210374121777E-2</v>
      </c>
      <c r="AX613">
        <f t="shared" si="1747"/>
        <v>1.7464411122121964E-2</v>
      </c>
      <c r="AY613">
        <f t="shared" si="1748"/>
        <v>0.27265375984238077</v>
      </c>
      <c r="AZ613" s="4">
        <f t="shared" si="1749"/>
        <v>1.1360573326765865E-2</v>
      </c>
      <c r="BA613">
        <f t="shared" si="1750"/>
        <v>365218.39688429353</v>
      </c>
      <c r="BB613" t="s">
        <v>191</v>
      </c>
      <c r="BC613">
        <f t="shared" si="1751"/>
        <v>1.6701296569907365E-2</v>
      </c>
      <c r="BD613">
        <f t="shared" si="1752"/>
        <v>148.71525893955439</v>
      </c>
      <c r="BE613">
        <f t="shared" si="1753"/>
        <v>23.437029799368862</v>
      </c>
      <c r="BF613">
        <f t="shared" si="1754"/>
        <v>-2.2662772286383029E-3</v>
      </c>
      <c r="BG613">
        <f t="shared" si="1755"/>
        <v>23.434763522140223</v>
      </c>
      <c r="BH613" s="19">
        <f t="shared" si="1756"/>
        <v>0.17389119268176359</v>
      </c>
      <c r="BI613">
        <f t="shared" si="1757"/>
        <v>13.044940480714043</v>
      </c>
      <c r="BJ613">
        <f t="shared" si="1758"/>
        <v>20.465940480714043</v>
      </c>
      <c r="BK613">
        <f t="shared" si="1759"/>
        <v>58.397708421334741</v>
      </c>
      <c r="BL613">
        <f t="shared" si="1760"/>
        <v>1.0192322875719113</v>
      </c>
      <c r="BM613">
        <f t="shared" si="1761"/>
        <v>248.59139878937589</v>
      </c>
      <c r="BN613">
        <f t="shared" si="1762"/>
        <v>16.572759919291727</v>
      </c>
      <c r="BO613">
        <f t="shared" si="1763"/>
        <v>16</v>
      </c>
      <c r="BP613">
        <f t="shared" si="1764"/>
        <v>34</v>
      </c>
      <c r="BQ613">
        <f t="shared" si="1765"/>
        <v>21</v>
      </c>
      <c r="BR613">
        <f t="shared" si="1766"/>
        <v>-16.521414549296388</v>
      </c>
      <c r="BS613" t="str">
        <f t="shared" si="1767"/>
        <v>NEGATIF</v>
      </c>
      <c r="BT613">
        <f t="shared" si="1768"/>
        <v>-0.28835308097211698</v>
      </c>
      <c r="BU613">
        <f t="shared" si="1769"/>
        <v>16</v>
      </c>
      <c r="BV613">
        <f t="shared" si="1770"/>
        <v>-1952</v>
      </c>
      <c r="BW613">
        <f t="shared" si="1771"/>
        <v>42</v>
      </c>
      <c r="BX613" t="str">
        <f t="shared" si="1772"/>
        <v>NEGATIF</v>
      </c>
      <c r="BY613">
        <f t="shared" si="1773"/>
        <v>67.18454681503593</v>
      </c>
      <c r="BZ613">
        <f t="shared" si="1774"/>
        <v>247.18454681503593</v>
      </c>
      <c r="CA613">
        <f t="shared" si="1775"/>
        <v>27.643404010486698</v>
      </c>
      <c r="CB613" t="str">
        <f t="shared" si="1776"/>
        <v>POSITIF</v>
      </c>
      <c r="CC613">
        <f t="shared" si="1777"/>
        <v>27</v>
      </c>
      <c r="CD613">
        <f t="shared" si="1778"/>
        <v>38</v>
      </c>
      <c r="CE613">
        <f t="shared" si="1779"/>
        <v>36</v>
      </c>
      <c r="CG613">
        <f t="shared" si="1780"/>
        <v>4.3387384010128551</v>
      </c>
      <c r="CH613">
        <f t="shared" si="1781"/>
        <v>0.40901378288760992</v>
      </c>
      <c r="CI613">
        <f t="shared" si="1782"/>
        <v>0.40905333688701268</v>
      </c>
    </row>
    <row r="614" spans="1:87">
      <c r="A614">
        <f t="shared" ref="A614:E614" si="1810">A516</f>
        <v>7.0027777777777782</v>
      </c>
      <c r="B614">
        <f t="shared" si="1810"/>
        <v>111.315</v>
      </c>
      <c r="C614">
        <f t="shared" si="1810"/>
        <v>7</v>
      </c>
      <c r="D614">
        <f t="shared" si="1810"/>
        <v>2017</v>
      </c>
      <c r="E614">
        <f t="shared" si="1810"/>
        <v>5</v>
      </c>
      <c r="F614">
        <f t="shared" si="1784"/>
        <v>23</v>
      </c>
      <c r="G614">
        <f t="shared" ref="G614:M614" si="1811">G516</f>
        <v>0.12222152900771403</v>
      </c>
      <c r="H614">
        <f t="shared" si="1811"/>
        <v>4</v>
      </c>
      <c r="I614">
        <f t="shared" si="1811"/>
        <v>15</v>
      </c>
      <c r="J614">
        <f t="shared" si="1811"/>
        <v>4.25</v>
      </c>
      <c r="K614">
        <f t="shared" si="1811"/>
        <v>0</v>
      </c>
      <c r="L614">
        <f t="shared" si="1811"/>
        <v>20</v>
      </c>
      <c r="M614">
        <f t="shared" si="1811"/>
        <v>-13</v>
      </c>
      <c r="N614">
        <f t="shared" si="1789"/>
        <v>2457896.385416667</v>
      </c>
      <c r="O614">
        <f t="shared" si="1553"/>
        <v>8.1270152549154447E-4</v>
      </c>
      <c r="P614">
        <f t="shared" si="1713"/>
        <v>2457896.3862293684</v>
      </c>
      <c r="Q614">
        <f t="shared" si="1715"/>
        <v>0.17389147787456241</v>
      </c>
      <c r="R614">
        <f t="shared" si="1716"/>
        <v>249.44414268418609</v>
      </c>
      <c r="S614">
        <f t="shared" si="1717"/>
        <v>315.76709265014506</v>
      </c>
      <c r="T614">
        <f t="shared" si="1718"/>
        <v>4.3536215896535735</v>
      </c>
      <c r="U614">
        <f t="shared" si="1719"/>
        <v>5.5111754361950185</v>
      </c>
      <c r="V614">
        <f t="shared" si="1720"/>
        <v>148.71018920073811</v>
      </c>
      <c r="W614">
        <f t="shared" si="1721"/>
        <v>2.5954824328165946</v>
      </c>
      <c r="X614">
        <f t="shared" si="1722"/>
        <v>60.692926030732451</v>
      </c>
      <c r="Y614">
        <f t="shared" si="1723"/>
        <v>1.0592913919056544</v>
      </c>
      <c r="Z614">
        <f t="shared" si="1724"/>
        <v>137.45400658026665</v>
      </c>
      <c r="AA614">
        <f t="shared" si="1725"/>
        <v>2.3990249848836043</v>
      </c>
      <c r="AB614">
        <f t="shared" si="1726"/>
        <v>-15633.723992043509</v>
      </c>
      <c r="AC614">
        <f t="shared" si="1727"/>
        <v>-25.979646046842031</v>
      </c>
      <c r="AD614">
        <f t="shared" si="1728"/>
        <v>963.635928827067</v>
      </c>
      <c r="AE614">
        <f t="shared" si="1729"/>
        <v>467.92079495128411</v>
      </c>
      <c r="AF614">
        <f t="shared" si="1730"/>
        <v>354.60359794041597</v>
      </c>
      <c r="AG614">
        <f t="shared" si="1731"/>
        <v>3504.7818840124155</v>
      </c>
      <c r="AH614">
        <f t="shared" si="1732"/>
        <v>-10368.76143235917</v>
      </c>
      <c r="AI614">
        <f t="shared" si="1733"/>
        <v>-2.8802115089886584</v>
      </c>
      <c r="AJ614">
        <f t="shared" si="1734"/>
        <v>246.56393117519744</v>
      </c>
      <c r="AK614">
        <f t="shared" si="1735"/>
        <v>4.3033524156678871</v>
      </c>
      <c r="AL614">
        <f t="shared" si="1736"/>
        <v>246</v>
      </c>
      <c r="AM614">
        <f t="shared" si="1737"/>
        <v>33</v>
      </c>
      <c r="AN614">
        <f t="shared" si="1738"/>
        <v>50</v>
      </c>
      <c r="AP614">
        <f t="shared" si="1739"/>
        <v>4.9629457009795628</v>
      </c>
      <c r="AQ614">
        <f t="shared" si="1740"/>
        <v>8.6619743079791339E-2</v>
      </c>
      <c r="AR614" t="str">
        <f t="shared" si="1741"/>
        <v>POSITIF</v>
      </c>
      <c r="AS614">
        <f t="shared" si="1742"/>
        <v>4</v>
      </c>
      <c r="AT614">
        <f t="shared" si="1743"/>
        <v>57</v>
      </c>
      <c r="AU614">
        <f t="shared" si="1744"/>
        <v>46</v>
      </c>
      <c r="AV614">
        <f t="shared" si="1745"/>
        <v>1.0007607676237935</v>
      </c>
      <c r="AW614" s="4">
        <f t="shared" si="1746"/>
        <v>4.1698365317658061E-2</v>
      </c>
      <c r="AX614">
        <f t="shared" si="1747"/>
        <v>1.7466570419821068E-2</v>
      </c>
      <c r="AY614">
        <f t="shared" si="1748"/>
        <v>0.2726874675470331</v>
      </c>
      <c r="AZ614" s="4">
        <f t="shared" si="1749"/>
        <v>1.1361977814459712E-2</v>
      </c>
      <c r="BA614">
        <f t="shared" si="1750"/>
        <v>365173.25149849936</v>
      </c>
      <c r="BB614" t="s">
        <v>191</v>
      </c>
      <c r="BC614">
        <f t="shared" si="1751"/>
        <v>1.670129655792927E-2</v>
      </c>
      <c r="BD614">
        <f t="shared" si="1752"/>
        <v>148.71470733782112</v>
      </c>
      <c r="BE614">
        <f t="shared" si="1753"/>
        <v>23.437029795660166</v>
      </c>
      <c r="BF614">
        <f t="shared" si="1754"/>
        <v>-2.2663128983111754E-3</v>
      </c>
      <c r="BG614">
        <f t="shared" si="1755"/>
        <v>23.434763482761856</v>
      </c>
      <c r="BH614" s="19">
        <f t="shared" si="1756"/>
        <v>0.17389147787456241</v>
      </c>
      <c r="BI614">
        <f t="shared" si="1757"/>
        <v>13.295624967291952</v>
      </c>
      <c r="BJ614">
        <f t="shared" si="1758"/>
        <v>20.716624967291953</v>
      </c>
      <c r="BK614">
        <f t="shared" si="1759"/>
        <v>62.161768934952946</v>
      </c>
      <c r="BL614">
        <f t="shared" si="1760"/>
        <v>1.0849275367788578</v>
      </c>
      <c r="BM614">
        <f t="shared" si="1761"/>
        <v>248.58760557442636</v>
      </c>
      <c r="BN614">
        <f t="shared" si="1762"/>
        <v>16.57250703829509</v>
      </c>
      <c r="BO614">
        <f t="shared" si="1763"/>
        <v>16</v>
      </c>
      <c r="BP614">
        <f t="shared" si="1764"/>
        <v>34</v>
      </c>
      <c r="BQ614">
        <f t="shared" si="1765"/>
        <v>21</v>
      </c>
      <c r="BR614">
        <f t="shared" si="1766"/>
        <v>-16.508183997518923</v>
      </c>
      <c r="BS614" t="str">
        <f t="shared" si="1767"/>
        <v>NEGATIF</v>
      </c>
      <c r="BT614">
        <f t="shared" si="1768"/>
        <v>-0.28812216428174464</v>
      </c>
      <c r="BU614">
        <f t="shared" si="1769"/>
        <v>16</v>
      </c>
      <c r="BV614">
        <f t="shared" si="1770"/>
        <v>-1951</v>
      </c>
      <c r="BW614">
        <f t="shared" si="1771"/>
        <v>30</v>
      </c>
      <c r="BX614" t="str">
        <f t="shared" si="1772"/>
        <v>NEGATIF</v>
      </c>
      <c r="BY614">
        <f t="shared" si="1773"/>
        <v>68.344927863816395</v>
      </c>
      <c r="BZ614">
        <f t="shared" si="1774"/>
        <v>248.34492786381639</v>
      </c>
      <c r="CA614">
        <f t="shared" si="1775"/>
        <v>24.188788014997851</v>
      </c>
      <c r="CB614" t="str">
        <f t="shared" si="1776"/>
        <v>POSITIF</v>
      </c>
      <c r="CC614">
        <f t="shared" si="1777"/>
        <v>24</v>
      </c>
      <c r="CD614">
        <f t="shared" si="1778"/>
        <v>11</v>
      </c>
      <c r="CE614">
        <f t="shared" si="1779"/>
        <v>19</v>
      </c>
      <c r="CG614">
        <f t="shared" si="1780"/>
        <v>4.33867219692275</v>
      </c>
      <c r="CH614">
        <f t="shared" si="1781"/>
        <v>0.4090137822003278</v>
      </c>
      <c r="CI614">
        <f t="shared" si="1782"/>
        <v>0.40905333682228373</v>
      </c>
    </row>
    <row r="615" spans="1:87">
      <c r="A615">
        <f t="shared" ref="A615:E615" si="1812">A517</f>
        <v>7.0027777777777782</v>
      </c>
      <c r="B615">
        <f t="shared" si="1812"/>
        <v>111.315</v>
      </c>
      <c r="C615">
        <f t="shared" si="1812"/>
        <v>7</v>
      </c>
      <c r="D615">
        <f t="shared" si="1812"/>
        <v>2017</v>
      </c>
      <c r="E615">
        <f t="shared" si="1812"/>
        <v>5</v>
      </c>
      <c r="F615">
        <f t="shared" si="1784"/>
        <v>23</v>
      </c>
      <c r="G615">
        <f t="shared" ref="G615:M615" si="1813">G517</f>
        <v>0.12222152900771403</v>
      </c>
      <c r="H615">
        <f t="shared" si="1813"/>
        <v>4</v>
      </c>
      <c r="I615">
        <f t="shared" si="1813"/>
        <v>30</v>
      </c>
      <c r="J615">
        <f t="shared" si="1813"/>
        <v>4.5</v>
      </c>
      <c r="K615">
        <f t="shared" si="1813"/>
        <v>0</v>
      </c>
      <c r="L615">
        <f t="shared" si="1813"/>
        <v>20</v>
      </c>
      <c r="M615">
        <f t="shared" si="1813"/>
        <v>-13</v>
      </c>
      <c r="N615">
        <f t="shared" si="1789"/>
        <v>2457896.3958333335</v>
      </c>
      <c r="O615">
        <f t="shared" si="1553"/>
        <v>8.1270152549154447E-4</v>
      </c>
      <c r="P615">
        <f t="shared" si="1713"/>
        <v>2457896.3966460349</v>
      </c>
      <c r="Q615">
        <f t="shared" si="1715"/>
        <v>0.17389176306734849</v>
      </c>
      <c r="R615">
        <f t="shared" si="1716"/>
        <v>249.44414268418609</v>
      </c>
      <c r="S615">
        <f t="shared" si="1717"/>
        <v>315.90318631941045</v>
      </c>
      <c r="T615">
        <f t="shared" si="1718"/>
        <v>4.3536215896535735</v>
      </c>
      <c r="U615">
        <f t="shared" si="1719"/>
        <v>5.5135507188148196</v>
      </c>
      <c r="V615">
        <f t="shared" si="1720"/>
        <v>148.70963759739243</v>
      </c>
      <c r="W615">
        <f t="shared" si="1721"/>
        <v>2.5954728055220477</v>
      </c>
      <c r="X615">
        <f t="shared" si="1722"/>
        <v>60.703193190344791</v>
      </c>
      <c r="Y615">
        <f t="shared" si="1723"/>
        <v>1.0594705876457176</v>
      </c>
      <c r="Z615">
        <f t="shared" si="1724"/>
        <v>137.46427324963224</v>
      </c>
      <c r="AA615">
        <f t="shared" si="1725"/>
        <v>2.3992041720672477</v>
      </c>
      <c r="AB615">
        <f t="shared" si="1726"/>
        <v>-15595.14814459258</v>
      </c>
      <c r="AC615">
        <f t="shared" si="1727"/>
        <v>-24.722928779791982</v>
      </c>
      <c r="AD615">
        <f t="shared" si="1728"/>
        <v>918.97397166750795</v>
      </c>
      <c r="AE615">
        <f t="shared" si="1729"/>
        <v>463.00176299313046</v>
      </c>
      <c r="AF615">
        <f t="shared" si="1730"/>
        <v>354.90628462868807</v>
      </c>
      <c r="AG615">
        <f t="shared" si="1731"/>
        <v>3498.7645615198348</v>
      </c>
      <c r="AH615">
        <f t="shared" si="1732"/>
        <v>-10384.224492563211</v>
      </c>
      <c r="AI615">
        <f t="shared" si="1733"/>
        <v>-2.8845068034897809</v>
      </c>
      <c r="AJ615">
        <f t="shared" si="1734"/>
        <v>246.55963588069631</v>
      </c>
      <c r="AK615">
        <f t="shared" si="1735"/>
        <v>4.3032774486364991</v>
      </c>
      <c r="AL615">
        <f t="shared" si="1736"/>
        <v>246</v>
      </c>
      <c r="AM615">
        <f t="shared" si="1737"/>
        <v>33</v>
      </c>
      <c r="AN615">
        <f t="shared" si="1738"/>
        <v>34</v>
      </c>
      <c r="AP615">
        <f t="shared" si="1739"/>
        <v>4.9627221409429625</v>
      </c>
      <c r="AQ615">
        <f t="shared" si="1740"/>
        <v>8.6615841221076781E-2</v>
      </c>
      <c r="AR615" t="str">
        <f t="shared" si="1741"/>
        <v>POSITIF</v>
      </c>
      <c r="AS615">
        <f t="shared" si="1742"/>
        <v>4</v>
      </c>
      <c r="AT615">
        <f t="shared" si="1743"/>
        <v>57</v>
      </c>
      <c r="AU615">
        <f t="shared" si="1744"/>
        <v>45</v>
      </c>
      <c r="AV615">
        <f t="shared" si="1745"/>
        <v>1.0008842371957993</v>
      </c>
      <c r="AW615" s="4">
        <f t="shared" si="1746"/>
        <v>4.1703509883158303E-2</v>
      </c>
      <c r="AX615">
        <f t="shared" si="1747"/>
        <v>1.7468725370378597E-2</v>
      </c>
      <c r="AY615">
        <f t="shared" si="1748"/>
        <v>0.27272110738948263</v>
      </c>
      <c r="AZ615" s="4">
        <f t="shared" si="1749"/>
        <v>1.1363379474561777E-2</v>
      </c>
      <c r="BA615">
        <f t="shared" si="1750"/>
        <v>365128.20812797203</v>
      </c>
      <c r="BB615" t="s">
        <v>191</v>
      </c>
      <c r="BC615">
        <f t="shared" si="1751"/>
        <v>1.6701296545951171E-2</v>
      </c>
      <c r="BD615">
        <f t="shared" si="1752"/>
        <v>148.71415573611247</v>
      </c>
      <c r="BE615">
        <f t="shared" si="1753"/>
        <v>23.437029791951471</v>
      </c>
      <c r="BF615">
        <f t="shared" si="1754"/>
        <v>-2.2663485571885384E-3</v>
      </c>
      <c r="BG615">
        <f t="shared" si="1755"/>
        <v>23.434763443394282</v>
      </c>
      <c r="BH615" s="19">
        <f t="shared" si="1756"/>
        <v>0.17389176306734849</v>
      </c>
      <c r="BI615">
        <f t="shared" si="1757"/>
        <v>13.546309442693989</v>
      </c>
      <c r="BJ615">
        <f t="shared" si="1758"/>
        <v>20.967309442693988</v>
      </c>
      <c r="BK615">
        <f t="shared" si="1759"/>
        <v>65.925929092144486</v>
      </c>
      <c r="BL615">
        <f t="shared" si="1760"/>
        <v>1.1506245250942375</v>
      </c>
      <c r="BM615">
        <f t="shared" si="1761"/>
        <v>248.58371254826531</v>
      </c>
      <c r="BN615">
        <f t="shared" si="1762"/>
        <v>16.572247503217689</v>
      </c>
      <c r="BO615">
        <f t="shared" si="1763"/>
        <v>16</v>
      </c>
      <c r="BP615">
        <f t="shared" si="1764"/>
        <v>34</v>
      </c>
      <c r="BQ615">
        <f t="shared" si="1765"/>
        <v>20</v>
      </c>
      <c r="BR615">
        <f t="shared" si="1766"/>
        <v>-16.507698425908405</v>
      </c>
      <c r="BS615" t="str">
        <f t="shared" si="1767"/>
        <v>NEGATIF</v>
      </c>
      <c r="BT615">
        <f t="shared" si="1768"/>
        <v>-0.28811368945838689</v>
      </c>
      <c r="BU615">
        <f t="shared" si="1769"/>
        <v>16</v>
      </c>
      <c r="BV615">
        <f t="shared" si="1770"/>
        <v>-1951</v>
      </c>
      <c r="BW615">
        <f t="shared" si="1771"/>
        <v>32</v>
      </c>
      <c r="BX615" t="str">
        <f t="shared" si="1772"/>
        <v>NEGATIF</v>
      </c>
      <c r="BY615">
        <f t="shared" si="1773"/>
        <v>69.361525571144185</v>
      </c>
      <c r="BZ615">
        <f t="shared" si="1774"/>
        <v>249.36152557114417</v>
      </c>
      <c r="CA615">
        <f t="shared" si="1775"/>
        <v>20.704231518860563</v>
      </c>
      <c r="CB615" t="str">
        <f t="shared" si="1776"/>
        <v>POSITIF</v>
      </c>
      <c r="CC615">
        <f t="shared" si="1777"/>
        <v>20</v>
      </c>
      <c r="CD615">
        <f t="shared" si="1778"/>
        <v>42</v>
      </c>
      <c r="CE615">
        <f t="shared" si="1779"/>
        <v>15</v>
      </c>
      <c r="CG615">
        <f t="shared" si="1780"/>
        <v>4.3386042507983733</v>
      </c>
      <c r="CH615">
        <f t="shared" si="1781"/>
        <v>0.40901378151323398</v>
      </c>
      <c r="CI615">
        <f t="shared" si="1782"/>
        <v>0.40905333675755479</v>
      </c>
    </row>
    <row r="616" spans="1:87">
      <c r="A616">
        <f t="shared" ref="A616:E616" si="1814">A518</f>
        <v>7.0027777777777782</v>
      </c>
      <c r="B616">
        <f t="shared" si="1814"/>
        <v>111.315</v>
      </c>
      <c r="C616">
        <f t="shared" si="1814"/>
        <v>7</v>
      </c>
      <c r="D616">
        <f t="shared" si="1814"/>
        <v>2017</v>
      </c>
      <c r="E616">
        <f t="shared" si="1814"/>
        <v>5</v>
      </c>
      <c r="F616">
        <f t="shared" si="1784"/>
        <v>23</v>
      </c>
      <c r="G616">
        <f t="shared" ref="G616:M616" si="1815">G518</f>
        <v>0.12222152900771403</v>
      </c>
      <c r="H616">
        <f t="shared" si="1815"/>
        <v>4</v>
      </c>
      <c r="I616">
        <f t="shared" si="1815"/>
        <v>45</v>
      </c>
      <c r="J616">
        <f t="shared" si="1815"/>
        <v>4.75</v>
      </c>
      <c r="K616">
        <f t="shared" si="1815"/>
        <v>0</v>
      </c>
      <c r="L616">
        <f t="shared" si="1815"/>
        <v>20</v>
      </c>
      <c r="M616">
        <f t="shared" si="1815"/>
        <v>-13</v>
      </c>
      <c r="N616">
        <f t="shared" si="1789"/>
        <v>2457896.40625</v>
      </c>
      <c r="O616">
        <f t="shared" si="1553"/>
        <v>8.1270152549154447E-4</v>
      </c>
      <c r="P616">
        <f t="shared" si="1713"/>
        <v>2457896.4070627014</v>
      </c>
      <c r="Q616">
        <f t="shared" si="1715"/>
        <v>0.17389204826013457</v>
      </c>
      <c r="R616">
        <f t="shared" si="1716"/>
        <v>249.44414268418609</v>
      </c>
      <c r="S616">
        <f t="shared" si="1717"/>
        <v>316.03927998866129</v>
      </c>
      <c r="T616">
        <f t="shared" si="1718"/>
        <v>4.3536215896535735</v>
      </c>
      <c r="U616">
        <f t="shared" si="1719"/>
        <v>5.5159260014343667</v>
      </c>
      <c r="V616">
        <f t="shared" si="1720"/>
        <v>148.7090859940468</v>
      </c>
      <c r="W616">
        <f t="shared" si="1721"/>
        <v>2.5954631782275013</v>
      </c>
      <c r="X616">
        <f t="shared" si="1722"/>
        <v>60.713460349957131</v>
      </c>
      <c r="Y616">
        <f t="shared" si="1723"/>
        <v>1.0596497833857808</v>
      </c>
      <c r="Z616">
        <f t="shared" si="1724"/>
        <v>137.47453991899783</v>
      </c>
      <c r="AA616">
        <f t="shared" si="1725"/>
        <v>2.3993833592508911</v>
      </c>
      <c r="AB616">
        <f t="shared" si="1726"/>
        <v>-15556.483410463052</v>
      </c>
      <c r="AC616">
        <f t="shared" si="1727"/>
        <v>-23.4636053788157</v>
      </c>
      <c r="AD616">
        <f t="shared" si="1728"/>
        <v>873.92453515214675</v>
      </c>
      <c r="AE616">
        <f t="shared" si="1729"/>
        <v>458.03392899437836</v>
      </c>
      <c r="AF616">
        <f t="shared" si="1730"/>
        <v>355.20364357389701</v>
      </c>
      <c r="AG616">
        <f t="shared" si="1731"/>
        <v>3492.719882004923</v>
      </c>
      <c r="AH616">
        <f t="shared" si="1732"/>
        <v>-10400.065026116521</v>
      </c>
      <c r="AI616">
        <f t="shared" si="1733"/>
        <v>-2.8889069516990338</v>
      </c>
      <c r="AJ616">
        <f t="shared" si="1734"/>
        <v>246.55523573248706</v>
      </c>
      <c r="AK616">
        <f t="shared" si="1735"/>
        <v>4.3032006515626726</v>
      </c>
      <c r="AL616">
        <f t="shared" si="1736"/>
        <v>246</v>
      </c>
      <c r="AM616">
        <f t="shared" si="1737"/>
        <v>33</v>
      </c>
      <c r="AN616">
        <f t="shared" si="1738"/>
        <v>18</v>
      </c>
      <c r="AP616">
        <f t="shared" si="1739"/>
        <v>4.9667463613437128</v>
      </c>
      <c r="AQ616">
        <f t="shared" si="1740"/>
        <v>8.6686077116895799E-2</v>
      </c>
      <c r="AR616" t="str">
        <f t="shared" si="1741"/>
        <v>POSITIF</v>
      </c>
      <c r="AS616">
        <f t="shared" si="1742"/>
        <v>4</v>
      </c>
      <c r="AT616">
        <f t="shared" si="1743"/>
        <v>58</v>
      </c>
      <c r="AU616">
        <f t="shared" si="1744"/>
        <v>0</v>
      </c>
      <c r="AV616">
        <f t="shared" si="1745"/>
        <v>1.0010074567447926</v>
      </c>
      <c r="AW616" s="4">
        <f t="shared" si="1746"/>
        <v>4.1708644031033026E-2</v>
      </c>
      <c r="AX616">
        <f t="shared" si="1747"/>
        <v>1.7470875957211352E-2</v>
      </c>
      <c r="AY616">
        <f t="shared" si="1748"/>
        <v>0.2727546791108646</v>
      </c>
      <c r="AZ616" s="4">
        <f t="shared" si="1749"/>
        <v>1.1364778296286024E-2</v>
      </c>
      <c r="BA616">
        <f t="shared" si="1750"/>
        <v>365083.26704783418</v>
      </c>
      <c r="BB616" t="s">
        <v>191</v>
      </c>
      <c r="BC616">
        <f t="shared" si="1751"/>
        <v>1.6701296533973075E-2</v>
      </c>
      <c r="BD616">
        <f t="shared" si="1752"/>
        <v>148.71360413440382</v>
      </c>
      <c r="BE616">
        <f t="shared" si="1753"/>
        <v>23.437029788242775</v>
      </c>
      <c r="BF616">
        <f t="shared" si="1754"/>
        <v>-2.2663842052657664E-3</v>
      </c>
      <c r="BG616">
        <f t="shared" si="1755"/>
        <v>23.434763404037508</v>
      </c>
      <c r="BH616" s="19">
        <f t="shared" si="1756"/>
        <v>0.17389204826013457</v>
      </c>
      <c r="BI616">
        <f t="shared" si="1757"/>
        <v>13.796993918064981</v>
      </c>
      <c r="BJ616">
        <f t="shared" si="1758"/>
        <v>21.21799391806498</v>
      </c>
      <c r="BK616">
        <f t="shared" si="1759"/>
        <v>69.690184266019628</v>
      </c>
      <c r="BL616">
        <f t="shared" si="1760"/>
        <v>1.2163231717635903</v>
      </c>
      <c r="BM616">
        <f t="shared" si="1761"/>
        <v>248.5797245049551</v>
      </c>
      <c r="BN616">
        <f t="shared" si="1762"/>
        <v>16.571981633663672</v>
      </c>
      <c r="BO616">
        <f t="shared" si="1763"/>
        <v>16</v>
      </c>
      <c r="BP616">
        <f t="shared" si="1764"/>
        <v>34</v>
      </c>
      <c r="BQ616">
        <f t="shared" si="1765"/>
        <v>19</v>
      </c>
      <c r="BR616">
        <f t="shared" si="1766"/>
        <v>-16.503005958004913</v>
      </c>
      <c r="BS616" t="str">
        <f t="shared" si="1767"/>
        <v>NEGATIF</v>
      </c>
      <c r="BT616">
        <f t="shared" si="1768"/>
        <v>-0.28803179044342681</v>
      </c>
      <c r="BU616">
        <f t="shared" si="1769"/>
        <v>16</v>
      </c>
      <c r="BV616">
        <f t="shared" si="1770"/>
        <v>-1951</v>
      </c>
      <c r="BW616">
        <f t="shared" si="1771"/>
        <v>49</v>
      </c>
      <c r="BX616" t="str">
        <f t="shared" si="1772"/>
        <v>NEGATIF</v>
      </c>
      <c r="BY616">
        <f t="shared" si="1773"/>
        <v>70.26827396985972</v>
      </c>
      <c r="BZ616">
        <f t="shared" si="1774"/>
        <v>250.26827396985971</v>
      </c>
      <c r="CA616">
        <f t="shared" si="1775"/>
        <v>17.198466290186737</v>
      </c>
      <c r="CB616" t="str">
        <f t="shared" si="1776"/>
        <v>POSITIF</v>
      </c>
      <c r="CC616">
        <f t="shared" si="1777"/>
        <v>17</v>
      </c>
      <c r="CD616">
        <f t="shared" si="1778"/>
        <v>11</v>
      </c>
      <c r="CE616">
        <f t="shared" si="1779"/>
        <v>54</v>
      </c>
      <c r="CG616">
        <f t="shared" si="1780"/>
        <v>4.3385346463118974</v>
      </c>
      <c r="CH616">
        <f t="shared" si="1781"/>
        <v>0.40901378082632872</v>
      </c>
      <c r="CI616">
        <f t="shared" si="1782"/>
        <v>0.40905333669282584</v>
      </c>
    </row>
    <row r="617" spans="1:87">
      <c r="A617">
        <f t="shared" ref="A617:E617" si="1816">A519</f>
        <v>7.0027777777777782</v>
      </c>
      <c r="B617">
        <f t="shared" si="1816"/>
        <v>111.315</v>
      </c>
      <c r="C617">
        <f t="shared" si="1816"/>
        <v>7</v>
      </c>
      <c r="D617">
        <f t="shared" si="1816"/>
        <v>2017</v>
      </c>
      <c r="E617">
        <f t="shared" si="1816"/>
        <v>5</v>
      </c>
      <c r="F617">
        <f t="shared" si="1784"/>
        <v>23</v>
      </c>
      <c r="G617">
        <f t="shared" ref="G617:M617" si="1817">G519</f>
        <v>0.12222152900771403</v>
      </c>
      <c r="H617">
        <f t="shared" si="1817"/>
        <v>5</v>
      </c>
      <c r="I617">
        <f t="shared" si="1817"/>
        <v>0</v>
      </c>
      <c r="J617">
        <f t="shared" si="1817"/>
        <v>5</v>
      </c>
      <c r="K617">
        <f t="shared" si="1817"/>
        <v>0</v>
      </c>
      <c r="L617">
        <f t="shared" si="1817"/>
        <v>20</v>
      </c>
      <c r="M617">
        <f t="shared" si="1817"/>
        <v>-13</v>
      </c>
      <c r="N617">
        <f t="shared" si="1789"/>
        <v>2457896.416666667</v>
      </c>
      <c r="O617">
        <f t="shared" si="1553"/>
        <v>8.1270152549154447E-4</v>
      </c>
      <c r="P617">
        <f t="shared" si="1713"/>
        <v>2457896.4174793684</v>
      </c>
      <c r="Q617">
        <f t="shared" si="1715"/>
        <v>0.1738923334529334</v>
      </c>
      <c r="R617">
        <f t="shared" si="1716"/>
        <v>249.44414268418609</v>
      </c>
      <c r="S617">
        <f t="shared" si="1717"/>
        <v>316.17537366400938</v>
      </c>
      <c r="T617">
        <f t="shared" si="1718"/>
        <v>4.3536215896535735</v>
      </c>
      <c r="U617">
        <f t="shared" si="1719"/>
        <v>5.5183012841603318</v>
      </c>
      <c r="V617">
        <f t="shared" si="1720"/>
        <v>148.7085343906765</v>
      </c>
      <c r="W617">
        <f t="shared" si="1721"/>
        <v>2.5954535509325245</v>
      </c>
      <c r="X617">
        <f t="shared" si="1722"/>
        <v>60.723727510027857</v>
      </c>
      <c r="Y617">
        <f t="shared" si="1723"/>
        <v>1.059828979133844</v>
      </c>
      <c r="Z617">
        <f t="shared" si="1724"/>
        <v>137.48480658882272</v>
      </c>
      <c r="AA617">
        <f t="shared" si="1725"/>
        <v>2.3995625464425503</v>
      </c>
      <c r="AB617">
        <f t="shared" si="1726"/>
        <v>-15517.730006057662</v>
      </c>
      <c r="AC617">
        <f t="shared" si="1727"/>
        <v>-22.201808537390296</v>
      </c>
      <c r="AD617">
        <f t="shared" si="1728"/>
        <v>828.50661204515336</v>
      </c>
      <c r="AE617">
        <f t="shared" si="1729"/>
        <v>453.01781635701099</v>
      </c>
      <c r="AF617">
        <f t="shared" si="1730"/>
        <v>355.49566722024241</v>
      </c>
      <c r="AG617">
        <f t="shared" si="1731"/>
        <v>3486.6478911664985</v>
      </c>
      <c r="AH617">
        <f t="shared" si="1732"/>
        <v>-10416.263827806148</v>
      </c>
      <c r="AI617">
        <f t="shared" si="1733"/>
        <v>-2.8934066188350411</v>
      </c>
      <c r="AJ617">
        <f t="shared" si="1734"/>
        <v>246.55073606535106</v>
      </c>
      <c r="AK617">
        <f t="shared" si="1735"/>
        <v>4.3031221175559056</v>
      </c>
      <c r="AL617">
        <f t="shared" si="1736"/>
        <v>246</v>
      </c>
      <c r="AM617">
        <f t="shared" si="1737"/>
        <v>33</v>
      </c>
      <c r="AN617">
        <f t="shared" si="1738"/>
        <v>2</v>
      </c>
      <c r="AP617">
        <f t="shared" si="1739"/>
        <v>4.9521642379253397</v>
      </c>
      <c r="AQ617">
        <f t="shared" si="1740"/>
        <v>8.6431571051313022E-2</v>
      </c>
      <c r="AR617" t="str">
        <f t="shared" si="1741"/>
        <v>POSITIF</v>
      </c>
      <c r="AS617">
        <f t="shared" si="1742"/>
        <v>4</v>
      </c>
      <c r="AT617">
        <f t="shared" si="1743"/>
        <v>57</v>
      </c>
      <c r="AU617">
        <f t="shared" si="1744"/>
        <v>7</v>
      </c>
      <c r="AV617">
        <f t="shared" si="1745"/>
        <v>1.0011304253221172</v>
      </c>
      <c r="AW617" s="4">
        <f t="shared" si="1746"/>
        <v>4.1713767721754884E-2</v>
      </c>
      <c r="AX617">
        <f t="shared" si="1747"/>
        <v>1.7473022163762158E-2</v>
      </c>
      <c r="AY617">
        <f t="shared" si="1748"/>
        <v>0.27278818245272002</v>
      </c>
      <c r="AZ617" s="4">
        <f t="shared" si="1749"/>
        <v>1.1366174268863334E-2</v>
      </c>
      <c r="BA617">
        <f t="shared" si="1750"/>
        <v>365038.42853251135</v>
      </c>
      <c r="BB617" t="s">
        <v>191</v>
      </c>
      <c r="BC617">
        <f t="shared" si="1751"/>
        <v>1.6701296521994976E-2</v>
      </c>
      <c r="BD617">
        <f t="shared" si="1752"/>
        <v>148.7130525326705</v>
      </c>
      <c r="BE617">
        <f t="shared" si="1753"/>
        <v>23.437029784534079</v>
      </c>
      <c r="BF617">
        <f t="shared" si="1754"/>
        <v>-2.2664198425382284E-3</v>
      </c>
      <c r="BG617">
        <f t="shared" si="1755"/>
        <v>23.434763364691541</v>
      </c>
      <c r="BH617" s="19">
        <f t="shared" si="1756"/>
        <v>0.1738923334529334</v>
      </c>
      <c r="BI617">
        <f t="shared" si="1757"/>
        <v>14.047678404673935</v>
      </c>
      <c r="BJ617">
        <f t="shared" si="1758"/>
        <v>21.468678404673934</v>
      </c>
      <c r="BK617">
        <f t="shared" si="1759"/>
        <v>73.454529789297979</v>
      </c>
      <c r="BL617">
        <f t="shared" si="1760"/>
        <v>1.2820233953275064</v>
      </c>
      <c r="BM617">
        <f t="shared" si="1761"/>
        <v>248.57564628081101</v>
      </c>
      <c r="BN617">
        <f t="shared" si="1762"/>
        <v>16.571709752054069</v>
      </c>
      <c r="BO617">
        <f t="shared" si="1763"/>
        <v>16</v>
      </c>
      <c r="BP617">
        <f t="shared" si="1764"/>
        <v>34</v>
      </c>
      <c r="BQ617">
        <f t="shared" si="1765"/>
        <v>18</v>
      </c>
      <c r="BR617">
        <f t="shared" si="1766"/>
        <v>-16.51664815172737</v>
      </c>
      <c r="BS617" t="str">
        <f t="shared" si="1767"/>
        <v>NEGATIF</v>
      </c>
      <c r="BT617">
        <f t="shared" si="1768"/>
        <v>-0.28826989164107858</v>
      </c>
      <c r="BU617">
        <f t="shared" si="1769"/>
        <v>16</v>
      </c>
      <c r="BV617">
        <f t="shared" si="1770"/>
        <v>-1951</v>
      </c>
      <c r="BW617">
        <f t="shared" si="1771"/>
        <v>0</v>
      </c>
      <c r="BX617" t="str">
        <f t="shared" si="1772"/>
        <v>NEGATIF</v>
      </c>
      <c r="BY617">
        <f t="shared" si="1773"/>
        <v>71.05525245710605</v>
      </c>
      <c r="BZ617">
        <f t="shared" si="1774"/>
        <v>251.05525245710606</v>
      </c>
      <c r="CA617">
        <f t="shared" si="1775"/>
        <v>13.669940860779617</v>
      </c>
      <c r="CB617" t="str">
        <f t="shared" si="1776"/>
        <v>POSITIF</v>
      </c>
      <c r="CC617">
        <f t="shared" si="1777"/>
        <v>13</v>
      </c>
      <c r="CD617">
        <f t="shared" si="1778"/>
        <v>40</v>
      </c>
      <c r="CE617">
        <f t="shared" si="1779"/>
        <v>11</v>
      </c>
      <c r="CG617">
        <f t="shared" si="1780"/>
        <v>4.3384634678729492</v>
      </c>
      <c r="CH617">
        <f t="shared" si="1781"/>
        <v>0.40901378013961204</v>
      </c>
      <c r="CI617">
        <f t="shared" si="1782"/>
        <v>0.4090533366280969</v>
      </c>
    </row>
    <row r="618" spans="1:87">
      <c r="A618">
        <f t="shared" ref="A618:E618" si="1818">A520</f>
        <v>7.0027777777777782</v>
      </c>
      <c r="B618">
        <f t="shared" si="1818"/>
        <v>111.315</v>
      </c>
      <c r="C618">
        <f t="shared" si="1818"/>
        <v>7</v>
      </c>
      <c r="D618">
        <f t="shared" si="1818"/>
        <v>2017</v>
      </c>
      <c r="E618">
        <f t="shared" si="1818"/>
        <v>5</v>
      </c>
      <c r="F618">
        <f t="shared" si="1784"/>
        <v>23</v>
      </c>
      <c r="G618">
        <f t="shared" ref="G618:M618" si="1819">G520</f>
        <v>0.12222152900771403</v>
      </c>
      <c r="H618">
        <f t="shared" si="1819"/>
        <v>5</v>
      </c>
      <c r="I618">
        <f t="shared" si="1819"/>
        <v>15</v>
      </c>
      <c r="J618">
        <f t="shared" si="1819"/>
        <v>5.25</v>
      </c>
      <c r="K618">
        <f t="shared" si="1819"/>
        <v>0</v>
      </c>
      <c r="L618">
        <f t="shared" si="1819"/>
        <v>20</v>
      </c>
      <c r="M618">
        <f t="shared" si="1819"/>
        <v>-13</v>
      </c>
      <c r="N618">
        <f t="shared" si="1789"/>
        <v>2457896.4270833335</v>
      </c>
      <c r="O618">
        <f t="shared" si="1553"/>
        <v>8.1270152549154447E-4</v>
      </c>
      <c r="P618">
        <f t="shared" si="1713"/>
        <v>2457896.4278960349</v>
      </c>
      <c r="Q618">
        <f t="shared" si="1715"/>
        <v>0.17389261864571948</v>
      </c>
      <c r="R618">
        <f t="shared" si="1716"/>
        <v>249.44414268418609</v>
      </c>
      <c r="S618">
        <f t="shared" si="1717"/>
        <v>316.31146733327478</v>
      </c>
      <c r="T618">
        <f t="shared" si="1718"/>
        <v>4.3536215896535735</v>
      </c>
      <c r="U618">
        <f t="shared" si="1719"/>
        <v>5.520676566780133</v>
      </c>
      <c r="V618">
        <f t="shared" si="1720"/>
        <v>148.70798278733082</v>
      </c>
      <c r="W618">
        <f t="shared" si="1721"/>
        <v>2.5954439236379772</v>
      </c>
      <c r="X618">
        <f t="shared" si="1722"/>
        <v>60.733994669640197</v>
      </c>
      <c r="Y618">
        <f t="shared" si="1723"/>
        <v>1.0600081748739072</v>
      </c>
      <c r="Z618">
        <f t="shared" si="1724"/>
        <v>137.49507325818831</v>
      </c>
      <c r="AA618">
        <f t="shared" si="1725"/>
        <v>2.3997417336261937</v>
      </c>
      <c r="AB618">
        <f t="shared" si="1726"/>
        <v>-15478.888153490072</v>
      </c>
      <c r="AC618">
        <f t="shared" si="1727"/>
        <v>-20.937671378781197</v>
      </c>
      <c r="AD618">
        <f t="shared" si="1728"/>
        <v>782.73935657160916</v>
      </c>
      <c r="AE618">
        <f t="shared" si="1729"/>
        <v>447.95395424603072</v>
      </c>
      <c r="AF618">
        <f t="shared" si="1730"/>
        <v>355.78234811206079</v>
      </c>
      <c r="AG618">
        <f t="shared" si="1731"/>
        <v>3480.5486357241966</v>
      </c>
      <c r="AH618">
        <f t="shared" si="1732"/>
        <v>-10432.801530214954</v>
      </c>
      <c r="AI618">
        <f t="shared" si="1733"/>
        <v>-2.8980004250597093</v>
      </c>
      <c r="AJ618">
        <f t="shared" si="1734"/>
        <v>246.54614225912638</v>
      </c>
      <c r="AK618">
        <f t="shared" si="1735"/>
        <v>4.3030419405120863</v>
      </c>
      <c r="AL618">
        <f t="shared" si="1736"/>
        <v>246</v>
      </c>
      <c r="AM618">
        <f t="shared" si="1737"/>
        <v>32</v>
      </c>
      <c r="AN618">
        <f t="shared" si="1738"/>
        <v>46</v>
      </c>
      <c r="AP618">
        <f t="shared" si="1739"/>
        <v>4.9584344851199349</v>
      </c>
      <c r="AQ618">
        <f t="shared" si="1740"/>
        <v>8.6541007509772644E-2</v>
      </c>
      <c r="AR618" t="str">
        <f t="shared" si="1741"/>
        <v>POSITIF</v>
      </c>
      <c r="AS618">
        <f t="shared" si="1742"/>
        <v>4</v>
      </c>
      <c r="AT618">
        <f t="shared" si="1743"/>
        <v>57</v>
      </c>
      <c r="AU618">
        <f t="shared" si="1744"/>
        <v>30</v>
      </c>
      <c r="AV618">
        <f t="shared" si="1745"/>
        <v>1.0012531419641013</v>
      </c>
      <c r="AW618" s="4">
        <f t="shared" si="1746"/>
        <v>4.171888091517089E-2</v>
      </c>
      <c r="AX618">
        <f t="shared" si="1747"/>
        <v>1.7475163973211773E-2</v>
      </c>
      <c r="AY618">
        <f t="shared" si="1748"/>
        <v>0.27282161715249953</v>
      </c>
      <c r="AZ618" s="4">
        <f t="shared" si="1749"/>
        <v>1.1367567381354146E-2</v>
      </c>
      <c r="BA618">
        <f t="shared" si="1750"/>
        <v>364993.69286175148</v>
      </c>
      <c r="BB618" t="s">
        <v>191</v>
      </c>
      <c r="BC618">
        <f t="shared" si="1751"/>
        <v>1.670129651001688E-2</v>
      </c>
      <c r="BD618">
        <f t="shared" si="1752"/>
        <v>148.71250093096185</v>
      </c>
      <c r="BE618">
        <f t="shared" si="1753"/>
        <v>23.437029780825384</v>
      </c>
      <c r="BF618">
        <f t="shared" si="1754"/>
        <v>-2.2664554689965266E-3</v>
      </c>
      <c r="BG618">
        <f t="shared" si="1755"/>
        <v>23.434763325356386</v>
      </c>
      <c r="BH618" s="19">
        <f t="shared" si="1756"/>
        <v>0.17389261864571948</v>
      </c>
      <c r="BI618">
        <f t="shared" si="1757"/>
        <v>14.298362880044927</v>
      </c>
      <c r="BJ618">
        <f t="shared" si="1758"/>
        <v>21.719362880044926</v>
      </c>
      <c r="BK618">
        <f t="shared" si="1759"/>
        <v>77.218960447745644</v>
      </c>
      <c r="BL618">
        <f t="shared" si="1760"/>
        <v>1.3477251047804362</v>
      </c>
      <c r="BM618">
        <f t="shared" si="1761"/>
        <v>248.57148275292826</v>
      </c>
      <c r="BN618">
        <f t="shared" si="1762"/>
        <v>16.57143218352855</v>
      </c>
      <c r="BO618">
        <f t="shared" si="1763"/>
        <v>16</v>
      </c>
      <c r="BP618">
        <f t="shared" si="1764"/>
        <v>34</v>
      </c>
      <c r="BQ618">
        <f t="shared" si="1765"/>
        <v>17</v>
      </c>
      <c r="BR618">
        <f t="shared" si="1766"/>
        <v>-16.509708366638023</v>
      </c>
      <c r="BS618" t="str">
        <f t="shared" si="1767"/>
        <v>NEGATIF</v>
      </c>
      <c r="BT618">
        <f t="shared" si="1768"/>
        <v>-0.28814876954188867</v>
      </c>
      <c r="BU618">
        <f t="shared" si="1769"/>
        <v>16</v>
      </c>
      <c r="BV618">
        <f t="shared" si="1770"/>
        <v>-1951</v>
      </c>
      <c r="BW618">
        <f t="shared" si="1771"/>
        <v>25</v>
      </c>
      <c r="BX618" t="str">
        <f t="shared" si="1772"/>
        <v>NEGATIF</v>
      </c>
      <c r="BY618">
        <f t="shared" si="1773"/>
        <v>71.772372240858132</v>
      </c>
      <c r="BZ618">
        <f t="shared" si="1774"/>
        <v>251.77237224085815</v>
      </c>
      <c r="CA618">
        <f t="shared" si="1775"/>
        <v>10.129669701520074</v>
      </c>
      <c r="CB618" t="str">
        <f t="shared" si="1776"/>
        <v>POSITIF</v>
      </c>
      <c r="CC618">
        <f t="shared" si="1777"/>
        <v>10</v>
      </c>
      <c r="CD618">
        <f t="shared" si="1778"/>
        <v>7</v>
      </c>
      <c r="CE618">
        <f t="shared" si="1779"/>
        <v>46</v>
      </c>
      <c r="CG618">
        <f t="shared" si="1780"/>
        <v>4.3383908006028964</v>
      </c>
      <c r="CH618">
        <f t="shared" si="1781"/>
        <v>0.40901377945308409</v>
      </c>
      <c r="CI618">
        <f t="shared" si="1782"/>
        <v>0.4090533365633679</v>
      </c>
    </row>
    <row r="619" spans="1:87">
      <c r="A619">
        <f t="shared" ref="A619:E619" si="1820">A521</f>
        <v>7.0027777777777782</v>
      </c>
      <c r="B619">
        <f t="shared" si="1820"/>
        <v>111.315</v>
      </c>
      <c r="C619">
        <f t="shared" si="1820"/>
        <v>7</v>
      </c>
      <c r="D619">
        <f t="shared" si="1820"/>
        <v>2017</v>
      </c>
      <c r="E619">
        <f t="shared" si="1820"/>
        <v>5</v>
      </c>
      <c r="F619">
        <f t="shared" si="1784"/>
        <v>23</v>
      </c>
      <c r="G619">
        <f t="shared" ref="G619:M619" si="1821">G521</f>
        <v>0.12222152900771403</v>
      </c>
      <c r="H619">
        <f t="shared" si="1821"/>
        <v>5</v>
      </c>
      <c r="I619">
        <f t="shared" si="1821"/>
        <v>30</v>
      </c>
      <c r="J619">
        <f t="shared" si="1821"/>
        <v>5.5</v>
      </c>
      <c r="K619">
        <f t="shared" si="1821"/>
        <v>0</v>
      </c>
      <c r="L619">
        <f t="shared" si="1821"/>
        <v>20</v>
      </c>
      <c r="M619">
        <f t="shared" si="1821"/>
        <v>-13</v>
      </c>
      <c r="N619">
        <f t="shared" si="1789"/>
        <v>2457896.4375</v>
      </c>
      <c r="O619">
        <f t="shared" si="1553"/>
        <v>8.1270152549154447E-4</v>
      </c>
      <c r="P619">
        <f t="shared" si="1713"/>
        <v>2457896.4383127014</v>
      </c>
      <c r="Q619">
        <f t="shared" si="1715"/>
        <v>0.17389290383850556</v>
      </c>
      <c r="R619">
        <f t="shared" si="1716"/>
        <v>249.44414268418609</v>
      </c>
      <c r="S619">
        <f t="shared" si="1717"/>
        <v>316.44756100252562</v>
      </c>
      <c r="T619">
        <f t="shared" si="1718"/>
        <v>4.3536215896535735</v>
      </c>
      <c r="U619">
        <f t="shared" si="1719"/>
        <v>5.5230518493996801</v>
      </c>
      <c r="V619">
        <f t="shared" si="1720"/>
        <v>148.70743118398519</v>
      </c>
      <c r="W619">
        <f t="shared" si="1721"/>
        <v>2.5954342963434311</v>
      </c>
      <c r="X619">
        <f t="shared" si="1722"/>
        <v>60.744261829252537</v>
      </c>
      <c r="Y619">
        <f t="shared" si="1723"/>
        <v>1.0601873706139704</v>
      </c>
      <c r="Z619">
        <f t="shared" si="1724"/>
        <v>137.5053399275539</v>
      </c>
      <c r="AA619">
        <f t="shared" si="1725"/>
        <v>2.3999209208098367</v>
      </c>
      <c r="AB619">
        <f t="shared" si="1726"/>
        <v>-15439.958070178704</v>
      </c>
      <c r="AC619">
        <f t="shared" si="1727"/>
        <v>-19.671327104008689</v>
      </c>
      <c r="AD619">
        <f t="shared" si="1728"/>
        <v>736.64206417537071</v>
      </c>
      <c r="AE619">
        <f t="shared" si="1729"/>
        <v>442.84287618727507</v>
      </c>
      <c r="AF619">
        <f t="shared" si="1730"/>
        <v>356.06367897241267</v>
      </c>
      <c r="AG619">
        <f t="shared" si="1731"/>
        <v>3474.4221617883873</v>
      </c>
      <c r="AH619">
        <f t="shared" si="1732"/>
        <v>-10449.658616159268</v>
      </c>
      <c r="AI619">
        <f t="shared" si="1733"/>
        <v>-2.9026829489331298</v>
      </c>
      <c r="AJ619">
        <f t="shared" si="1734"/>
        <v>246.54145973525297</v>
      </c>
      <c r="AK619">
        <f t="shared" si="1735"/>
        <v>4.3029602150531918</v>
      </c>
      <c r="AL619">
        <f t="shared" si="1736"/>
        <v>246</v>
      </c>
      <c r="AM619">
        <f t="shared" si="1737"/>
        <v>32</v>
      </c>
      <c r="AN619">
        <f t="shared" si="1738"/>
        <v>29</v>
      </c>
      <c r="AP619">
        <f t="shared" si="1739"/>
        <v>4.96700710138483</v>
      </c>
      <c r="AQ619">
        <f t="shared" si="1740"/>
        <v>8.6690627889105087E-2</v>
      </c>
      <c r="AR619" t="str">
        <f t="shared" si="1741"/>
        <v>POSITIF</v>
      </c>
      <c r="AS619">
        <f t="shared" si="1742"/>
        <v>4</v>
      </c>
      <c r="AT619">
        <f t="shared" si="1743"/>
        <v>58</v>
      </c>
      <c r="AU619">
        <f t="shared" si="1744"/>
        <v>1</v>
      </c>
      <c r="AV619">
        <f t="shared" si="1745"/>
        <v>1.0013756057250838</v>
      </c>
      <c r="AW619" s="4">
        <f t="shared" si="1746"/>
        <v>4.1723983571878488E-2</v>
      </c>
      <c r="AX619">
        <f t="shared" si="1747"/>
        <v>1.747730136905529E-2</v>
      </c>
      <c r="AY619">
        <f t="shared" si="1748"/>
        <v>0.27285498295256017</v>
      </c>
      <c r="AZ619" s="4">
        <f t="shared" si="1749"/>
        <v>1.136895762302334E-2</v>
      </c>
      <c r="BA619">
        <f t="shared" si="1750"/>
        <v>364949.06030858489</v>
      </c>
      <c r="BB619" t="s">
        <v>191</v>
      </c>
      <c r="BC619">
        <f t="shared" si="1751"/>
        <v>1.6701296498038785E-2</v>
      </c>
      <c r="BD619">
        <f t="shared" si="1752"/>
        <v>148.7119493292532</v>
      </c>
      <c r="BE619">
        <f t="shared" si="1753"/>
        <v>23.437029777116688</v>
      </c>
      <c r="BF619">
        <f t="shared" si="1754"/>
        <v>-2.2664910846360371E-3</v>
      </c>
      <c r="BG619">
        <f t="shared" si="1755"/>
        <v>23.434763286032052</v>
      </c>
      <c r="BH619" s="19">
        <f t="shared" si="1756"/>
        <v>0.17389290383850556</v>
      </c>
      <c r="BI619">
        <f t="shared" si="1757"/>
        <v>14.549047355446964</v>
      </c>
      <c r="BJ619">
        <f t="shared" si="1758"/>
        <v>21.970047355446965</v>
      </c>
      <c r="BK619">
        <f t="shared" si="1759"/>
        <v>80.983471495659103</v>
      </c>
      <c r="BL619">
        <f t="shared" si="1760"/>
        <v>1.4134282172942281</v>
      </c>
      <c r="BM619">
        <f t="shared" si="1761"/>
        <v>248.56723883604536</v>
      </c>
      <c r="BN619">
        <f t="shared" si="1762"/>
        <v>16.571149255736358</v>
      </c>
      <c r="BO619">
        <f t="shared" si="1763"/>
        <v>16</v>
      </c>
      <c r="BP619">
        <f t="shared" si="1764"/>
        <v>34</v>
      </c>
      <c r="BQ619">
        <f t="shared" si="1765"/>
        <v>16</v>
      </c>
      <c r="BR619">
        <f t="shared" si="1766"/>
        <v>-16.500483142744596</v>
      </c>
      <c r="BS619" t="str">
        <f t="shared" si="1767"/>
        <v>NEGATIF</v>
      </c>
      <c r="BT619">
        <f t="shared" si="1768"/>
        <v>-0.28798775901071472</v>
      </c>
      <c r="BU619">
        <f t="shared" si="1769"/>
        <v>16</v>
      </c>
      <c r="BV619">
        <f t="shared" si="1770"/>
        <v>-1951</v>
      </c>
      <c r="BW619">
        <f t="shared" si="1771"/>
        <v>58</v>
      </c>
      <c r="BX619" t="str">
        <f t="shared" si="1772"/>
        <v>NEGATIF</v>
      </c>
      <c r="BY619">
        <f t="shared" si="1773"/>
        <v>72.409441733322538</v>
      </c>
      <c r="BZ619">
        <f t="shared" si="1774"/>
        <v>252.40944173332252</v>
      </c>
      <c r="CA619">
        <f t="shared" si="1775"/>
        <v>6.5757616074925256</v>
      </c>
      <c r="CB619" t="str">
        <f t="shared" si="1776"/>
        <v>POSITIF</v>
      </c>
      <c r="CC619">
        <f t="shared" si="1777"/>
        <v>6</v>
      </c>
      <c r="CD619">
        <f t="shared" si="1778"/>
        <v>34</v>
      </c>
      <c r="CE619">
        <f t="shared" si="1779"/>
        <v>32</v>
      </c>
      <c r="CG619">
        <f t="shared" si="1780"/>
        <v>4.3383167302801091</v>
      </c>
      <c r="CH619">
        <f t="shared" si="1781"/>
        <v>0.409013778766745</v>
      </c>
      <c r="CI619">
        <f t="shared" si="1782"/>
        <v>0.40905333649863895</v>
      </c>
    </row>
    <row r="620" spans="1:87">
      <c r="A620">
        <f t="shared" ref="A620:E620" si="1822">A522</f>
        <v>7.0027777777777782</v>
      </c>
      <c r="B620">
        <f t="shared" si="1822"/>
        <v>111.315</v>
      </c>
      <c r="C620">
        <f t="shared" si="1822"/>
        <v>7</v>
      </c>
      <c r="D620">
        <f t="shared" si="1822"/>
        <v>2017</v>
      </c>
      <c r="E620">
        <f t="shared" si="1822"/>
        <v>5</v>
      </c>
      <c r="F620">
        <f t="shared" si="1784"/>
        <v>23</v>
      </c>
      <c r="G620">
        <f t="shared" ref="G620:M620" si="1823">G522</f>
        <v>0.12222152900771403</v>
      </c>
      <c r="H620">
        <f t="shared" si="1823"/>
        <v>5</v>
      </c>
      <c r="I620">
        <f t="shared" si="1823"/>
        <v>45</v>
      </c>
      <c r="J620">
        <f t="shared" si="1823"/>
        <v>5.75</v>
      </c>
      <c r="K620">
        <f t="shared" si="1823"/>
        <v>0</v>
      </c>
      <c r="L620">
        <f t="shared" si="1823"/>
        <v>20</v>
      </c>
      <c r="M620">
        <f t="shared" si="1823"/>
        <v>-13</v>
      </c>
      <c r="N620">
        <f t="shared" si="1789"/>
        <v>2457896.447916667</v>
      </c>
      <c r="O620">
        <f t="shared" si="1553"/>
        <v>8.1270152549154447E-4</v>
      </c>
      <c r="P620">
        <f t="shared" si="1713"/>
        <v>2457896.4487293684</v>
      </c>
      <c r="Q620">
        <f t="shared" si="1715"/>
        <v>0.17389318903130438</v>
      </c>
      <c r="R620">
        <f t="shared" si="1716"/>
        <v>249.44414268418609</v>
      </c>
      <c r="S620">
        <f t="shared" si="1717"/>
        <v>316.58365467787371</v>
      </c>
      <c r="T620">
        <f t="shared" si="1718"/>
        <v>4.3536215896535735</v>
      </c>
      <c r="U620">
        <f t="shared" si="1719"/>
        <v>5.5254271321256443</v>
      </c>
      <c r="V620">
        <f t="shared" si="1720"/>
        <v>148.7068795806149</v>
      </c>
      <c r="W620">
        <f t="shared" si="1721"/>
        <v>2.5954246690484544</v>
      </c>
      <c r="X620">
        <f t="shared" si="1722"/>
        <v>60.754528989323262</v>
      </c>
      <c r="Y620">
        <f t="shared" si="1723"/>
        <v>1.0603665663620339</v>
      </c>
      <c r="Z620">
        <f t="shared" si="1724"/>
        <v>137.51560659737788</v>
      </c>
      <c r="AA620">
        <f t="shared" si="1725"/>
        <v>2.4001001080014803</v>
      </c>
      <c r="AB620">
        <f t="shared" si="1726"/>
        <v>-15400.939974011513</v>
      </c>
      <c r="AC620">
        <f t="shared" si="1727"/>
        <v>-18.402909146359089</v>
      </c>
      <c r="AD620">
        <f t="shared" si="1728"/>
        <v>690.23416939927688</v>
      </c>
      <c r="AE620">
        <f t="shared" si="1729"/>
        <v>437.68512067532151</v>
      </c>
      <c r="AF620">
        <f t="shared" si="1730"/>
        <v>356.33965266312839</v>
      </c>
      <c r="AG620">
        <f t="shared" si="1731"/>
        <v>3468.2685156666616</v>
      </c>
      <c r="AH620">
        <f t="shared" si="1732"/>
        <v>-10466.815424753486</v>
      </c>
      <c r="AI620">
        <f t="shared" si="1733"/>
        <v>-2.9074487290981903</v>
      </c>
      <c r="AJ620">
        <f t="shared" si="1734"/>
        <v>246.53669395508791</v>
      </c>
      <c r="AK620">
        <f t="shared" si="1735"/>
        <v>4.3028770364978852</v>
      </c>
      <c r="AL620">
        <f t="shared" si="1736"/>
        <v>246</v>
      </c>
      <c r="AM620">
        <f t="shared" si="1737"/>
        <v>32</v>
      </c>
      <c r="AN620">
        <f t="shared" si="1738"/>
        <v>12</v>
      </c>
      <c r="AP620">
        <f t="shared" si="1739"/>
        <v>4.9583092578316448</v>
      </c>
      <c r="AQ620">
        <f t="shared" si="1740"/>
        <v>8.6538821881278635E-2</v>
      </c>
      <c r="AR620" t="str">
        <f t="shared" si="1741"/>
        <v>POSITIF</v>
      </c>
      <c r="AS620">
        <f t="shared" si="1742"/>
        <v>4</v>
      </c>
      <c r="AT620">
        <f t="shared" si="1743"/>
        <v>57</v>
      </c>
      <c r="AU620">
        <f t="shared" si="1744"/>
        <v>29</v>
      </c>
      <c r="AV620">
        <f t="shared" si="1745"/>
        <v>1.0014978156609242</v>
      </c>
      <c r="AW620" s="4">
        <f t="shared" si="1746"/>
        <v>4.1729075652538507E-2</v>
      </c>
      <c r="AX620">
        <f t="shared" si="1747"/>
        <v>1.7479434334814359E-2</v>
      </c>
      <c r="AY620">
        <f t="shared" si="1748"/>
        <v>0.27288827959567397</v>
      </c>
      <c r="AZ620" s="4">
        <f t="shared" si="1749"/>
        <v>1.1370344983153082E-2</v>
      </c>
      <c r="BA620">
        <f t="shared" si="1750"/>
        <v>364904.53114534158</v>
      </c>
      <c r="BB620" t="s">
        <v>191</v>
      </c>
      <c r="BC620">
        <f t="shared" si="1751"/>
        <v>1.6701296486060686E-2</v>
      </c>
      <c r="BD620">
        <f t="shared" si="1752"/>
        <v>148.71139772751994</v>
      </c>
      <c r="BE620">
        <f t="shared" si="1753"/>
        <v>23.437029773407993</v>
      </c>
      <c r="BF620">
        <f t="shared" si="1754"/>
        <v>-2.2665266894521317E-3</v>
      </c>
      <c r="BG620">
        <f t="shared" si="1755"/>
        <v>23.434763246718539</v>
      </c>
      <c r="BH620" s="19">
        <f t="shared" si="1756"/>
        <v>0.17389318903130438</v>
      </c>
      <c r="BI620">
        <f t="shared" si="1757"/>
        <v>14.799731842055916</v>
      </c>
      <c r="BJ620">
        <f t="shared" si="1758"/>
        <v>22.220731842055915</v>
      </c>
      <c r="BK620">
        <f t="shared" si="1759"/>
        <v>84.748058149826733</v>
      </c>
      <c r="BL620">
        <f t="shared" si="1760"/>
        <v>1.4791326493860903</v>
      </c>
      <c r="BM620">
        <f t="shared" si="1761"/>
        <v>248.56291948101202</v>
      </c>
      <c r="BN620">
        <f t="shared" si="1762"/>
        <v>16.570861298734133</v>
      </c>
      <c r="BO620">
        <f t="shared" si="1763"/>
        <v>16</v>
      </c>
      <c r="BP620">
        <f t="shared" si="1764"/>
        <v>34</v>
      </c>
      <c r="BQ620">
        <f t="shared" si="1765"/>
        <v>15</v>
      </c>
      <c r="BR620">
        <f t="shared" si="1766"/>
        <v>-16.508277461794297</v>
      </c>
      <c r="BS620" t="str">
        <f t="shared" si="1767"/>
        <v>NEGATIF</v>
      </c>
      <c r="BT620">
        <f t="shared" si="1768"/>
        <v>-0.28812379554108292</v>
      </c>
      <c r="BU620">
        <f t="shared" si="1769"/>
        <v>16</v>
      </c>
      <c r="BV620">
        <f t="shared" si="1770"/>
        <v>-1951</v>
      </c>
      <c r="BW620">
        <f t="shared" si="1771"/>
        <v>30</v>
      </c>
      <c r="BX620" t="str">
        <f t="shared" si="1772"/>
        <v>NEGATIF</v>
      </c>
      <c r="BY620">
        <f t="shared" si="1773"/>
        <v>72.954107382479819</v>
      </c>
      <c r="BZ620">
        <f t="shared" si="1774"/>
        <v>252.95410738247983</v>
      </c>
      <c r="CA620">
        <f t="shared" si="1775"/>
        <v>3.0073555369067035</v>
      </c>
      <c r="CB620" t="str">
        <f t="shared" si="1776"/>
        <v>POSITIF</v>
      </c>
      <c r="CC620">
        <f t="shared" si="1777"/>
        <v>3</v>
      </c>
      <c r="CD620">
        <f t="shared" si="1778"/>
        <v>0</v>
      </c>
      <c r="CE620">
        <f t="shared" si="1779"/>
        <v>26</v>
      </c>
      <c r="CG620">
        <f t="shared" si="1780"/>
        <v>4.3382413433132143</v>
      </c>
      <c r="CH620">
        <f t="shared" si="1781"/>
        <v>0.40901377808059475</v>
      </c>
      <c r="CI620">
        <f t="shared" si="1782"/>
        <v>0.40905333643391001</v>
      </c>
    </row>
    <row r="621" spans="1:87">
      <c r="A621">
        <f t="shared" ref="A621:E621" si="1824">A523</f>
        <v>7.0027777777777782</v>
      </c>
      <c r="B621">
        <f t="shared" si="1824"/>
        <v>111.315</v>
      </c>
      <c r="C621">
        <f t="shared" si="1824"/>
        <v>7</v>
      </c>
      <c r="D621">
        <f t="shared" si="1824"/>
        <v>2017</v>
      </c>
      <c r="E621">
        <f t="shared" si="1824"/>
        <v>5</v>
      </c>
      <c r="F621">
        <f t="shared" si="1784"/>
        <v>23</v>
      </c>
      <c r="G621">
        <f t="shared" ref="G621:M621" si="1825">G523</f>
        <v>0.12222152900771403</v>
      </c>
      <c r="H621">
        <f t="shared" si="1825"/>
        <v>6</v>
      </c>
      <c r="I621">
        <f t="shared" si="1825"/>
        <v>0</v>
      </c>
      <c r="J621">
        <f t="shared" si="1825"/>
        <v>6</v>
      </c>
      <c r="K621">
        <f t="shared" si="1825"/>
        <v>0</v>
      </c>
      <c r="L621">
        <f t="shared" si="1825"/>
        <v>20</v>
      </c>
      <c r="M621">
        <f t="shared" si="1825"/>
        <v>-13</v>
      </c>
      <c r="N621">
        <f t="shared" si="1789"/>
        <v>2457896.4583333335</v>
      </c>
      <c r="O621">
        <f t="shared" si="1553"/>
        <v>8.1270152549154447E-4</v>
      </c>
      <c r="P621">
        <f t="shared" si="1713"/>
        <v>2457896.4591460349</v>
      </c>
      <c r="Q621">
        <f t="shared" si="1715"/>
        <v>0.17389347422409046</v>
      </c>
      <c r="R621">
        <f t="shared" si="1716"/>
        <v>249.44414268418609</v>
      </c>
      <c r="S621">
        <f t="shared" si="1717"/>
        <v>316.71974834712455</v>
      </c>
      <c r="T621">
        <f t="shared" si="1718"/>
        <v>4.3536215896535735</v>
      </c>
      <c r="U621">
        <f t="shared" si="1719"/>
        <v>5.5278024147451914</v>
      </c>
      <c r="V621">
        <f t="shared" si="1720"/>
        <v>148.70632797726921</v>
      </c>
      <c r="W621">
        <f t="shared" si="1721"/>
        <v>2.595415041753907</v>
      </c>
      <c r="X621">
        <f t="shared" si="1722"/>
        <v>60.764796148935602</v>
      </c>
      <c r="Y621">
        <f t="shared" si="1723"/>
        <v>1.0605457621020968</v>
      </c>
      <c r="Z621">
        <f t="shared" si="1724"/>
        <v>137.52587326674438</v>
      </c>
      <c r="AA621">
        <f t="shared" si="1725"/>
        <v>2.4002792951851393</v>
      </c>
      <c r="AB621">
        <f t="shared" si="1726"/>
        <v>-15361.8340886234</v>
      </c>
      <c r="AC621">
        <f t="shared" si="1727"/>
        <v>-17.13255132764499</v>
      </c>
      <c r="AD621">
        <f t="shared" si="1728"/>
        <v>643.53524397187186</v>
      </c>
      <c r="AE621">
        <f t="shared" si="1729"/>
        <v>432.48123181613408</v>
      </c>
      <c r="AF621">
        <f t="shared" si="1730"/>
        <v>356.61026214887625</v>
      </c>
      <c r="AG621">
        <f t="shared" si="1731"/>
        <v>3462.0877446979366</v>
      </c>
      <c r="AH621">
        <f t="shared" si="1732"/>
        <v>-10484.252157316227</v>
      </c>
      <c r="AI621">
        <f t="shared" si="1733"/>
        <v>-2.9122922659211739</v>
      </c>
      <c r="AJ621">
        <f t="shared" si="1734"/>
        <v>246.53185041826492</v>
      </c>
      <c r="AK621">
        <f t="shared" si="1735"/>
        <v>4.3027925008328829</v>
      </c>
      <c r="AL621">
        <f t="shared" si="1736"/>
        <v>246</v>
      </c>
      <c r="AM621">
        <f t="shared" si="1737"/>
        <v>31</v>
      </c>
      <c r="AN621">
        <f t="shared" si="1738"/>
        <v>54</v>
      </c>
      <c r="AP621">
        <f t="shared" si="1739"/>
        <v>4.9656461892459811</v>
      </c>
      <c r="AQ621">
        <f t="shared" si="1740"/>
        <v>8.6666875491451814E-2</v>
      </c>
      <c r="AR621" t="str">
        <f t="shared" si="1741"/>
        <v>POSITIF</v>
      </c>
      <c r="AS621">
        <f t="shared" si="1742"/>
        <v>4</v>
      </c>
      <c r="AT621">
        <f t="shared" si="1743"/>
        <v>57</v>
      </c>
      <c r="AU621">
        <f t="shared" si="1744"/>
        <v>56</v>
      </c>
      <c r="AV621">
        <f t="shared" si="1745"/>
        <v>1.00161977081259</v>
      </c>
      <c r="AW621" s="4">
        <f t="shared" si="1746"/>
        <v>4.1734157117191251E-2</v>
      </c>
      <c r="AX621">
        <f t="shared" si="1747"/>
        <v>1.7481562853750694E-2</v>
      </c>
      <c r="AY621">
        <f t="shared" si="1748"/>
        <v>0.27292150682055499</v>
      </c>
      <c r="AZ621" s="4">
        <f t="shared" si="1749"/>
        <v>1.1371729450856459E-2</v>
      </c>
      <c r="BA621">
        <f t="shared" si="1750"/>
        <v>364860.10564963188</v>
      </c>
      <c r="BB621" t="s">
        <v>191</v>
      </c>
      <c r="BC621">
        <f t="shared" si="1751"/>
        <v>1.670129647408259E-2</v>
      </c>
      <c r="BD621">
        <f t="shared" si="1752"/>
        <v>148.71084612581129</v>
      </c>
      <c r="BE621">
        <f t="shared" si="1753"/>
        <v>23.437029769699297</v>
      </c>
      <c r="BF621">
        <f t="shared" si="1754"/>
        <v>-2.266562283435419E-3</v>
      </c>
      <c r="BG621">
        <f t="shared" si="1755"/>
        <v>23.434763207415862</v>
      </c>
      <c r="BH621" s="19">
        <f t="shared" si="1756"/>
        <v>0.17389347422409046</v>
      </c>
      <c r="BI621">
        <f t="shared" si="1757"/>
        <v>15.050416317457953</v>
      </c>
      <c r="BJ621">
        <f t="shared" si="1758"/>
        <v>22.471416317457955</v>
      </c>
      <c r="BK621">
        <f t="shared" si="1759"/>
        <v>88.512715088571881</v>
      </c>
      <c r="BL621">
        <f t="shared" si="1760"/>
        <v>1.5448383081752437</v>
      </c>
      <c r="BM621">
        <f t="shared" si="1761"/>
        <v>248.55852967329741</v>
      </c>
      <c r="BN621">
        <f t="shared" si="1762"/>
        <v>16.570568644886496</v>
      </c>
      <c r="BO621">
        <f t="shared" si="1763"/>
        <v>16</v>
      </c>
      <c r="BP621">
        <f t="shared" si="1764"/>
        <v>34</v>
      </c>
      <c r="BQ621">
        <f t="shared" si="1765"/>
        <v>14</v>
      </c>
      <c r="BR621">
        <f t="shared" si="1766"/>
        <v>-16.500244252466732</v>
      </c>
      <c r="BS621" t="str">
        <f t="shared" si="1767"/>
        <v>NEGATIF</v>
      </c>
      <c r="BT621">
        <f t="shared" si="1768"/>
        <v>-0.28798358958881498</v>
      </c>
      <c r="BU621">
        <f t="shared" si="1769"/>
        <v>16</v>
      </c>
      <c r="BV621">
        <f t="shared" si="1770"/>
        <v>-1951</v>
      </c>
      <c r="BW621">
        <f t="shared" si="1771"/>
        <v>59</v>
      </c>
      <c r="BX621" t="str">
        <f t="shared" si="1772"/>
        <v>NEGATIF</v>
      </c>
      <c r="BY621">
        <f t="shared" si="1773"/>
        <v>73.444210594351404</v>
      </c>
      <c r="BZ621">
        <f t="shared" si="1774"/>
        <v>253.4442105943514</v>
      </c>
      <c r="CA621">
        <f t="shared" si="1775"/>
        <v>-0.56874672174339713</v>
      </c>
      <c r="CB621" t="str">
        <f t="shared" si="1776"/>
        <v>NEGATIF</v>
      </c>
      <c r="CC621">
        <f t="shared" si="1777"/>
        <v>0</v>
      </c>
      <c r="CD621">
        <f t="shared" si="1778"/>
        <v>34</v>
      </c>
      <c r="CE621">
        <f t="shared" si="1779"/>
        <v>7</v>
      </c>
      <c r="CG621">
        <f t="shared" si="1780"/>
        <v>4.3381647267150658</v>
      </c>
      <c r="CH621">
        <f t="shared" si="1781"/>
        <v>0.40901377739463363</v>
      </c>
      <c r="CI621">
        <f t="shared" si="1782"/>
        <v>0.40905333636918106</v>
      </c>
    </row>
    <row r="622" spans="1:87">
      <c r="A622">
        <f t="shared" ref="A622:E622" si="1826">A524</f>
        <v>7.0027777777777782</v>
      </c>
      <c r="B622">
        <f t="shared" si="1826"/>
        <v>111.315</v>
      </c>
      <c r="C622">
        <f t="shared" si="1826"/>
        <v>7</v>
      </c>
      <c r="D622">
        <f t="shared" si="1826"/>
        <v>2017</v>
      </c>
      <c r="E622">
        <f t="shared" si="1826"/>
        <v>5</v>
      </c>
      <c r="F622">
        <f t="shared" si="1784"/>
        <v>23</v>
      </c>
      <c r="G622">
        <f t="shared" ref="G622:M622" si="1827">G524</f>
        <v>0.12222152900771403</v>
      </c>
      <c r="H622">
        <f t="shared" si="1827"/>
        <v>6</v>
      </c>
      <c r="I622">
        <f t="shared" si="1827"/>
        <v>15</v>
      </c>
      <c r="J622">
        <f t="shared" si="1827"/>
        <v>6.25</v>
      </c>
      <c r="K622">
        <f t="shared" si="1827"/>
        <v>0</v>
      </c>
      <c r="L622">
        <f t="shared" si="1827"/>
        <v>20</v>
      </c>
      <c r="M622">
        <f t="shared" si="1827"/>
        <v>-13</v>
      </c>
      <c r="N622">
        <f t="shared" si="1789"/>
        <v>2457896.46875</v>
      </c>
      <c r="O622">
        <f t="shared" si="1553"/>
        <v>8.1270152549154447E-4</v>
      </c>
      <c r="P622">
        <f t="shared" si="1713"/>
        <v>2457896.4695627014</v>
      </c>
      <c r="Q622">
        <f t="shared" si="1715"/>
        <v>0.17389375941687654</v>
      </c>
      <c r="R622">
        <f t="shared" si="1716"/>
        <v>249.44414268418609</v>
      </c>
      <c r="S622">
        <f t="shared" si="1717"/>
        <v>316.85584201638994</v>
      </c>
      <c r="T622">
        <f t="shared" si="1718"/>
        <v>4.3536215896535735</v>
      </c>
      <c r="U622">
        <f t="shared" si="1719"/>
        <v>5.5301776973649934</v>
      </c>
      <c r="V622">
        <f t="shared" si="1720"/>
        <v>148.70577637392358</v>
      </c>
      <c r="W622">
        <f t="shared" si="1721"/>
        <v>2.595405414459361</v>
      </c>
      <c r="X622">
        <f t="shared" si="1722"/>
        <v>60.775063308547033</v>
      </c>
      <c r="Y622">
        <f t="shared" si="1723"/>
        <v>1.060724957842144</v>
      </c>
      <c r="Z622">
        <f t="shared" si="1724"/>
        <v>137.53613993610998</v>
      </c>
      <c r="AA622">
        <f t="shared" si="1725"/>
        <v>2.4004584823687827</v>
      </c>
      <c r="AB622">
        <f t="shared" si="1726"/>
        <v>-15322.64063289807</v>
      </c>
      <c r="AC622">
        <f t="shared" si="1727"/>
        <v>-15.860387504437339</v>
      </c>
      <c r="AD622">
        <f t="shared" si="1728"/>
        <v>596.56497612822477</v>
      </c>
      <c r="AE622">
        <f t="shared" si="1729"/>
        <v>427.23175788987407</v>
      </c>
      <c r="AF622">
        <f t="shared" si="1730"/>
        <v>356.87550057155931</v>
      </c>
      <c r="AG622">
        <f t="shared" si="1731"/>
        <v>3455.8798955976154</v>
      </c>
      <c r="AH622">
        <f t="shared" si="1732"/>
        <v>-10501.948890215233</v>
      </c>
      <c r="AI622">
        <f t="shared" si="1733"/>
        <v>-2.9172080250597872</v>
      </c>
      <c r="AJ622">
        <f t="shared" si="1734"/>
        <v>246.52693465912631</v>
      </c>
      <c r="AK622">
        <f t="shared" si="1735"/>
        <v>4.3027067046506788</v>
      </c>
      <c r="AL622">
        <f t="shared" si="1736"/>
        <v>246</v>
      </c>
      <c r="AM622">
        <f t="shared" si="1737"/>
        <v>31</v>
      </c>
      <c r="AN622">
        <f t="shared" si="1738"/>
        <v>36</v>
      </c>
      <c r="AP622">
        <f t="shared" si="1739"/>
        <v>4.9666816323048844</v>
      </c>
      <c r="AQ622">
        <f t="shared" si="1740"/>
        <v>8.6684947382046601E-2</v>
      </c>
      <c r="AR622" t="str">
        <f t="shared" si="1741"/>
        <v>POSITIF</v>
      </c>
      <c r="AS622">
        <f t="shared" si="1742"/>
        <v>4</v>
      </c>
      <c r="AT622">
        <f t="shared" si="1743"/>
        <v>58</v>
      </c>
      <c r="AU622">
        <f t="shared" si="1744"/>
        <v>0</v>
      </c>
      <c r="AV622">
        <f t="shared" si="1745"/>
        <v>1.001741470239039</v>
      </c>
      <c r="AW622" s="4">
        <f t="shared" si="1746"/>
        <v>4.1739227926626626E-2</v>
      </c>
      <c r="AX622">
        <f t="shared" si="1747"/>
        <v>1.7483686909440018E-2</v>
      </c>
      <c r="AY622">
        <f t="shared" si="1748"/>
        <v>0.27295466437081939</v>
      </c>
      <c r="AZ622" s="4">
        <f t="shared" si="1749"/>
        <v>1.1373111015450807E-2</v>
      </c>
      <c r="BA622">
        <f t="shared" si="1750"/>
        <v>364815.78409236734</v>
      </c>
      <c r="BB622" t="s">
        <v>191</v>
      </c>
      <c r="BC622">
        <f t="shared" si="1751"/>
        <v>1.6701296462104491E-2</v>
      </c>
      <c r="BD622">
        <f t="shared" si="1752"/>
        <v>148.71029452410264</v>
      </c>
      <c r="BE622">
        <f t="shared" si="1753"/>
        <v>23.437029765990602</v>
      </c>
      <c r="BF622">
        <f t="shared" si="1754"/>
        <v>-2.2665978665812742E-3</v>
      </c>
      <c r="BG622">
        <f t="shared" si="1755"/>
        <v>23.434763168124022</v>
      </c>
      <c r="BH622" s="19">
        <f t="shared" si="1756"/>
        <v>0.17389375941687654</v>
      </c>
      <c r="BI622">
        <f t="shared" si="1757"/>
        <v>15.301100792891036</v>
      </c>
      <c r="BJ622">
        <f t="shared" si="1758"/>
        <v>22.722100792891037</v>
      </c>
      <c r="BK622">
        <f t="shared" si="1759"/>
        <v>92.277437463613836</v>
      </c>
      <c r="BL622">
        <f t="shared" si="1760"/>
        <v>1.6105451090432266</v>
      </c>
      <c r="BM622">
        <f t="shared" si="1761"/>
        <v>248.55407442975172</v>
      </c>
      <c r="BN622">
        <f t="shared" si="1762"/>
        <v>16.570271628650115</v>
      </c>
      <c r="BO622">
        <f t="shared" si="1763"/>
        <v>16</v>
      </c>
      <c r="BP622">
        <f t="shared" si="1764"/>
        <v>34</v>
      </c>
      <c r="BQ622">
        <f t="shared" si="1765"/>
        <v>12</v>
      </c>
      <c r="BR622">
        <f t="shared" si="1766"/>
        <v>-16.498413967325924</v>
      </c>
      <c r="BS622" t="str">
        <f t="shared" si="1767"/>
        <v>NEGATIF</v>
      </c>
      <c r="BT622">
        <f t="shared" si="1768"/>
        <v>-0.28795164508685756</v>
      </c>
      <c r="BU622">
        <f t="shared" si="1769"/>
        <v>16</v>
      </c>
      <c r="BV622">
        <f t="shared" si="1770"/>
        <v>-1950</v>
      </c>
      <c r="BW622">
        <f t="shared" si="1771"/>
        <v>5</v>
      </c>
      <c r="BX622" t="str">
        <f t="shared" si="1772"/>
        <v>NEGATIF</v>
      </c>
      <c r="BY622">
        <f t="shared" si="1773"/>
        <v>73.861793474778864</v>
      </c>
      <c r="BZ622">
        <f t="shared" si="1774"/>
        <v>253.86179347477886</v>
      </c>
      <c r="CA622">
        <f t="shared" si="1775"/>
        <v>-4.1542112442239176</v>
      </c>
      <c r="CB622" t="str">
        <f t="shared" si="1776"/>
        <v>NEGATIF</v>
      </c>
      <c r="CC622">
        <f t="shared" si="1777"/>
        <v>4</v>
      </c>
      <c r="CD622">
        <f t="shared" si="1778"/>
        <v>9</v>
      </c>
      <c r="CE622">
        <f t="shared" si="1779"/>
        <v>15</v>
      </c>
      <c r="CG622">
        <f t="shared" si="1780"/>
        <v>4.3380869680462153</v>
      </c>
      <c r="CH622">
        <f t="shared" si="1781"/>
        <v>0.40901377670886163</v>
      </c>
      <c r="CI622">
        <f t="shared" si="1782"/>
        <v>0.40905333630445212</v>
      </c>
    </row>
    <row r="623" spans="1:87">
      <c r="A623">
        <f t="shared" ref="A623:E623" si="1828">A525</f>
        <v>7.0027777777777782</v>
      </c>
      <c r="B623">
        <f t="shared" si="1828"/>
        <v>111.315</v>
      </c>
      <c r="C623">
        <f t="shared" si="1828"/>
        <v>7</v>
      </c>
      <c r="D623">
        <f t="shared" si="1828"/>
        <v>2017</v>
      </c>
      <c r="E623">
        <f t="shared" si="1828"/>
        <v>5</v>
      </c>
      <c r="F623">
        <f t="shared" si="1784"/>
        <v>23</v>
      </c>
      <c r="G623">
        <f t="shared" ref="G623:M623" si="1829">G525</f>
        <v>0.12222152900771403</v>
      </c>
      <c r="H623">
        <f t="shared" si="1829"/>
        <v>6</v>
      </c>
      <c r="I623">
        <f t="shared" si="1829"/>
        <v>30</v>
      </c>
      <c r="J623">
        <f t="shared" si="1829"/>
        <v>6.5</v>
      </c>
      <c r="K623">
        <f t="shared" si="1829"/>
        <v>0</v>
      </c>
      <c r="L623">
        <f t="shared" si="1829"/>
        <v>20</v>
      </c>
      <c r="M623">
        <f t="shared" si="1829"/>
        <v>-13</v>
      </c>
      <c r="N623">
        <f t="shared" si="1789"/>
        <v>2457896.479166667</v>
      </c>
      <c r="O623">
        <f t="shared" si="1553"/>
        <v>8.1270152549154447E-4</v>
      </c>
      <c r="P623">
        <f t="shared" si="1713"/>
        <v>2457896.4799793684</v>
      </c>
      <c r="Q623">
        <f t="shared" si="1715"/>
        <v>0.17389404460967536</v>
      </c>
      <c r="R623">
        <f t="shared" si="1716"/>
        <v>249.44414268418609</v>
      </c>
      <c r="S623">
        <f t="shared" si="1717"/>
        <v>316.99193569173804</v>
      </c>
      <c r="T623">
        <f t="shared" si="1718"/>
        <v>4.3536215896535735</v>
      </c>
      <c r="U623">
        <f t="shared" si="1719"/>
        <v>5.5325529800909576</v>
      </c>
      <c r="V623">
        <f t="shared" si="1720"/>
        <v>148.70522477055329</v>
      </c>
      <c r="W623">
        <f t="shared" si="1721"/>
        <v>2.5953957871643842</v>
      </c>
      <c r="X623">
        <f t="shared" si="1722"/>
        <v>60.785330468618668</v>
      </c>
      <c r="Y623">
        <f t="shared" si="1723"/>
        <v>1.0609041535902235</v>
      </c>
      <c r="Z623">
        <f t="shared" si="1724"/>
        <v>137.54640660593395</v>
      </c>
      <c r="AA623">
        <f t="shared" si="1725"/>
        <v>2.4006376695604263</v>
      </c>
      <c r="AB623">
        <f t="shared" si="1726"/>
        <v>-15283.359826210226</v>
      </c>
      <c r="AC623">
        <f t="shared" si="1727"/>
        <v>-14.586551722911041</v>
      </c>
      <c r="AD623">
        <f t="shared" si="1728"/>
        <v>549.34316844802447</v>
      </c>
      <c r="AE623">
        <f t="shared" si="1729"/>
        <v>421.9372519720107</v>
      </c>
      <c r="AF623">
        <f t="shared" si="1730"/>
        <v>357.13536121224161</v>
      </c>
      <c r="AG623">
        <f t="shared" si="1731"/>
        <v>3449.6450152804291</v>
      </c>
      <c r="AH623">
        <f t="shared" si="1732"/>
        <v>-10519.88558102043</v>
      </c>
      <c r="AI623">
        <f t="shared" si="1733"/>
        <v>-2.9221904391723417</v>
      </c>
      <c r="AJ623">
        <f t="shared" si="1734"/>
        <v>246.52195224501375</v>
      </c>
      <c r="AK623">
        <f t="shared" si="1735"/>
        <v>4.302619745119717</v>
      </c>
      <c r="AL623">
        <f t="shared" si="1736"/>
        <v>246</v>
      </c>
      <c r="AM623">
        <f t="shared" si="1737"/>
        <v>31</v>
      </c>
      <c r="AN623">
        <f t="shared" si="1738"/>
        <v>19</v>
      </c>
      <c r="AP623">
        <f t="shared" si="1739"/>
        <v>4.9655369189359622</v>
      </c>
      <c r="AQ623">
        <f t="shared" si="1740"/>
        <v>8.6664968364767309E-2</v>
      </c>
      <c r="AR623" t="str">
        <f t="shared" si="1741"/>
        <v>POSITIF</v>
      </c>
      <c r="AS623">
        <f t="shared" si="1742"/>
        <v>4</v>
      </c>
      <c r="AT623">
        <f t="shared" si="1743"/>
        <v>57</v>
      </c>
      <c r="AU623">
        <f t="shared" si="1744"/>
        <v>55</v>
      </c>
      <c r="AV623">
        <f t="shared" si="1745"/>
        <v>1.0018629130007066</v>
      </c>
      <c r="AW623" s="4">
        <f t="shared" si="1746"/>
        <v>4.1744288041696109E-2</v>
      </c>
      <c r="AX623">
        <f t="shared" si="1747"/>
        <v>1.7485806485483833E-2</v>
      </c>
      <c r="AY623">
        <f t="shared" si="1748"/>
        <v>0.27298775199048547</v>
      </c>
      <c r="AZ623" s="4">
        <f t="shared" si="1749"/>
        <v>1.1374489666270228E-2</v>
      </c>
      <c r="BA623">
        <f t="shared" si="1750"/>
        <v>364771.56674378255</v>
      </c>
      <c r="BB623" t="s">
        <v>191</v>
      </c>
      <c r="BC623">
        <f t="shared" si="1751"/>
        <v>1.6701296450126395E-2</v>
      </c>
      <c r="BD623">
        <f t="shared" si="1752"/>
        <v>148.70974292236932</v>
      </c>
      <c r="BE623">
        <f t="shared" si="1753"/>
        <v>23.437029762281906</v>
      </c>
      <c r="BF623">
        <f t="shared" si="1754"/>
        <v>-2.2666334388850842E-3</v>
      </c>
      <c r="BG623">
        <f t="shared" si="1755"/>
        <v>23.43476312884302</v>
      </c>
      <c r="BH623" s="19">
        <f t="shared" si="1756"/>
        <v>0.17389404460967536</v>
      </c>
      <c r="BI623">
        <f t="shared" si="1757"/>
        <v>15.551785279499988</v>
      </c>
      <c r="BJ623">
        <f t="shared" si="1758"/>
        <v>22.972785279499988</v>
      </c>
      <c r="BK623">
        <f t="shared" si="1759"/>
        <v>96.04222039544716</v>
      </c>
      <c r="BL623">
        <f t="shared" si="1760"/>
        <v>1.6762529668266033</v>
      </c>
      <c r="BM623">
        <f t="shared" si="1761"/>
        <v>248.54955879705267</v>
      </c>
      <c r="BN623">
        <f t="shared" si="1762"/>
        <v>16.569970586470177</v>
      </c>
      <c r="BO623">
        <f t="shared" si="1763"/>
        <v>16</v>
      </c>
      <c r="BP623">
        <f t="shared" si="1764"/>
        <v>34</v>
      </c>
      <c r="BQ623">
        <f t="shared" si="1765"/>
        <v>11</v>
      </c>
      <c r="BR623">
        <f t="shared" si="1766"/>
        <v>-16.498722747407509</v>
      </c>
      <c r="BS623" t="str">
        <f t="shared" si="1767"/>
        <v>NEGATIF</v>
      </c>
      <c r="BT623">
        <f t="shared" si="1768"/>
        <v>-0.28795703431594577</v>
      </c>
      <c r="BU623">
        <f t="shared" si="1769"/>
        <v>16</v>
      </c>
      <c r="BV623">
        <f t="shared" si="1770"/>
        <v>-1950</v>
      </c>
      <c r="BW623">
        <f t="shared" si="1771"/>
        <v>4</v>
      </c>
      <c r="BX623" t="str">
        <f t="shared" si="1772"/>
        <v>NEGATIF</v>
      </c>
      <c r="BY623">
        <f t="shared" si="1773"/>
        <v>74.213491662473572</v>
      </c>
      <c r="BZ623">
        <f t="shared" si="1774"/>
        <v>254.21349166247359</v>
      </c>
      <c r="CA623">
        <f t="shared" si="1775"/>
        <v>-7.7469505559568352</v>
      </c>
      <c r="CB623" t="str">
        <f t="shared" si="1776"/>
        <v>NEGATIF</v>
      </c>
      <c r="CC623">
        <f t="shared" si="1777"/>
        <v>7</v>
      </c>
      <c r="CD623">
        <f t="shared" si="1778"/>
        <v>44</v>
      </c>
      <c r="CE623">
        <f t="shared" si="1779"/>
        <v>49</v>
      </c>
      <c r="CG623">
        <f t="shared" si="1780"/>
        <v>4.338008155387806</v>
      </c>
      <c r="CH623">
        <f t="shared" si="1781"/>
        <v>0.40901377602327882</v>
      </c>
      <c r="CI623">
        <f t="shared" si="1782"/>
        <v>0.40905333623972318</v>
      </c>
    </row>
    <row r="624" spans="1:87">
      <c r="A624">
        <f t="shared" ref="A624:E624" si="1830">A526</f>
        <v>7.0027777777777782</v>
      </c>
      <c r="B624">
        <f t="shared" si="1830"/>
        <v>111.315</v>
      </c>
      <c r="C624">
        <f t="shared" si="1830"/>
        <v>7</v>
      </c>
      <c r="D624">
        <f t="shared" si="1830"/>
        <v>2017</v>
      </c>
      <c r="E624">
        <f t="shared" si="1830"/>
        <v>5</v>
      </c>
      <c r="F624">
        <f t="shared" si="1784"/>
        <v>23</v>
      </c>
      <c r="G624">
        <f t="shared" ref="G624:M624" si="1831">G526</f>
        <v>0.12222152900771403</v>
      </c>
      <c r="H624">
        <f t="shared" si="1831"/>
        <v>6</v>
      </c>
      <c r="I624">
        <f t="shared" si="1831"/>
        <v>45</v>
      </c>
      <c r="J624">
        <f t="shared" si="1831"/>
        <v>6.75</v>
      </c>
      <c r="K624">
        <f t="shared" si="1831"/>
        <v>0</v>
      </c>
      <c r="L624">
        <f t="shared" si="1831"/>
        <v>20</v>
      </c>
      <c r="M624">
        <f t="shared" si="1831"/>
        <v>-13</v>
      </c>
      <c r="N624">
        <f t="shared" si="1789"/>
        <v>2457896.4895833335</v>
      </c>
      <c r="O624">
        <f t="shared" si="1553"/>
        <v>8.1270152549154447E-4</v>
      </c>
      <c r="P624">
        <f t="shared" si="1713"/>
        <v>2457896.4903960349</v>
      </c>
      <c r="Q624">
        <f t="shared" si="1715"/>
        <v>0.17389432980246144</v>
      </c>
      <c r="R624">
        <f t="shared" si="1716"/>
        <v>249.44414268418609</v>
      </c>
      <c r="S624">
        <f t="shared" si="1717"/>
        <v>317.12802936098888</v>
      </c>
      <c r="T624">
        <f t="shared" si="1718"/>
        <v>4.3536215896535735</v>
      </c>
      <c r="U624">
        <f t="shared" si="1719"/>
        <v>5.5349282627105048</v>
      </c>
      <c r="V624">
        <f t="shared" si="1720"/>
        <v>148.7046731672076</v>
      </c>
      <c r="W624">
        <f t="shared" si="1721"/>
        <v>2.5953861598698369</v>
      </c>
      <c r="X624">
        <f t="shared" si="1722"/>
        <v>60.795597628230098</v>
      </c>
      <c r="Y624">
        <f t="shared" si="1723"/>
        <v>1.0610833493302707</v>
      </c>
      <c r="Z624">
        <f t="shared" si="1724"/>
        <v>137.55667327530045</v>
      </c>
      <c r="AA624">
        <f t="shared" si="1725"/>
        <v>2.4008168567440853</v>
      </c>
      <c r="AB624">
        <f t="shared" si="1726"/>
        <v>-15243.991893696306</v>
      </c>
      <c r="AC624">
        <f t="shared" si="1727"/>
        <v>-13.311178376926316</v>
      </c>
      <c r="AD624">
        <f t="shared" si="1728"/>
        <v>501.88973593026128</v>
      </c>
      <c r="AE624">
        <f t="shared" si="1729"/>
        <v>416.59827259468852</v>
      </c>
      <c r="AF624">
        <f t="shared" si="1730"/>
        <v>357.38983745762289</v>
      </c>
      <c r="AG624">
        <f t="shared" si="1731"/>
        <v>3443.3831517005292</v>
      </c>
      <c r="AH624">
        <f t="shared" si="1732"/>
        <v>-10538.042074390129</v>
      </c>
      <c r="AI624">
        <f t="shared" si="1733"/>
        <v>-2.9272339095528137</v>
      </c>
      <c r="AJ624">
        <f t="shared" si="1734"/>
        <v>246.51690877463327</v>
      </c>
      <c r="AK624">
        <f t="shared" si="1735"/>
        <v>4.3025317199558506</v>
      </c>
      <c r="AL624">
        <f t="shared" si="1736"/>
        <v>246</v>
      </c>
      <c r="AM624">
        <f t="shared" si="1737"/>
        <v>31</v>
      </c>
      <c r="AN624">
        <f t="shared" si="1738"/>
        <v>0</v>
      </c>
      <c r="AP624">
        <f t="shared" si="1739"/>
        <v>4.9520949320496364</v>
      </c>
      <c r="AQ624">
        <f t="shared" si="1740"/>
        <v>8.6430361435591019E-2</v>
      </c>
      <c r="AR624" t="str">
        <f t="shared" si="1741"/>
        <v>POSITIF</v>
      </c>
      <c r="AS624">
        <f t="shared" si="1742"/>
        <v>4</v>
      </c>
      <c r="AT624">
        <f t="shared" si="1743"/>
        <v>57</v>
      </c>
      <c r="AU624">
        <f t="shared" si="1744"/>
        <v>7</v>
      </c>
      <c r="AV624">
        <f t="shared" si="1745"/>
        <v>1.001984098143319</v>
      </c>
      <c r="AW624" s="4">
        <f t="shared" si="1746"/>
        <v>4.174933742263829E-2</v>
      </c>
      <c r="AX624">
        <f t="shared" si="1747"/>
        <v>1.7487921565226917E-2</v>
      </c>
      <c r="AY624">
        <f t="shared" si="1748"/>
        <v>0.27302076941956432</v>
      </c>
      <c r="AZ624" s="4">
        <f t="shared" si="1749"/>
        <v>1.1375865392481846E-2</v>
      </c>
      <c r="BA624">
        <f t="shared" si="1750"/>
        <v>364727.45387932856</v>
      </c>
      <c r="BB624" t="s">
        <v>191</v>
      </c>
      <c r="BC624">
        <f t="shared" si="1751"/>
        <v>1.6701296438148296E-2</v>
      </c>
      <c r="BD624">
        <f t="shared" si="1752"/>
        <v>148.70919132066066</v>
      </c>
      <c r="BE624">
        <f t="shared" si="1753"/>
        <v>23.43702975857321</v>
      </c>
      <c r="BF624">
        <f t="shared" si="1754"/>
        <v>-2.2666690003374473E-3</v>
      </c>
      <c r="BG624">
        <f t="shared" si="1755"/>
        <v>23.434763089572872</v>
      </c>
      <c r="BH624" s="19">
        <f t="shared" si="1756"/>
        <v>0.17389432980246144</v>
      </c>
      <c r="BI624">
        <f t="shared" si="1757"/>
        <v>15.802469754902026</v>
      </c>
      <c r="BJ624">
        <f t="shared" si="1758"/>
        <v>23.223469754902027</v>
      </c>
      <c r="BK624">
        <f t="shared" si="1759"/>
        <v>99.807058473310789</v>
      </c>
      <c r="BL624">
        <f t="shared" si="1760"/>
        <v>1.7419617870897783</v>
      </c>
      <c r="BM624">
        <f t="shared" si="1761"/>
        <v>248.54498785021963</v>
      </c>
      <c r="BN624">
        <f t="shared" si="1762"/>
        <v>16.569665856681308</v>
      </c>
      <c r="BO624">
        <f t="shared" si="1763"/>
        <v>16</v>
      </c>
      <c r="BP624">
        <f t="shared" si="1764"/>
        <v>34</v>
      </c>
      <c r="BQ624">
        <f t="shared" si="1765"/>
        <v>10</v>
      </c>
      <c r="BR624">
        <f t="shared" si="1766"/>
        <v>-16.511149430347206</v>
      </c>
      <c r="BS624" t="str">
        <f t="shared" si="1767"/>
        <v>NEGATIF</v>
      </c>
      <c r="BT624">
        <f t="shared" si="1768"/>
        <v>-0.28817392084834492</v>
      </c>
      <c r="BU624">
        <f t="shared" si="1769"/>
        <v>16</v>
      </c>
      <c r="BV624">
        <f t="shared" si="1770"/>
        <v>-1951</v>
      </c>
      <c r="BW624">
        <f t="shared" si="1771"/>
        <v>19</v>
      </c>
      <c r="BX624" t="str">
        <f t="shared" si="1772"/>
        <v>NEGATIF</v>
      </c>
      <c r="BY624">
        <f t="shared" si="1773"/>
        <v>74.490517866724431</v>
      </c>
      <c r="BZ624">
        <f t="shared" si="1774"/>
        <v>254.49051786672442</v>
      </c>
      <c r="CA624">
        <f t="shared" si="1775"/>
        <v>-11.346279425167072</v>
      </c>
      <c r="CB624" t="str">
        <f t="shared" si="1776"/>
        <v>NEGATIF</v>
      </c>
      <c r="CC624">
        <f t="shared" si="1777"/>
        <v>11</v>
      </c>
      <c r="CD624">
        <f t="shared" si="1778"/>
        <v>20</v>
      </c>
      <c r="CE624">
        <f t="shared" si="1779"/>
        <v>46</v>
      </c>
      <c r="CG624">
        <f t="shared" si="1780"/>
        <v>4.3379283773156354</v>
      </c>
      <c r="CH624">
        <f t="shared" si="1781"/>
        <v>0.40901377533788547</v>
      </c>
      <c r="CI624">
        <f t="shared" si="1782"/>
        <v>0.40905333617499423</v>
      </c>
    </row>
    <row r="625" spans="1:87">
      <c r="A625">
        <f t="shared" ref="A625:E625" si="1832">A527</f>
        <v>7.0027777777777782</v>
      </c>
      <c r="B625">
        <f t="shared" si="1832"/>
        <v>111.315</v>
      </c>
      <c r="C625">
        <f t="shared" si="1832"/>
        <v>7</v>
      </c>
      <c r="D625">
        <f t="shared" si="1832"/>
        <v>2017</v>
      </c>
      <c r="E625">
        <f t="shared" si="1832"/>
        <v>5</v>
      </c>
      <c r="F625">
        <f t="shared" si="1784"/>
        <v>23</v>
      </c>
      <c r="G625">
        <f t="shared" ref="G625:M625" si="1833">G527</f>
        <v>0.12222152900771403</v>
      </c>
      <c r="H625">
        <f t="shared" si="1833"/>
        <v>7</v>
      </c>
      <c r="I625">
        <f t="shared" si="1833"/>
        <v>0</v>
      </c>
      <c r="J625">
        <f t="shared" si="1833"/>
        <v>7</v>
      </c>
      <c r="K625">
        <f t="shared" si="1833"/>
        <v>0</v>
      </c>
      <c r="L625">
        <f t="shared" si="1833"/>
        <v>20</v>
      </c>
      <c r="M625">
        <f t="shared" si="1833"/>
        <v>-13</v>
      </c>
      <c r="N625">
        <f t="shared" si="1789"/>
        <v>2457896.5</v>
      </c>
      <c r="O625">
        <f t="shared" si="1553"/>
        <v>8.1270152549154447E-4</v>
      </c>
      <c r="P625">
        <f t="shared" si="1713"/>
        <v>2457896.5008127014</v>
      </c>
      <c r="Q625">
        <f t="shared" si="1715"/>
        <v>0.1738946149952475</v>
      </c>
      <c r="R625">
        <f t="shared" si="1716"/>
        <v>249.44414268418609</v>
      </c>
      <c r="S625">
        <f t="shared" si="1717"/>
        <v>317.26412303023972</v>
      </c>
      <c r="T625">
        <f t="shared" si="1718"/>
        <v>4.3536215896535735</v>
      </c>
      <c r="U625">
        <f t="shared" si="1719"/>
        <v>5.5373035453300519</v>
      </c>
      <c r="V625">
        <f t="shared" si="1720"/>
        <v>148.70412156386197</v>
      </c>
      <c r="W625">
        <f t="shared" si="1721"/>
        <v>2.5953765325752909</v>
      </c>
      <c r="X625">
        <f t="shared" si="1722"/>
        <v>60.805864787841529</v>
      </c>
      <c r="Y625">
        <f t="shared" si="1723"/>
        <v>1.0612625450703179</v>
      </c>
      <c r="Z625">
        <f t="shared" si="1724"/>
        <v>137.56693994466514</v>
      </c>
      <c r="AA625">
        <f t="shared" si="1725"/>
        <v>2.4009960439277127</v>
      </c>
      <c r="AB625">
        <f t="shared" si="1726"/>
        <v>-15204.537055710905</v>
      </c>
      <c r="AC625">
        <f t="shared" si="1727"/>
        <v>-12.034401851169928</v>
      </c>
      <c r="AD625">
        <f t="shared" si="1728"/>
        <v>454.22468489279782</v>
      </c>
      <c r="AE625">
        <f t="shared" si="1729"/>
        <v>411.21538227145265</v>
      </c>
      <c r="AF625">
        <f t="shared" si="1730"/>
        <v>357.6389228699598</v>
      </c>
      <c r="AG625">
        <f t="shared" si="1731"/>
        <v>3437.0943521771842</v>
      </c>
      <c r="AH625">
        <f t="shared" si="1732"/>
        <v>-10556.398115350683</v>
      </c>
      <c r="AI625">
        <f t="shared" si="1733"/>
        <v>-2.9323328098196342</v>
      </c>
      <c r="AJ625">
        <f t="shared" si="1734"/>
        <v>246.51180987436646</v>
      </c>
      <c r="AK625">
        <f t="shared" si="1735"/>
        <v>4.3024427273579642</v>
      </c>
      <c r="AL625">
        <f t="shared" si="1736"/>
        <v>246</v>
      </c>
      <c r="AM625">
        <f t="shared" si="1737"/>
        <v>30</v>
      </c>
      <c r="AN625">
        <f t="shared" si="1738"/>
        <v>42</v>
      </c>
      <c r="AP625">
        <f t="shared" si="1739"/>
        <v>4.9543030428253596</v>
      </c>
      <c r="AQ625">
        <f t="shared" si="1740"/>
        <v>8.6468900238876156E-2</v>
      </c>
      <c r="AR625" t="str">
        <f t="shared" si="1741"/>
        <v>POSITIF</v>
      </c>
      <c r="AS625">
        <f t="shared" si="1742"/>
        <v>4</v>
      </c>
      <c r="AT625">
        <f t="shared" si="1743"/>
        <v>57</v>
      </c>
      <c r="AU625">
        <f t="shared" si="1744"/>
        <v>15</v>
      </c>
      <c r="AV625">
        <f t="shared" si="1745"/>
        <v>1.0021050247304994</v>
      </c>
      <c r="AW625" s="4">
        <f t="shared" si="1746"/>
        <v>4.1754376030437475E-2</v>
      </c>
      <c r="AX625">
        <f t="shared" si="1747"/>
        <v>1.7490032132326416E-2</v>
      </c>
      <c r="AY625">
        <f t="shared" si="1748"/>
        <v>0.2730537164029429</v>
      </c>
      <c r="AZ625" s="4">
        <f t="shared" si="1749"/>
        <v>1.1377238183455955E-2</v>
      </c>
      <c r="BA625">
        <f t="shared" si="1750"/>
        <v>364683.44576780364</v>
      </c>
      <c r="BB625" t="s">
        <v>191</v>
      </c>
      <c r="BC625">
        <f t="shared" si="1751"/>
        <v>1.6701296426170201E-2</v>
      </c>
      <c r="BD625">
        <f t="shared" si="1752"/>
        <v>148.70863971895207</v>
      </c>
      <c r="BE625">
        <f t="shared" si="1753"/>
        <v>23.437029754864515</v>
      </c>
      <c r="BF625">
        <f t="shared" si="1754"/>
        <v>-2.2667045509337548E-3</v>
      </c>
      <c r="BG625">
        <f t="shared" si="1755"/>
        <v>23.434763050313581</v>
      </c>
      <c r="BH625" s="19">
        <f t="shared" si="1756"/>
        <v>0.1738946149952475</v>
      </c>
      <c r="BI625">
        <f t="shared" si="1757"/>
        <v>16.053154230304063</v>
      </c>
      <c r="BJ625">
        <f t="shared" si="1758"/>
        <v>23.474154230304062</v>
      </c>
      <c r="BK625">
        <f t="shared" si="1759"/>
        <v>103.57194676529416</v>
      </c>
      <c r="BL625">
        <f t="shared" si="1760"/>
        <v>1.8076714837546737</v>
      </c>
      <c r="BM625">
        <f t="shared" si="1761"/>
        <v>248.54036668926676</v>
      </c>
      <c r="BN625">
        <f t="shared" si="1762"/>
        <v>16.569357779284452</v>
      </c>
      <c r="BO625">
        <f t="shared" si="1763"/>
        <v>16</v>
      </c>
      <c r="BP625">
        <f t="shared" si="1764"/>
        <v>34</v>
      </c>
      <c r="BQ625">
        <f t="shared" si="1765"/>
        <v>9</v>
      </c>
      <c r="BR625">
        <f t="shared" si="1766"/>
        <v>-16.508131920398963</v>
      </c>
      <c r="BS625" t="str">
        <f t="shared" si="1767"/>
        <v>NEGATIF</v>
      </c>
      <c r="BT625">
        <f t="shared" si="1768"/>
        <v>-0.28812125536453637</v>
      </c>
      <c r="BU625">
        <f t="shared" si="1769"/>
        <v>16</v>
      </c>
      <c r="BV625">
        <f t="shared" si="1770"/>
        <v>-1951</v>
      </c>
      <c r="BW625">
        <f t="shared" si="1771"/>
        <v>30</v>
      </c>
      <c r="BX625" t="str">
        <f t="shared" si="1772"/>
        <v>NEGATIF</v>
      </c>
      <c r="BY625">
        <f t="shared" si="1773"/>
        <v>74.720991817080588</v>
      </c>
      <c r="BZ625">
        <f t="shared" si="1774"/>
        <v>254.72099181708057</v>
      </c>
      <c r="CA625">
        <f t="shared" si="1775"/>
        <v>-14.948916177129593</v>
      </c>
      <c r="CB625" t="str">
        <f t="shared" si="1776"/>
        <v>NEGATIF</v>
      </c>
      <c r="CC625">
        <f t="shared" si="1777"/>
        <v>14</v>
      </c>
      <c r="CD625">
        <f t="shared" si="1778"/>
        <v>56</v>
      </c>
      <c r="CE625">
        <f t="shared" si="1779"/>
        <v>56</v>
      </c>
      <c r="CG625">
        <f t="shared" si="1780"/>
        <v>4.3378477228417438</v>
      </c>
      <c r="CH625">
        <f t="shared" si="1781"/>
        <v>0.40901377465268157</v>
      </c>
      <c r="CI625">
        <f t="shared" si="1782"/>
        <v>0.40905333611026529</v>
      </c>
    </row>
    <row r="626" spans="1:87">
      <c r="A626">
        <f t="shared" ref="A626:E626" si="1834">A528</f>
        <v>7.0027777777777782</v>
      </c>
      <c r="B626">
        <f t="shared" si="1834"/>
        <v>111.315</v>
      </c>
      <c r="C626">
        <f t="shared" si="1834"/>
        <v>7</v>
      </c>
      <c r="D626">
        <f t="shared" si="1834"/>
        <v>2017</v>
      </c>
      <c r="E626">
        <f t="shared" si="1834"/>
        <v>5</v>
      </c>
      <c r="F626">
        <f t="shared" si="1784"/>
        <v>23</v>
      </c>
      <c r="G626">
        <f t="shared" ref="G626:M626" si="1835">G528</f>
        <v>0.12222152900771403</v>
      </c>
      <c r="H626">
        <f t="shared" si="1835"/>
        <v>7</v>
      </c>
      <c r="I626">
        <f t="shared" si="1835"/>
        <v>15</v>
      </c>
      <c r="J626">
        <f t="shared" si="1835"/>
        <v>7.25</v>
      </c>
      <c r="K626">
        <f t="shared" si="1835"/>
        <v>0</v>
      </c>
      <c r="L626">
        <f t="shared" si="1835"/>
        <v>20</v>
      </c>
      <c r="M626">
        <f t="shared" si="1835"/>
        <v>-13</v>
      </c>
      <c r="N626">
        <f t="shared" si="1789"/>
        <v>2457896.510416667</v>
      </c>
      <c r="O626">
        <f t="shared" si="1553"/>
        <v>8.1270152549154447E-4</v>
      </c>
      <c r="P626">
        <f t="shared" si="1713"/>
        <v>2457896.5112293684</v>
      </c>
      <c r="Q626">
        <f t="shared" si="1715"/>
        <v>0.17389490018804635</v>
      </c>
      <c r="R626">
        <f t="shared" si="1716"/>
        <v>249.44414268418609</v>
      </c>
      <c r="S626">
        <f t="shared" si="1717"/>
        <v>317.40021670560236</v>
      </c>
      <c r="T626">
        <f t="shared" si="1718"/>
        <v>4.3536215896535735</v>
      </c>
      <c r="U626">
        <f t="shared" si="1719"/>
        <v>5.539678828056271</v>
      </c>
      <c r="V626">
        <f t="shared" si="1720"/>
        <v>148.70356996049168</v>
      </c>
      <c r="W626">
        <f t="shared" si="1721"/>
        <v>2.5953669052803141</v>
      </c>
      <c r="X626">
        <f t="shared" si="1722"/>
        <v>60.816131947913163</v>
      </c>
      <c r="Y626">
        <f t="shared" si="1723"/>
        <v>1.0614417408183974</v>
      </c>
      <c r="Z626">
        <f t="shared" si="1724"/>
        <v>137.57720661449002</v>
      </c>
      <c r="AA626">
        <f t="shared" si="1725"/>
        <v>2.4011752311193719</v>
      </c>
      <c r="AB626">
        <f t="shared" si="1726"/>
        <v>-15164.995533079109</v>
      </c>
      <c r="AC626">
        <f t="shared" si="1727"/>
        <v>-10.756356677991358</v>
      </c>
      <c r="AD626">
        <f t="shared" si="1728"/>
        <v>406.36811084312711</v>
      </c>
      <c r="AE626">
        <f t="shared" si="1729"/>
        <v>405.78914813304544</v>
      </c>
      <c r="AF626">
        <f t="shared" si="1730"/>
        <v>357.88261115127591</v>
      </c>
      <c r="AG626">
        <f t="shared" si="1731"/>
        <v>3430.7786642259466</v>
      </c>
      <c r="AH626">
        <f t="shared" si="1732"/>
        <v>-10574.933355403706</v>
      </c>
      <c r="AI626">
        <f t="shared" si="1733"/>
        <v>-2.9374814876121405</v>
      </c>
      <c r="AJ626">
        <f t="shared" si="1734"/>
        <v>246.50666119657396</v>
      </c>
      <c r="AK626">
        <f t="shared" si="1735"/>
        <v>4.3023528659783601</v>
      </c>
      <c r="AL626">
        <f t="shared" si="1736"/>
        <v>246</v>
      </c>
      <c r="AM626">
        <f t="shared" si="1737"/>
        <v>30</v>
      </c>
      <c r="AN626">
        <f t="shared" si="1738"/>
        <v>23</v>
      </c>
      <c r="AP626">
        <f t="shared" si="1739"/>
        <v>4.9628231945503734</v>
      </c>
      <c r="AQ626">
        <f t="shared" si="1740"/>
        <v>8.6617604939247125E-2</v>
      </c>
      <c r="AR626" t="str">
        <f t="shared" si="1741"/>
        <v>POSITIF</v>
      </c>
      <c r="AS626">
        <f t="shared" si="1742"/>
        <v>4</v>
      </c>
      <c r="AT626">
        <f t="shared" si="1743"/>
        <v>57</v>
      </c>
      <c r="AU626">
        <f t="shared" si="1744"/>
        <v>46</v>
      </c>
      <c r="AV626">
        <f t="shared" si="1745"/>
        <v>1.0022256918274299</v>
      </c>
      <c r="AW626" s="4">
        <f t="shared" si="1746"/>
        <v>4.1759403826142912E-2</v>
      </c>
      <c r="AX626">
        <f t="shared" si="1747"/>
        <v>1.7492138170466676E-2</v>
      </c>
      <c r="AY626">
        <f t="shared" si="1748"/>
        <v>0.27308659268593305</v>
      </c>
      <c r="AZ626" s="4">
        <f t="shared" si="1749"/>
        <v>1.1378608028580544E-2</v>
      </c>
      <c r="BA626">
        <f t="shared" si="1750"/>
        <v>364639.54267730669</v>
      </c>
      <c r="BB626" t="s">
        <v>191</v>
      </c>
      <c r="BC626">
        <f t="shared" si="1751"/>
        <v>1.6701296414192102E-2</v>
      </c>
      <c r="BD626">
        <f t="shared" si="1752"/>
        <v>148.70808811721875</v>
      </c>
      <c r="BE626">
        <f t="shared" si="1753"/>
        <v>23.437029751155819</v>
      </c>
      <c r="BF626">
        <f t="shared" si="1754"/>
        <v>-2.2667400906693919E-3</v>
      </c>
      <c r="BG626">
        <f t="shared" si="1755"/>
        <v>23.434763011065151</v>
      </c>
      <c r="BH626" s="19">
        <f t="shared" si="1756"/>
        <v>0.17389490018804635</v>
      </c>
      <c r="BI626">
        <f t="shared" si="1757"/>
        <v>16.30383871694406</v>
      </c>
      <c r="BJ626">
        <f t="shared" si="1758"/>
        <v>23.72483871694406</v>
      </c>
      <c r="BK626">
        <f t="shared" si="1759"/>
        <v>107.33688031649928</v>
      </c>
      <c r="BL626">
        <f t="shared" si="1760"/>
        <v>1.8733819703420056</v>
      </c>
      <c r="BM626">
        <f t="shared" si="1761"/>
        <v>248.5357004376616</v>
      </c>
      <c r="BN626">
        <f t="shared" si="1762"/>
        <v>16.569046695844108</v>
      </c>
      <c r="BO626">
        <f t="shared" si="1763"/>
        <v>16</v>
      </c>
      <c r="BP626">
        <f t="shared" si="1764"/>
        <v>34</v>
      </c>
      <c r="BQ626">
        <f t="shared" si="1765"/>
        <v>8</v>
      </c>
      <c r="BR626">
        <f t="shared" si="1766"/>
        <v>-16.498880913406886</v>
      </c>
      <c r="BS626" t="str">
        <f t="shared" si="1767"/>
        <v>NEGATIF</v>
      </c>
      <c r="BT626">
        <f t="shared" si="1768"/>
        <v>-0.28795979483339962</v>
      </c>
      <c r="BU626">
        <f t="shared" si="1769"/>
        <v>16</v>
      </c>
      <c r="BV626">
        <f t="shared" si="1770"/>
        <v>-1950</v>
      </c>
      <c r="BW626">
        <f t="shared" si="1771"/>
        <v>4</v>
      </c>
      <c r="BX626" t="str">
        <f t="shared" si="1772"/>
        <v>NEGATIF</v>
      </c>
      <c r="BY626">
        <f t="shared" si="1773"/>
        <v>74.89495993511477</v>
      </c>
      <c r="BZ626">
        <f t="shared" si="1774"/>
        <v>254.89495993511477</v>
      </c>
      <c r="CA626">
        <f t="shared" si="1775"/>
        <v>-18.554858500294756</v>
      </c>
      <c r="CB626" t="str">
        <f t="shared" si="1776"/>
        <v>NEGATIF</v>
      </c>
      <c r="CC626">
        <f t="shared" si="1777"/>
        <v>18</v>
      </c>
      <c r="CD626">
        <f t="shared" si="1778"/>
        <v>33</v>
      </c>
      <c r="CE626">
        <f t="shared" si="1779"/>
        <v>17</v>
      </c>
      <c r="CG626">
        <f t="shared" si="1780"/>
        <v>4.3377662813875073</v>
      </c>
      <c r="CH626">
        <f t="shared" si="1781"/>
        <v>0.40901377396766719</v>
      </c>
      <c r="CI626">
        <f t="shared" si="1782"/>
        <v>0.40905333604553634</v>
      </c>
    </row>
    <row r="627" spans="1:87">
      <c r="A627">
        <f t="shared" ref="A627:E627" si="1836">A529</f>
        <v>7.0027777777777782</v>
      </c>
      <c r="B627">
        <f t="shared" si="1836"/>
        <v>111.315</v>
      </c>
      <c r="C627">
        <f t="shared" si="1836"/>
        <v>7</v>
      </c>
      <c r="D627">
        <f t="shared" si="1836"/>
        <v>2017</v>
      </c>
      <c r="E627">
        <f t="shared" si="1836"/>
        <v>5</v>
      </c>
      <c r="F627">
        <f t="shared" si="1784"/>
        <v>23</v>
      </c>
      <c r="G627">
        <f t="shared" ref="G627:M627" si="1837">G529</f>
        <v>0.12222152900771403</v>
      </c>
      <c r="H627">
        <f t="shared" si="1837"/>
        <v>7</v>
      </c>
      <c r="I627">
        <f t="shared" si="1837"/>
        <v>30</v>
      </c>
      <c r="J627">
        <f t="shared" si="1837"/>
        <v>7.5</v>
      </c>
      <c r="K627">
        <f t="shared" si="1837"/>
        <v>0</v>
      </c>
      <c r="L627">
        <f t="shared" si="1837"/>
        <v>20</v>
      </c>
      <c r="M627">
        <f t="shared" si="1837"/>
        <v>-13</v>
      </c>
      <c r="N627">
        <f t="shared" si="1789"/>
        <v>2457896.5208333335</v>
      </c>
      <c r="O627">
        <f t="shared" si="1553"/>
        <v>8.1270152549154447E-4</v>
      </c>
      <c r="P627">
        <f t="shared" si="1713"/>
        <v>2457896.5216460349</v>
      </c>
      <c r="Q627">
        <f t="shared" si="1715"/>
        <v>0.1738951853808324</v>
      </c>
      <c r="R627">
        <f t="shared" si="1716"/>
        <v>249.44414268418609</v>
      </c>
      <c r="S627">
        <f t="shared" si="1717"/>
        <v>317.53631037483865</v>
      </c>
      <c r="T627">
        <f t="shared" si="1718"/>
        <v>4.3536215896535735</v>
      </c>
      <c r="U627">
        <f t="shared" si="1719"/>
        <v>5.5420541106755641</v>
      </c>
      <c r="V627">
        <f t="shared" si="1720"/>
        <v>148.70301835714605</v>
      </c>
      <c r="W627">
        <f t="shared" si="1721"/>
        <v>2.5953572779857677</v>
      </c>
      <c r="X627">
        <f t="shared" si="1722"/>
        <v>60.826399107524594</v>
      </c>
      <c r="Y627">
        <f t="shared" si="1723"/>
        <v>1.0616209365584446</v>
      </c>
      <c r="Z627">
        <f t="shared" si="1724"/>
        <v>137.58747328385471</v>
      </c>
      <c r="AA627">
        <f t="shared" si="1725"/>
        <v>2.4013544183029993</v>
      </c>
      <c r="AB627">
        <f t="shared" si="1726"/>
        <v>-15125.367552448595</v>
      </c>
      <c r="AC627">
        <f t="shared" si="1727"/>
        <v>-9.4771776953554774</v>
      </c>
      <c r="AD627">
        <f t="shared" si="1728"/>
        <v>358.34019648222329</v>
      </c>
      <c r="AE627">
        <f t="shared" si="1729"/>
        <v>400.32014261039694</v>
      </c>
      <c r="AF627">
        <f t="shared" si="1730"/>
        <v>358.12089611174031</v>
      </c>
      <c r="AG627">
        <f t="shared" si="1731"/>
        <v>3424.4361364155452</v>
      </c>
      <c r="AH627">
        <f t="shared" si="1732"/>
        <v>-10593.627358524043</v>
      </c>
      <c r="AI627">
        <f t="shared" si="1733"/>
        <v>-2.9426742662566787</v>
      </c>
      <c r="AJ627">
        <f t="shared" si="1734"/>
        <v>246.5014684179294</v>
      </c>
      <c r="AK627">
        <f t="shared" si="1735"/>
        <v>4.3022622348936856</v>
      </c>
      <c r="AL627">
        <f t="shared" si="1736"/>
        <v>246</v>
      </c>
      <c r="AM627">
        <f t="shared" si="1737"/>
        <v>30</v>
      </c>
      <c r="AN627">
        <f t="shared" si="1738"/>
        <v>5</v>
      </c>
      <c r="AP627">
        <f t="shared" si="1739"/>
        <v>4.9634585503324367</v>
      </c>
      <c r="AQ627">
        <f t="shared" si="1740"/>
        <v>8.6628693989565714E-2</v>
      </c>
      <c r="AR627" t="str">
        <f t="shared" si="1741"/>
        <v>POSITIF</v>
      </c>
      <c r="AS627">
        <f t="shared" si="1742"/>
        <v>4</v>
      </c>
      <c r="AT627">
        <f t="shared" si="1743"/>
        <v>57</v>
      </c>
      <c r="AU627">
        <f t="shared" si="1744"/>
        <v>48</v>
      </c>
      <c r="AV627">
        <f t="shared" si="1745"/>
        <v>1.0023460984846302</v>
      </c>
      <c r="AW627" s="4">
        <f t="shared" si="1746"/>
        <v>4.1764420770192927E-2</v>
      </c>
      <c r="AX627">
        <f t="shared" si="1747"/>
        <v>1.7494239663076141E-2</v>
      </c>
      <c r="AY627">
        <f t="shared" si="1748"/>
        <v>0.27311939800985191</v>
      </c>
      <c r="AZ627" s="4">
        <f t="shared" si="1749"/>
        <v>1.1379974917077164E-2</v>
      </c>
      <c r="BA627">
        <f t="shared" si="1750"/>
        <v>364595.74488113896</v>
      </c>
      <c r="BB627" t="s">
        <v>191</v>
      </c>
      <c r="BC627">
        <f t="shared" si="1751"/>
        <v>1.6701296402214006E-2</v>
      </c>
      <c r="BD627">
        <f t="shared" si="1752"/>
        <v>148.70753651551016</v>
      </c>
      <c r="BE627">
        <f t="shared" si="1753"/>
        <v>23.437029747447124</v>
      </c>
      <c r="BF627">
        <f t="shared" si="1754"/>
        <v>-2.2667756195349645E-3</v>
      </c>
      <c r="BG627">
        <f t="shared" si="1755"/>
        <v>23.434762971827588</v>
      </c>
      <c r="BH627" s="19">
        <f t="shared" si="1756"/>
        <v>0.1738951853808324</v>
      </c>
      <c r="BI627">
        <f t="shared" si="1757"/>
        <v>16.554523192346096</v>
      </c>
      <c r="BJ627">
        <f t="shared" si="1758"/>
        <v>23.975523192346095</v>
      </c>
      <c r="BK627">
        <f t="shared" si="1759"/>
        <v>111.10185364437899</v>
      </c>
      <c r="BL627">
        <f t="shared" si="1760"/>
        <v>1.9390931511632745</v>
      </c>
      <c r="BM627">
        <f t="shared" si="1761"/>
        <v>248.53099424081245</v>
      </c>
      <c r="BN627">
        <f t="shared" si="1762"/>
        <v>16.568732949387496</v>
      </c>
      <c r="BO627">
        <f t="shared" si="1763"/>
        <v>16</v>
      </c>
      <c r="BP627">
        <f t="shared" si="1764"/>
        <v>34</v>
      </c>
      <c r="BQ627">
        <f t="shared" si="1765"/>
        <v>7</v>
      </c>
      <c r="BR627">
        <f t="shared" si="1766"/>
        <v>-16.497398775880352</v>
      </c>
      <c r="BS627" t="str">
        <f t="shared" si="1767"/>
        <v>NEGATIF</v>
      </c>
      <c r="BT627">
        <f t="shared" si="1768"/>
        <v>-0.28793392665359424</v>
      </c>
      <c r="BU627">
        <f t="shared" si="1769"/>
        <v>16</v>
      </c>
      <c r="BV627">
        <f t="shared" si="1770"/>
        <v>-1950</v>
      </c>
      <c r="BW627">
        <f t="shared" si="1771"/>
        <v>9</v>
      </c>
      <c r="BX627" t="str">
        <f t="shared" si="1772"/>
        <v>NEGATIF</v>
      </c>
      <c r="BY627">
        <f t="shared" si="1773"/>
        <v>74.995404812469545</v>
      </c>
      <c r="BZ627">
        <f t="shared" si="1774"/>
        <v>254.99540481246953</v>
      </c>
      <c r="CA627">
        <f t="shared" si="1775"/>
        <v>-22.163543926975738</v>
      </c>
      <c r="CB627" t="str">
        <f t="shared" si="1776"/>
        <v>NEGATIF</v>
      </c>
      <c r="CC627">
        <f t="shared" si="1777"/>
        <v>22</v>
      </c>
      <c r="CD627">
        <f t="shared" si="1778"/>
        <v>9</v>
      </c>
      <c r="CE627">
        <f t="shared" si="1779"/>
        <v>48</v>
      </c>
      <c r="CG627">
        <f t="shared" si="1780"/>
        <v>4.3376841427572419</v>
      </c>
      <c r="CH627">
        <f t="shared" si="1781"/>
        <v>0.40901377328284255</v>
      </c>
      <c r="CI627">
        <f t="shared" si="1782"/>
        <v>0.4090533359808074</v>
      </c>
    </row>
    <row r="628" spans="1:87">
      <c r="A628">
        <f t="shared" ref="A628:E628" si="1838">A530</f>
        <v>7.0027777777777782</v>
      </c>
      <c r="B628">
        <f t="shared" si="1838"/>
        <v>111.315</v>
      </c>
      <c r="C628">
        <f t="shared" si="1838"/>
        <v>7</v>
      </c>
      <c r="D628">
        <f t="shared" si="1838"/>
        <v>2017</v>
      </c>
      <c r="E628">
        <f t="shared" si="1838"/>
        <v>5</v>
      </c>
      <c r="F628">
        <f t="shared" si="1784"/>
        <v>23</v>
      </c>
      <c r="G628">
        <f t="shared" ref="G628:M628" si="1839">G530</f>
        <v>0.12222152900771403</v>
      </c>
      <c r="H628">
        <f t="shared" si="1839"/>
        <v>7</v>
      </c>
      <c r="I628">
        <f t="shared" si="1839"/>
        <v>45</v>
      </c>
      <c r="J628">
        <f t="shared" si="1839"/>
        <v>7.75</v>
      </c>
      <c r="K628">
        <f t="shared" si="1839"/>
        <v>0</v>
      </c>
      <c r="L628">
        <f t="shared" si="1839"/>
        <v>20</v>
      </c>
      <c r="M628">
        <f t="shared" si="1839"/>
        <v>-13</v>
      </c>
      <c r="N628">
        <f t="shared" si="1789"/>
        <v>2457896.53125</v>
      </c>
      <c r="O628">
        <f t="shared" si="1553"/>
        <v>8.1270152549154447E-4</v>
      </c>
      <c r="P628">
        <f t="shared" si="1713"/>
        <v>2457896.5320627014</v>
      </c>
      <c r="Q628">
        <f t="shared" si="1715"/>
        <v>0.17389547057361848</v>
      </c>
      <c r="R628">
        <f t="shared" si="1716"/>
        <v>249.44414268418609</v>
      </c>
      <c r="S628">
        <f t="shared" si="1717"/>
        <v>317.67240404410404</v>
      </c>
      <c r="T628">
        <f t="shared" si="1718"/>
        <v>4.3536215896535735</v>
      </c>
      <c r="U628">
        <f t="shared" si="1719"/>
        <v>5.5444293932953652</v>
      </c>
      <c r="V628">
        <f t="shared" si="1720"/>
        <v>148.70246675380037</v>
      </c>
      <c r="W628">
        <f t="shared" si="1721"/>
        <v>2.5953476506912203</v>
      </c>
      <c r="X628">
        <f t="shared" si="1722"/>
        <v>60.836666267136934</v>
      </c>
      <c r="Y628">
        <f t="shared" si="1723"/>
        <v>1.0618001322985076</v>
      </c>
      <c r="Z628">
        <f t="shared" si="1724"/>
        <v>137.59773995322121</v>
      </c>
      <c r="AA628">
        <f t="shared" si="1725"/>
        <v>2.4015336054866583</v>
      </c>
      <c r="AB628">
        <f t="shared" si="1726"/>
        <v>-15085.65333561248</v>
      </c>
      <c r="AC628">
        <f t="shared" si="1727"/>
        <v>-8.1969996888039045</v>
      </c>
      <c r="AD628">
        <f t="shared" si="1728"/>
        <v>310.16119032038199</v>
      </c>
      <c r="AE628">
        <f t="shared" si="1729"/>
        <v>394.80894191299114</v>
      </c>
      <c r="AF628">
        <f t="shared" si="1730"/>
        <v>358.35377173559164</v>
      </c>
      <c r="AG628">
        <f t="shared" si="1731"/>
        <v>3418.0668166631617</v>
      </c>
      <c r="AH628">
        <f t="shared" si="1732"/>
        <v>-10612.459614669157</v>
      </c>
      <c r="AI628">
        <f t="shared" si="1733"/>
        <v>-2.9479054485192102</v>
      </c>
      <c r="AJ628">
        <f t="shared" si="1734"/>
        <v>246.49623723566688</v>
      </c>
      <c r="AK628">
        <f t="shared" si="1735"/>
        <v>4.3021709335394327</v>
      </c>
      <c r="AL628">
        <f t="shared" si="1736"/>
        <v>246</v>
      </c>
      <c r="AM628">
        <f t="shared" si="1737"/>
        <v>29</v>
      </c>
      <c r="AN628">
        <f t="shared" si="1738"/>
        <v>46</v>
      </c>
      <c r="AP628">
        <f t="shared" si="1739"/>
        <v>4.9560760714292442</v>
      </c>
      <c r="AQ628">
        <f t="shared" si="1740"/>
        <v>8.6499845425745986E-2</v>
      </c>
      <c r="AR628" t="str">
        <f t="shared" si="1741"/>
        <v>POSITIF</v>
      </c>
      <c r="AS628">
        <f t="shared" si="1742"/>
        <v>4</v>
      </c>
      <c r="AT628">
        <f t="shared" si="1743"/>
        <v>57</v>
      </c>
      <c r="AU628">
        <f t="shared" si="1744"/>
        <v>21</v>
      </c>
      <c r="AV628">
        <f t="shared" si="1745"/>
        <v>1.0024662437705469</v>
      </c>
      <c r="AW628" s="4">
        <f t="shared" si="1746"/>
        <v>4.1769426823772791E-2</v>
      </c>
      <c r="AX628">
        <f t="shared" si="1747"/>
        <v>1.7496336593896138E-2</v>
      </c>
      <c r="AY628">
        <f t="shared" si="1748"/>
        <v>0.27315213212090078</v>
      </c>
      <c r="AZ628" s="4">
        <f t="shared" si="1749"/>
        <v>1.1381338838370865E-2</v>
      </c>
      <c r="BA628">
        <f t="shared" si="1750"/>
        <v>364552.05264595</v>
      </c>
      <c r="BB628" t="s">
        <v>191</v>
      </c>
      <c r="BC628">
        <f t="shared" si="1751"/>
        <v>1.6701296390235907E-2</v>
      </c>
      <c r="BD628">
        <f t="shared" si="1752"/>
        <v>148.70698491380151</v>
      </c>
      <c r="BE628">
        <f t="shared" si="1753"/>
        <v>23.437029743738432</v>
      </c>
      <c r="BF628">
        <f t="shared" si="1754"/>
        <v>-2.2668111375258666E-3</v>
      </c>
      <c r="BG628">
        <f t="shared" si="1755"/>
        <v>23.434762932600904</v>
      </c>
      <c r="BH628" s="19">
        <f t="shared" si="1756"/>
        <v>0.17389547057361848</v>
      </c>
      <c r="BI628">
        <f t="shared" si="1757"/>
        <v>16.805207667779179</v>
      </c>
      <c r="BJ628">
        <f t="shared" si="1758"/>
        <v>0.22620766777917822</v>
      </c>
      <c r="BK628">
        <f t="shared" si="1759"/>
        <v>114.86686175402355</v>
      </c>
      <c r="BL628">
        <f t="shared" si="1760"/>
        <v>2.0048049390408598</v>
      </c>
      <c r="BM628">
        <f t="shared" si="1761"/>
        <v>248.52625326266414</v>
      </c>
      <c r="BN628">
        <f t="shared" si="1762"/>
        <v>16.568416884177608</v>
      </c>
      <c r="BO628">
        <f t="shared" si="1763"/>
        <v>16</v>
      </c>
      <c r="BP628">
        <f t="shared" si="1764"/>
        <v>34</v>
      </c>
      <c r="BQ628">
        <f t="shared" si="1765"/>
        <v>6</v>
      </c>
      <c r="BR628">
        <f t="shared" si="1766"/>
        <v>-16.503817516507006</v>
      </c>
      <c r="BS628" t="str">
        <f t="shared" si="1767"/>
        <v>NEGATIF</v>
      </c>
      <c r="BT628">
        <f t="shared" si="1768"/>
        <v>-0.28804595481136086</v>
      </c>
      <c r="BU628">
        <f t="shared" si="1769"/>
        <v>16</v>
      </c>
      <c r="BV628">
        <f t="shared" si="1770"/>
        <v>-1951</v>
      </c>
      <c r="BW628">
        <f t="shared" si="1771"/>
        <v>46</v>
      </c>
      <c r="BX628" t="str">
        <f t="shared" si="1772"/>
        <v>NEGATIF</v>
      </c>
      <c r="BY628">
        <f t="shared" si="1773"/>
        <v>75.017608135534829</v>
      </c>
      <c r="BZ628">
        <f t="shared" si="1774"/>
        <v>255.01760813553483</v>
      </c>
      <c r="CA628">
        <f t="shared" si="1775"/>
        <v>-25.773392958089346</v>
      </c>
      <c r="CB628" t="str">
        <f t="shared" si="1776"/>
        <v>NEGATIF</v>
      </c>
      <c r="CC628">
        <f t="shared" si="1777"/>
        <v>25</v>
      </c>
      <c r="CD628">
        <f t="shared" si="1778"/>
        <v>46</v>
      </c>
      <c r="CE628">
        <f t="shared" si="1779"/>
        <v>24</v>
      </c>
      <c r="CG628">
        <f t="shared" si="1780"/>
        <v>4.3376013970787888</v>
      </c>
      <c r="CH628">
        <f t="shared" si="1781"/>
        <v>0.40901377259820776</v>
      </c>
      <c r="CI628">
        <f t="shared" si="1782"/>
        <v>0.40905333591607851</v>
      </c>
    </row>
    <row r="629" spans="1:87">
      <c r="A629">
        <f t="shared" ref="A629:E629" si="1840">A531</f>
        <v>7.0027777777777782</v>
      </c>
      <c r="B629">
        <f t="shared" si="1840"/>
        <v>111.315</v>
      </c>
      <c r="C629">
        <f t="shared" si="1840"/>
        <v>7</v>
      </c>
      <c r="D629">
        <f t="shared" si="1840"/>
        <v>2017</v>
      </c>
      <c r="E629">
        <f t="shared" si="1840"/>
        <v>5</v>
      </c>
      <c r="F629">
        <f t="shared" si="1784"/>
        <v>23</v>
      </c>
      <c r="G629">
        <f t="shared" ref="G629:M629" si="1841">G531</f>
        <v>0.12222152900771403</v>
      </c>
      <c r="H629">
        <f t="shared" si="1841"/>
        <v>8</v>
      </c>
      <c r="I629">
        <f t="shared" si="1841"/>
        <v>0</v>
      </c>
      <c r="J629">
        <f t="shared" si="1841"/>
        <v>8</v>
      </c>
      <c r="K629">
        <f t="shared" si="1841"/>
        <v>0</v>
      </c>
      <c r="L629">
        <f t="shared" si="1841"/>
        <v>20</v>
      </c>
      <c r="M629">
        <f t="shared" si="1841"/>
        <v>-13</v>
      </c>
      <c r="N629">
        <f t="shared" si="1789"/>
        <v>2457896.541666667</v>
      </c>
      <c r="O629">
        <f t="shared" si="1553"/>
        <v>8.1270152549154447E-4</v>
      </c>
      <c r="P629">
        <f t="shared" si="1713"/>
        <v>2457896.5424793684</v>
      </c>
      <c r="Q629">
        <f t="shared" si="1715"/>
        <v>0.1738957557664173</v>
      </c>
      <c r="R629">
        <f t="shared" si="1716"/>
        <v>249.44414268418609</v>
      </c>
      <c r="S629">
        <f t="shared" si="1717"/>
        <v>317.80849771945213</v>
      </c>
      <c r="T629">
        <f t="shared" si="1718"/>
        <v>4.3536215896535735</v>
      </c>
      <c r="U629">
        <f t="shared" si="1719"/>
        <v>5.5468046760213294</v>
      </c>
      <c r="V629">
        <f t="shared" si="1720"/>
        <v>148.70191515043007</v>
      </c>
      <c r="W629">
        <f t="shared" si="1721"/>
        <v>2.5953380233962435</v>
      </c>
      <c r="X629">
        <f t="shared" si="1722"/>
        <v>60.846933427207659</v>
      </c>
      <c r="Y629">
        <f t="shared" si="1723"/>
        <v>1.061979328046571</v>
      </c>
      <c r="Z629">
        <f t="shared" si="1724"/>
        <v>137.60800662304518</v>
      </c>
      <c r="AA629">
        <f t="shared" si="1725"/>
        <v>2.401712792678302</v>
      </c>
      <c r="AB629">
        <f t="shared" si="1726"/>
        <v>-15045.853104864662</v>
      </c>
      <c r="AC629">
        <f t="shared" si="1727"/>
        <v>-6.9159575494636432</v>
      </c>
      <c r="AD629">
        <f t="shared" si="1728"/>
        <v>261.85140456477808</v>
      </c>
      <c r="AE629">
        <f t="shared" si="1729"/>
        <v>389.25612669369582</v>
      </c>
      <c r="AF629">
        <f t="shared" si="1730"/>
        <v>358.58123214712123</v>
      </c>
      <c r="AG629">
        <f t="shared" si="1731"/>
        <v>3411.6707530861731</v>
      </c>
      <c r="AH629">
        <f t="shared" si="1732"/>
        <v>-10631.409545922355</v>
      </c>
      <c r="AI629">
        <f t="shared" si="1733"/>
        <v>-2.9531693183117653</v>
      </c>
      <c r="AJ629">
        <f t="shared" si="1734"/>
        <v>246.49097336587431</v>
      </c>
      <c r="AK629">
        <f t="shared" si="1735"/>
        <v>4.3020790616801561</v>
      </c>
      <c r="AL629">
        <f t="shared" si="1736"/>
        <v>246</v>
      </c>
      <c r="AM629">
        <f t="shared" si="1737"/>
        <v>29</v>
      </c>
      <c r="AN629">
        <f t="shared" si="1738"/>
        <v>27</v>
      </c>
      <c r="AP629">
        <f t="shared" si="1739"/>
        <v>4.9513127159274326</v>
      </c>
      <c r="AQ629">
        <f t="shared" si="1740"/>
        <v>8.6416709188796376E-2</v>
      </c>
      <c r="AR629" t="str">
        <f t="shared" si="1741"/>
        <v>POSITIF</v>
      </c>
      <c r="AS629">
        <f t="shared" si="1742"/>
        <v>4</v>
      </c>
      <c r="AT629">
        <f t="shared" si="1743"/>
        <v>57</v>
      </c>
      <c r="AU629">
        <f t="shared" si="1744"/>
        <v>4</v>
      </c>
      <c r="AV629">
        <f t="shared" si="1745"/>
        <v>1.0025861267551135</v>
      </c>
      <c r="AW629" s="4">
        <f t="shared" si="1746"/>
        <v>4.1774421948129727E-2</v>
      </c>
      <c r="AX629">
        <f t="shared" si="1747"/>
        <v>1.7498428946693942E-2</v>
      </c>
      <c r="AY629">
        <f t="shared" si="1748"/>
        <v>0.2731847947656858</v>
      </c>
      <c r="AZ629" s="4">
        <f t="shared" si="1749"/>
        <v>1.1382699781903574E-2</v>
      </c>
      <c r="BA629">
        <f t="shared" si="1750"/>
        <v>364508.46623772342</v>
      </c>
      <c r="BB629" t="s">
        <v>191</v>
      </c>
      <c r="BC629">
        <f t="shared" si="1751"/>
        <v>1.6701296378257811E-2</v>
      </c>
      <c r="BD629">
        <f t="shared" si="1752"/>
        <v>148.70643331206819</v>
      </c>
      <c r="BE629">
        <f t="shared" si="1753"/>
        <v>23.437029740029732</v>
      </c>
      <c r="BF629">
        <f t="shared" si="1754"/>
        <v>-2.2668466446374787E-3</v>
      </c>
      <c r="BG629">
        <f t="shared" si="1755"/>
        <v>23.434762893385095</v>
      </c>
      <c r="BH629" s="19">
        <f t="shared" si="1756"/>
        <v>0.1738957557664173</v>
      </c>
      <c r="BI629">
        <f t="shared" si="1757"/>
        <v>17.055892154388129</v>
      </c>
      <c r="BJ629">
        <f t="shared" si="1758"/>
        <v>0.47689215438812838</v>
      </c>
      <c r="BK629">
        <f t="shared" si="1759"/>
        <v>118.63189963167285</v>
      </c>
      <c r="BL629">
        <f t="shared" si="1760"/>
        <v>2.0705172464681394</v>
      </c>
      <c r="BM629">
        <f t="shared" si="1761"/>
        <v>248.52148268414908</v>
      </c>
      <c r="BN629">
        <f t="shared" si="1762"/>
        <v>16.568098845609939</v>
      </c>
      <c r="BO629">
        <f t="shared" si="1763"/>
        <v>16</v>
      </c>
      <c r="BP629">
        <f t="shared" si="1764"/>
        <v>34</v>
      </c>
      <c r="BQ629">
        <f t="shared" si="1765"/>
        <v>5</v>
      </c>
      <c r="BR629">
        <f t="shared" si="1766"/>
        <v>-16.507647578232994</v>
      </c>
      <c r="BS629" t="str">
        <f t="shared" si="1767"/>
        <v>NEGATIF</v>
      </c>
      <c r="BT629">
        <f t="shared" si="1768"/>
        <v>-0.288112801999034</v>
      </c>
      <c r="BU629">
        <f t="shared" si="1769"/>
        <v>16</v>
      </c>
      <c r="BV629">
        <f t="shared" si="1770"/>
        <v>-1951</v>
      </c>
      <c r="BW629">
        <f t="shared" si="1771"/>
        <v>32</v>
      </c>
      <c r="BX629" t="str">
        <f t="shared" si="1772"/>
        <v>NEGATIF</v>
      </c>
      <c r="BY629">
        <f t="shared" si="1773"/>
        <v>74.966868983096319</v>
      </c>
      <c r="BZ629">
        <f t="shared" si="1774"/>
        <v>254.96686898309633</v>
      </c>
      <c r="CA629">
        <f t="shared" si="1775"/>
        <v>-29.382948150915972</v>
      </c>
      <c r="CB629" t="str">
        <f t="shared" si="1776"/>
        <v>NEGATIF</v>
      </c>
      <c r="CC629">
        <f t="shared" si="1777"/>
        <v>29</v>
      </c>
      <c r="CD629">
        <f t="shared" si="1778"/>
        <v>22</v>
      </c>
      <c r="CE629">
        <f t="shared" si="1779"/>
        <v>58</v>
      </c>
      <c r="CG629">
        <f t="shared" si="1780"/>
        <v>4.3375181347764764</v>
      </c>
      <c r="CH629">
        <f t="shared" si="1781"/>
        <v>0.40901377191376276</v>
      </c>
      <c r="CI629">
        <f t="shared" si="1782"/>
        <v>0.40905333585134951</v>
      </c>
    </row>
    <row r="630" spans="1:87">
      <c r="A630">
        <f t="shared" ref="A630:E630" si="1842">A532</f>
        <v>7.0027777777777782</v>
      </c>
      <c r="B630">
        <f t="shared" si="1842"/>
        <v>111.315</v>
      </c>
      <c r="C630">
        <f t="shared" si="1842"/>
        <v>7</v>
      </c>
      <c r="D630">
        <f t="shared" si="1842"/>
        <v>2017</v>
      </c>
      <c r="E630">
        <f t="shared" si="1842"/>
        <v>5</v>
      </c>
      <c r="F630">
        <f t="shared" si="1784"/>
        <v>23</v>
      </c>
      <c r="G630">
        <f t="shared" ref="G630:M630" si="1843">G532</f>
        <v>0.12222152900771403</v>
      </c>
      <c r="H630">
        <f t="shared" si="1843"/>
        <v>8</v>
      </c>
      <c r="I630">
        <f t="shared" si="1843"/>
        <v>15</v>
      </c>
      <c r="J630">
        <f t="shared" si="1843"/>
        <v>8.25</v>
      </c>
      <c r="K630">
        <f t="shared" si="1843"/>
        <v>0</v>
      </c>
      <c r="L630">
        <f t="shared" si="1843"/>
        <v>20</v>
      </c>
      <c r="M630">
        <f t="shared" si="1843"/>
        <v>-13</v>
      </c>
      <c r="N630">
        <f t="shared" si="1789"/>
        <v>2457896.5520833335</v>
      </c>
      <c r="O630">
        <f t="shared" ref="O630:O693" si="1844">O336</f>
        <v>8.1270152549154447E-4</v>
      </c>
      <c r="P630">
        <f t="shared" si="1713"/>
        <v>2457896.5528960349</v>
      </c>
      <c r="Q630">
        <f t="shared" si="1715"/>
        <v>0.17389604095920339</v>
      </c>
      <c r="R630">
        <f t="shared" si="1716"/>
        <v>249.44414268418609</v>
      </c>
      <c r="S630">
        <f t="shared" si="1717"/>
        <v>317.94459138870297</v>
      </c>
      <c r="T630">
        <f t="shared" si="1718"/>
        <v>4.3536215896535735</v>
      </c>
      <c r="U630">
        <f t="shared" si="1719"/>
        <v>5.5491799586408774</v>
      </c>
      <c r="V630">
        <f t="shared" si="1720"/>
        <v>148.70136354708444</v>
      </c>
      <c r="W630">
        <f t="shared" si="1721"/>
        <v>2.5953283961016975</v>
      </c>
      <c r="X630">
        <f t="shared" si="1722"/>
        <v>60.857200586819999</v>
      </c>
      <c r="Y630">
        <f t="shared" si="1723"/>
        <v>1.0621585237866342</v>
      </c>
      <c r="Z630">
        <f t="shared" si="1724"/>
        <v>137.61827329241078</v>
      </c>
      <c r="AA630">
        <f t="shared" si="1725"/>
        <v>2.4018919798619454</v>
      </c>
      <c r="AB630">
        <f t="shared" si="1726"/>
        <v>-15005.96708831863</v>
      </c>
      <c r="AC630">
        <f t="shared" si="1727"/>
        <v>-5.6341864310354604</v>
      </c>
      <c r="AD630">
        <f t="shared" si="1728"/>
        <v>213.43121303364651</v>
      </c>
      <c r="AE630">
        <f t="shared" si="1729"/>
        <v>383.66228273443346</v>
      </c>
      <c r="AF630">
        <f t="shared" si="1730"/>
        <v>358.80327158161651</v>
      </c>
      <c r="AG630">
        <f t="shared" si="1731"/>
        <v>3405.2479948596347</v>
      </c>
      <c r="AH630">
        <f t="shared" si="1732"/>
        <v>-10650.456512540335</v>
      </c>
      <c r="AI630">
        <f t="shared" si="1733"/>
        <v>-2.9584601423723154</v>
      </c>
      <c r="AJ630">
        <f t="shared" si="1734"/>
        <v>246.48568254181379</v>
      </c>
      <c r="AK630">
        <f t="shared" si="1735"/>
        <v>4.3019867193801566</v>
      </c>
      <c r="AL630">
        <f t="shared" si="1736"/>
        <v>246</v>
      </c>
      <c r="AM630">
        <f t="shared" si="1737"/>
        <v>29</v>
      </c>
      <c r="AN630">
        <f t="shared" si="1738"/>
        <v>8</v>
      </c>
      <c r="AP630">
        <f t="shared" si="1739"/>
        <v>4.9648718951587236</v>
      </c>
      <c r="AQ630">
        <f t="shared" si="1740"/>
        <v>8.6653361510250451E-2</v>
      </c>
      <c r="AR630" t="str">
        <f t="shared" si="1741"/>
        <v>POSITIF</v>
      </c>
      <c r="AS630">
        <f t="shared" si="1742"/>
        <v>4</v>
      </c>
      <c r="AT630">
        <f t="shared" si="1743"/>
        <v>57</v>
      </c>
      <c r="AU630">
        <f t="shared" si="1744"/>
        <v>53</v>
      </c>
      <c r="AV630">
        <f t="shared" si="1745"/>
        <v>1.002705746493844</v>
      </c>
      <c r="AW630" s="4">
        <f t="shared" si="1746"/>
        <v>4.177940610391017E-2</v>
      </c>
      <c r="AX630">
        <f t="shared" si="1747"/>
        <v>1.7500516704985165E-2</v>
      </c>
      <c r="AY630">
        <f t="shared" si="1748"/>
        <v>0.27321738568688508</v>
      </c>
      <c r="AZ630" s="4">
        <f t="shared" si="1749"/>
        <v>1.1384057736953545E-2</v>
      </c>
      <c r="BA630">
        <f t="shared" si="1750"/>
        <v>364464.98592756013</v>
      </c>
      <c r="BB630" t="s">
        <v>191</v>
      </c>
      <c r="BC630">
        <f t="shared" si="1751"/>
        <v>1.6701296366279712E-2</v>
      </c>
      <c r="BD630">
        <f t="shared" si="1752"/>
        <v>148.70588171035953</v>
      </c>
      <c r="BE630">
        <f t="shared" si="1753"/>
        <v>23.43702973632104</v>
      </c>
      <c r="BF630">
        <f t="shared" si="1754"/>
        <v>-2.2668821408604297E-3</v>
      </c>
      <c r="BG630">
        <f t="shared" si="1755"/>
        <v>23.434762854180182</v>
      </c>
      <c r="BH630" s="19">
        <f t="shared" si="1756"/>
        <v>0.17389604095920339</v>
      </c>
      <c r="BI630">
        <f t="shared" si="1757"/>
        <v>17.306576629852255</v>
      </c>
      <c r="BJ630">
        <f t="shared" si="1758"/>
        <v>0.7275766298522548</v>
      </c>
      <c r="BK630">
        <f t="shared" si="1759"/>
        <v>122.39696174612118</v>
      </c>
      <c r="BL630">
        <f t="shared" si="1760"/>
        <v>2.1362299769073623</v>
      </c>
      <c r="BM630">
        <f t="shared" si="1761"/>
        <v>248.51668770166268</v>
      </c>
      <c r="BN630">
        <f t="shared" si="1762"/>
        <v>16.567779180110843</v>
      </c>
      <c r="BO630">
        <f t="shared" si="1763"/>
        <v>16</v>
      </c>
      <c r="BP630">
        <f t="shared" si="1764"/>
        <v>34</v>
      </c>
      <c r="BQ630">
        <f t="shared" si="1765"/>
        <v>4</v>
      </c>
      <c r="BR630">
        <f t="shared" si="1766"/>
        <v>-16.49340307226052</v>
      </c>
      <c r="BS630" t="str">
        <f t="shared" si="1767"/>
        <v>NEGATIF</v>
      </c>
      <c r="BT630">
        <f t="shared" si="1768"/>
        <v>-0.2878641884694943</v>
      </c>
      <c r="BU630">
        <f t="shared" si="1769"/>
        <v>16</v>
      </c>
      <c r="BV630">
        <f t="shared" si="1770"/>
        <v>-1950</v>
      </c>
      <c r="BW630">
        <f t="shared" si="1771"/>
        <v>23</v>
      </c>
      <c r="BX630" t="str">
        <f t="shared" si="1772"/>
        <v>NEGATIF</v>
      </c>
      <c r="BY630">
        <f t="shared" si="1773"/>
        <v>74.853614391405301</v>
      </c>
      <c r="BZ630">
        <f t="shared" si="1774"/>
        <v>254.8536143914053</v>
      </c>
      <c r="CA630">
        <f t="shared" si="1775"/>
        <v>-32.991630391534379</v>
      </c>
      <c r="CB630" t="str">
        <f t="shared" si="1776"/>
        <v>NEGATIF</v>
      </c>
      <c r="CC630">
        <f t="shared" si="1777"/>
        <v>32</v>
      </c>
      <c r="CD630">
        <f t="shared" si="1778"/>
        <v>59</v>
      </c>
      <c r="CE630">
        <f t="shared" si="1779"/>
        <v>29</v>
      </c>
      <c r="CG630">
        <f t="shared" si="1780"/>
        <v>4.3374344465445134</v>
      </c>
      <c r="CH630">
        <f t="shared" si="1781"/>
        <v>0.40901377122950794</v>
      </c>
      <c r="CI630">
        <f t="shared" si="1782"/>
        <v>0.40905333578662062</v>
      </c>
    </row>
    <row r="631" spans="1:87">
      <c r="A631">
        <f t="shared" ref="A631:E631" si="1845">A533</f>
        <v>7.0027777777777782</v>
      </c>
      <c r="B631">
        <f t="shared" si="1845"/>
        <v>111.315</v>
      </c>
      <c r="C631">
        <f t="shared" si="1845"/>
        <v>7</v>
      </c>
      <c r="D631">
        <f t="shared" si="1845"/>
        <v>2017</v>
      </c>
      <c r="E631">
        <f t="shared" si="1845"/>
        <v>5</v>
      </c>
      <c r="F631">
        <f t="shared" si="1784"/>
        <v>23</v>
      </c>
      <c r="G631">
        <f t="shared" ref="G631:M631" si="1846">G533</f>
        <v>0.12222152900771403</v>
      </c>
      <c r="H631">
        <f t="shared" si="1846"/>
        <v>8</v>
      </c>
      <c r="I631">
        <f t="shared" si="1846"/>
        <v>30</v>
      </c>
      <c r="J631">
        <f t="shared" si="1846"/>
        <v>8.5</v>
      </c>
      <c r="K631">
        <f t="shared" si="1846"/>
        <v>0</v>
      </c>
      <c r="L631">
        <f t="shared" si="1846"/>
        <v>20</v>
      </c>
      <c r="M631">
        <f t="shared" si="1846"/>
        <v>-13</v>
      </c>
      <c r="N631">
        <f t="shared" si="1789"/>
        <v>2457896.5625</v>
      </c>
      <c r="O631">
        <f t="shared" si="1844"/>
        <v>8.1270152549154447E-4</v>
      </c>
      <c r="P631">
        <f t="shared" si="1713"/>
        <v>2457896.5633127014</v>
      </c>
      <c r="Q631">
        <f t="shared" si="1715"/>
        <v>0.17389632615198947</v>
      </c>
      <c r="R631">
        <f t="shared" si="1716"/>
        <v>249.44414268418609</v>
      </c>
      <c r="S631">
        <f t="shared" si="1717"/>
        <v>318.08068505796837</v>
      </c>
      <c r="T631">
        <f t="shared" si="1718"/>
        <v>4.3536215896535735</v>
      </c>
      <c r="U631">
        <f t="shared" si="1719"/>
        <v>5.5515552412606786</v>
      </c>
      <c r="V631">
        <f t="shared" si="1720"/>
        <v>148.70081194373876</v>
      </c>
      <c r="W631">
        <f t="shared" si="1721"/>
        <v>2.5953187688071502</v>
      </c>
      <c r="X631">
        <f t="shared" si="1722"/>
        <v>60.867467746432339</v>
      </c>
      <c r="Y631">
        <f t="shared" si="1723"/>
        <v>1.0623377195266974</v>
      </c>
      <c r="Z631">
        <f t="shared" si="1724"/>
        <v>137.62853996177637</v>
      </c>
      <c r="AA631">
        <f t="shared" si="1725"/>
        <v>2.4020711670455883</v>
      </c>
      <c r="AB631">
        <f t="shared" si="1726"/>
        <v>-14965.995509224438</v>
      </c>
      <c r="AC631">
        <f t="shared" si="1727"/>
        <v>-4.3518213925043865</v>
      </c>
      <c r="AD631">
        <f t="shared" si="1728"/>
        <v>164.92102962953052</v>
      </c>
      <c r="AE631">
        <f t="shared" si="1729"/>
        <v>378.02799939935306</v>
      </c>
      <c r="AF631">
        <f t="shared" si="1730"/>
        <v>359.01988444654069</v>
      </c>
      <c r="AG631">
        <f t="shared" si="1731"/>
        <v>3398.7985904997809</v>
      </c>
      <c r="AH631">
        <f t="shared" si="1732"/>
        <v>-10669.579826641735</v>
      </c>
      <c r="AI631">
        <f t="shared" si="1733"/>
        <v>-2.9637721740671488</v>
      </c>
      <c r="AJ631">
        <f t="shared" si="1734"/>
        <v>246.48037051011895</v>
      </c>
      <c r="AK631">
        <f t="shared" si="1735"/>
        <v>4.3018940069371112</v>
      </c>
      <c r="AL631">
        <f t="shared" si="1736"/>
        <v>246</v>
      </c>
      <c r="AM631">
        <f t="shared" si="1737"/>
        <v>28</v>
      </c>
      <c r="AN631">
        <f t="shared" si="1738"/>
        <v>49</v>
      </c>
      <c r="AP631">
        <f t="shared" si="1739"/>
        <v>4.9674385824210576</v>
      </c>
      <c r="AQ631">
        <f t="shared" si="1740"/>
        <v>8.6698158653847168E-2</v>
      </c>
      <c r="AR631" t="str">
        <f t="shared" si="1741"/>
        <v>POSITIF</v>
      </c>
      <c r="AS631">
        <f t="shared" si="1742"/>
        <v>4</v>
      </c>
      <c r="AT631">
        <f t="shared" si="1743"/>
        <v>58</v>
      </c>
      <c r="AU631">
        <f t="shared" si="1744"/>
        <v>2</v>
      </c>
      <c r="AV631">
        <f t="shared" si="1745"/>
        <v>1.0028251020600125</v>
      </c>
      <c r="AW631" s="4">
        <f t="shared" si="1746"/>
        <v>4.1784379252500524E-2</v>
      </c>
      <c r="AX631">
        <f t="shared" si="1747"/>
        <v>1.7502599852595387E-2</v>
      </c>
      <c r="AY631">
        <f t="shared" si="1748"/>
        <v>0.27324990463201515</v>
      </c>
      <c r="AZ631" s="4">
        <f t="shared" si="1749"/>
        <v>1.1385412693000632E-2</v>
      </c>
      <c r="BA631">
        <f t="shared" si="1750"/>
        <v>364421.61197998148</v>
      </c>
      <c r="BB631" t="s">
        <v>191</v>
      </c>
      <c r="BC631">
        <f t="shared" si="1751"/>
        <v>1.6701296354301617E-2</v>
      </c>
      <c r="BD631">
        <f t="shared" si="1752"/>
        <v>148.70533010865088</v>
      </c>
      <c r="BE631">
        <f t="shared" si="1753"/>
        <v>23.437029732612345</v>
      </c>
      <c r="BF631">
        <f t="shared" si="1754"/>
        <v>-2.2669176261901022E-3</v>
      </c>
      <c r="BG631">
        <f t="shared" si="1755"/>
        <v>23.434762814986154</v>
      </c>
      <c r="BH631" s="19">
        <f t="shared" si="1756"/>
        <v>0.17389632615198947</v>
      </c>
      <c r="BI631">
        <f t="shared" si="1757"/>
        <v>17.557261105254291</v>
      </c>
      <c r="BJ631">
        <f t="shared" si="1758"/>
        <v>0.97826110525429044</v>
      </c>
      <c r="BK631">
        <f t="shared" si="1759"/>
        <v>126.16204305519928</v>
      </c>
      <c r="BL631">
        <f t="shared" si="1760"/>
        <v>2.2019430423560737</v>
      </c>
      <c r="BM631">
        <f t="shared" si="1761"/>
        <v>248.51187352361509</v>
      </c>
      <c r="BN631">
        <f t="shared" si="1762"/>
        <v>16.567458234907672</v>
      </c>
      <c r="BO631">
        <f t="shared" si="1763"/>
        <v>16</v>
      </c>
      <c r="BP631">
        <f t="shared" si="1764"/>
        <v>34</v>
      </c>
      <c r="BQ631">
        <f t="shared" si="1765"/>
        <v>2</v>
      </c>
      <c r="BR631">
        <f t="shared" si="1766"/>
        <v>-16.489995898864962</v>
      </c>
      <c r="BS631" t="str">
        <f t="shared" si="1767"/>
        <v>NEGATIF</v>
      </c>
      <c r="BT631">
        <f t="shared" si="1768"/>
        <v>-0.28780472207555546</v>
      </c>
      <c r="BU631">
        <f t="shared" si="1769"/>
        <v>16</v>
      </c>
      <c r="BV631">
        <f t="shared" si="1770"/>
        <v>-1950</v>
      </c>
      <c r="BW631">
        <f t="shared" si="1771"/>
        <v>36</v>
      </c>
      <c r="BX631" t="str">
        <f t="shared" si="1772"/>
        <v>NEGATIF</v>
      </c>
      <c r="BY631">
        <f t="shared" si="1773"/>
        <v>74.633399876219471</v>
      </c>
      <c r="BZ631">
        <f t="shared" si="1774"/>
        <v>254.63339987621947</v>
      </c>
      <c r="CA631">
        <f t="shared" si="1775"/>
        <v>-36.597240194651071</v>
      </c>
      <c r="CB631" t="str">
        <f t="shared" si="1776"/>
        <v>NEGATIF</v>
      </c>
      <c r="CC631">
        <f t="shared" si="1777"/>
        <v>36</v>
      </c>
      <c r="CD631">
        <f t="shared" si="1778"/>
        <v>35</v>
      </c>
      <c r="CE631">
        <f t="shared" si="1779"/>
        <v>50</v>
      </c>
      <c r="CG631">
        <f t="shared" si="1780"/>
        <v>4.3373504232868054</v>
      </c>
      <c r="CH631">
        <f t="shared" si="1781"/>
        <v>0.40901377054544313</v>
      </c>
      <c r="CI631">
        <f t="shared" si="1782"/>
        <v>0.40905333572189168</v>
      </c>
    </row>
    <row r="632" spans="1:87">
      <c r="A632">
        <f t="shared" ref="A632:E632" si="1847">A534</f>
        <v>7.0027777777777782</v>
      </c>
      <c r="B632">
        <f t="shared" si="1847"/>
        <v>111.315</v>
      </c>
      <c r="C632">
        <f t="shared" si="1847"/>
        <v>7</v>
      </c>
      <c r="D632">
        <f t="shared" si="1847"/>
        <v>2017</v>
      </c>
      <c r="E632">
        <f t="shared" si="1847"/>
        <v>5</v>
      </c>
      <c r="F632">
        <f t="shared" si="1784"/>
        <v>23</v>
      </c>
      <c r="G632">
        <f t="shared" ref="G632:M632" si="1848">G534</f>
        <v>0.12222152900771403</v>
      </c>
      <c r="H632">
        <f t="shared" si="1848"/>
        <v>8</v>
      </c>
      <c r="I632">
        <f t="shared" si="1848"/>
        <v>45</v>
      </c>
      <c r="J632">
        <f t="shared" si="1848"/>
        <v>8.75</v>
      </c>
      <c r="K632">
        <f t="shared" si="1848"/>
        <v>0</v>
      </c>
      <c r="L632">
        <f t="shared" si="1848"/>
        <v>20</v>
      </c>
      <c r="M632">
        <f t="shared" si="1848"/>
        <v>-13</v>
      </c>
      <c r="N632">
        <f t="shared" si="1789"/>
        <v>2457896.572916667</v>
      </c>
      <c r="O632">
        <f t="shared" si="1844"/>
        <v>8.1270152549154447E-4</v>
      </c>
      <c r="P632">
        <f t="shared" si="1713"/>
        <v>2457896.5737293684</v>
      </c>
      <c r="Q632">
        <f t="shared" si="1715"/>
        <v>0.17389661134478829</v>
      </c>
      <c r="R632">
        <f t="shared" si="1716"/>
        <v>249.44414268418609</v>
      </c>
      <c r="S632">
        <f t="shared" si="1717"/>
        <v>318.21677873330191</v>
      </c>
      <c r="T632">
        <f t="shared" si="1718"/>
        <v>4.3536215896535735</v>
      </c>
      <c r="U632">
        <f t="shared" si="1719"/>
        <v>5.5539305239863888</v>
      </c>
      <c r="V632">
        <f t="shared" si="1720"/>
        <v>148.70026034036846</v>
      </c>
      <c r="W632">
        <f t="shared" si="1721"/>
        <v>2.5953091415121734</v>
      </c>
      <c r="X632">
        <f t="shared" si="1722"/>
        <v>60.877734906503065</v>
      </c>
      <c r="Y632">
        <f t="shared" si="1723"/>
        <v>1.0625169152747609</v>
      </c>
      <c r="Z632">
        <f t="shared" si="1724"/>
        <v>137.63880663160126</v>
      </c>
      <c r="AA632">
        <f t="shared" si="1725"/>
        <v>2.402250354237248</v>
      </c>
      <c r="AB632">
        <f t="shared" si="1726"/>
        <v>-14925.938591316626</v>
      </c>
      <c r="AC632">
        <f t="shared" si="1727"/>
        <v>-3.0689975553566762</v>
      </c>
      <c r="AD632">
        <f t="shared" si="1728"/>
        <v>116.34130618338995</v>
      </c>
      <c r="AE632">
        <f t="shared" si="1729"/>
        <v>372.35387030733193</v>
      </c>
      <c r="AF632">
        <f t="shared" si="1730"/>
        <v>359.23106528993947</v>
      </c>
      <c r="AG632">
        <f t="shared" si="1731"/>
        <v>3392.3225887199642</v>
      </c>
      <c r="AH632">
        <f t="shared" si="1732"/>
        <v>-10688.758758371356</v>
      </c>
      <c r="AI632">
        <f t="shared" si="1733"/>
        <v>-2.9690996551031543</v>
      </c>
      <c r="AJ632">
        <f t="shared" si="1734"/>
        <v>246.47504302908294</v>
      </c>
      <c r="AK632">
        <f t="shared" si="1735"/>
        <v>4.3018010248521952</v>
      </c>
      <c r="AL632">
        <f t="shared" si="1736"/>
        <v>246</v>
      </c>
      <c r="AM632">
        <f t="shared" si="1737"/>
        <v>28</v>
      </c>
      <c r="AN632">
        <f t="shared" si="1738"/>
        <v>30</v>
      </c>
      <c r="AP632">
        <f t="shared" si="1739"/>
        <v>4.9674682900911575</v>
      </c>
      <c r="AQ632">
        <f t="shared" si="1740"/>
        <v>8.6698677150503514E-2</v>
      </c>
      <c r="AR632" t="str">
        <f t="shared" si="1741"/>
        <v>POSITIF</v>
      </c>
      <c r="AS632">
        <f t="shared" si="1742"/>
        <v>4</v>
      </c>
      <c r="AT632">
        <f t="shared" si="1743"/>
        <v>58</v>
      </c>
      <c r="AU632">
        <f t="shared" si="1744"/>
        <v>2</v>
      </c>
      <c r="AV632">
        <f t="shared" si="1745"/>
        <v>1.0029441925284528</v>
      </c>
      <c r="AW632" s="4">
        <f t="shared" si="1746"/>
        <v>4.17893413553522E-2</v>
      </c>
      <c r="AX632">
        <f t="shared" si="1747"/>
        <v>1.7504678373377415E-2</v>
      </c>
      <c r="AY632">
        <f t="shared" si="1748"/>
        <v>0.27328235134901768</v>
      </c>
      <c r="AZ632" s="4">
        <f t="shared" si="1749"/>
        <v>1.1386764639542404E-2</v>
      </c>
      <c r="BA632">
        <f t="shared" si="1750"/>
        <v>364378.34465882368</v>
      </c>
      <c r="BB632" t="s">
        <v>191</v>
      </c>
      <c r="BC632">
        <f t="shared" si="1751"/>
        <v>1.6701296342323521E-2</v>
      </c>
      <c r="BD632">
        <f t="shared" si="1752"/>
        <v>148.70477850691762</v>
      </c>
      <c r="BE632">
        <f t="shared" si="1753"/>
        <v>23.437029728903649</v>
      </c>
      <c r="BF632">
        <f t="shared" si="1754"/>
        <v>-2.2669531006218832E-3</v>
      </c>
      <c r="BG632">
        <f t="shared" si="1755"/>
        <v>23.434762775803026</v>
      </c>
      <c r="BH632" s="19">
        <f t="shared" si="1756"/>
        <v>0.17389661134478829</v>
      </c>
      <c r="BI632">
        <f t="shared" si="1757"/>
        <v>17.807945591894288</v>
      </c>
      <c r="BJ632">
        <f t="shared" si="1758"/>
        <v>1.2289455918942878</v>
      </c>
      <c r="BK632">
        <f t="shared" si="1759"/>
        <v>129.92713850953601</v>
      </c>
      <c r="BL632">
        <f t="shared" si="1760"/>
        <v>2.2676563546861215</v>
      </c>
      <c r="BM632">
        <f t="shared" si="1761"/>
        <v>248.50704536887832</v>
      </c>
      <c r="BN632">
        <f t="shared" si="1762"/>
        <v>16.567136357925222</v>
      </c>
      <c r="BO632">
        <f t="shared" si="1763"/>
        <v>16</v>
      </c>
      <c r="BP632">
        <f t="shared" si="1764"/>
        <v>34</v>
      </c>
      <c r="BQ632">
        <f t="shared" si="1765"/>
        <v>1</v>
      </c>
      <c r="BR632">
        <f t="shared" si="1766"/>
        <v>-16.489087996181432</v>
      </c>
      <c r="BS632" t="str">
        <f t="shared" si="1767"/>
        <v>NEGATIF</v>
      </c>
      <c r="BT632">
        <f t="shared" si="1768"/>
        <v>-0.28778887618444016</v>
      </c>
      <c r="BU632">
        <f t="shared" si="1769"/>
        <v>16</v>
      </c>
      <c r="BV632">
        <f t="shared" si="1770"/>
        <v>-1950</v>
      </c>
      <c r="BW632">
        <f t="shared" si="1771"/>
        <v>39</v>
      </c>
      <c r="BX632" t="str">
        <f t="shared" si="1772"/>
        <v>NEGATIF</v>
      </c>
      <c r="BY632">
        <f t="shared" si="1773"/>
        <v>74.300343967352035</v>
      </c>
      <c r="BZ632">
        <f t="shared" si="1774"/>
        <v>254.30034396735203</v>
      </c>
      <c r="CA632">
        <f t="shared" si="1775"/>
        <v>-40.197991375207486</v>
      </c>
      <c r="CB632" t="str">
        <f t="shared" si="1776"/>
        <v>NEGATIF</v>
      </c>
      <c r="CC632">
        <f t="shared" si="1777"/>
        <v>40</v>
      </c>
      <c r="CD632">
        <f t="shared" si="1778"/>
        <v>11</v>
      </c>
      <c r="CE632">
        <f t="shared" si="1779"/>
        <v>52</v>
      </c>
      <c r="CG632">
        <f t="shared" si="1780"/>
        <v>4.3372661560898536</v>
      </c>
      <c r="CH632">
        <f t="shared" si="1781"/>
        <v>0.40901376986156857</v>
      </c>
      <c r="CI632">
        <f t="shared" si="1782"/>
        <v>0.40905333565716273</v>
      </c>
    </row>
    <row r="633" spans="1:87">
      <c r="A633">
        <f t="shared" ref="A633:E633" si="1849">A535</f>
        <v>7.0027777777777782</v>
      </c>
      <c r="B633">
        <f t="shared" si="1849"/>
        <v>111.315</v>
      </c>
      <c r="C633">
        <f t="shared" si="1849"/>
        <v>7</v>
      </c>
      <c r="D633">
        <f t="shared" si="1849"/>
        <v>2017</v>
      </c>
      <c r="E633">
        <f t="shared" si="1849"/>
        <v>5</v>
      </c>
      <c r="F633">
        <f t="shared" si="1784"/>
        <v>23</v>
      </c>
      <c r="G633">
        <f t="shared" ref="G633:M633" si="1850">G535</f>
        <v>0.12222152900771403</v>
      </c>
      <c r="H633">
        <f t="shared" si="1850"/>
        <v>9</v>
      </c>
      <c r="I633">
        <f t="shared" si="1850"/>
        <v>0</v>
      </c>
      <c r="J633">
        <f t="shared" si="1850"/>
        <v>9</v>
      </c>
      <c r="K633">
        <f t="shared" si="1850"/>
        <v>0</v>
      </c>
      <c r="L633">
        <f t="shared" si="1850"/>
        <v>20</v>
      </c>
      <c r="M633">
        <f t="shared" si="1850"/>
        <v>-13</v>
      </c>
      <c r="N633">
        <f t="shared" si="1789"/>
        <v>2457896.5833333335</v>
      </c>
      <c r="O633">
        <f t="shared" si="1844"/>
        <v>8.1270152549154447E-4</v>
      </c>
      <c r="P633">
        <f t="shared" si="1713"/>
        <v>2457896.5841460349</v>
      </c>
      <c r="Q633">
        <f t="shared" si="1715"/>
        <v>0.17389689653757437</v>
      </c>
      <c r="R633">
        <f t="shared" si="1716"/>
        <v>249.44414268418609</v>
      </c>
      <c r="S633">
        <f t="shared" si="1717"/>
        <v>318.3528724025673</v>
      </c>
      <c r="T633">
        <f t="shared" si="1718"/>
        <v>4.3536215896535735</v>
      </c>
      <c r="U633">
        <f t="shared" si="1719"/>
        <v>5.5563058066061899</v>
      </c>
      <c r="V633">
        <f t="shared" si="1720"/>
        <v>148.69970873702283</v>
      </c>
      <c r="W633">
        <f t="shared" si="1721"/>
        <v>2.5952995142176274</v>
      </c>
      <c r="X633">
        <f t="shared" si="1722"/>
        <v>60.888002066115405</v>
      </c>
      <c r="Y633">
        <f t="shared" si="1723"/>
        <v>1.0626961110148239</v>
      </c>
      <c r="Z633">
        <f t="shared" si="1724"/>
        <v>137.64907330096685</v>
      </c>
      <c r="AA633">
        <f t="shared" si="1725"/>
        <v>2.4024295414208909</v>
      </c>
      <c r="AB633">
        <f t="shared" si="1726"/>
        <v>-14885.796564167027</v>
      </c>
      <c r="AC633">
        <f t="shared" si="1727"/>
        <v>-1.7858502612674338</v>
      </c>
      <c r="AD633">
        <f t="shared" si="1728"/>
        <v>67.7125303550213</v>
      </c>
      <c r="AE633">
        <f t="shared" si="1729"/>
        <v>366.64049403953294</v>
      </c>
      <c r="AF633">
        <f t="shared" si="1730"/>
        <v>359.43680877353165</v>
      </c>
      <c r="AG633">
        <f t="shared" si="1731"/>
        <v>3385.8200392990625</v>
      </c>
      <c r="AH633">
        <f t="shared" si="1732"/>
        <v>-10707.972541961146</v>
      </c>
      <c r="AI633">
        <f t="shared" si="1733"/>
        <v>-2.9744368172114295</v>
      </c>
      <c r="AJ633">
        <f t="shared" si="1734"/>
        <v>246.46970586697466</v>
      </c>
      <c r="AK633">
        <f t="shared" si="1735"/>
        <v>4.3017078738006926</v>
      </c>
      <c r="AL633">
        <f t="shared" si="1736"/>
        <v>246</v>
      </c>
      <c r="AM633">
        <f t="shared" si="1737"/>
        <v>28</v>
      </c>
      <c r="AN633">
        <f t="shared" si="1738"/>
        <v>10</v>
      </c>
      <c r="AP633">
        <f t="shared" si="1739"/>
        <v>4.9550489316991841</v>
      </c>
      <c r="AQ633">
        <f t="shared" si="1740"/>
        <v>8.6481918455578385E-2</v>
      </c>
      <c r="AR633" t="str">
        <f t="shared" si="1741"/>
        <v>POSITIF</v>
      </c>
      <c r="AS633">
        <f t="shared" si="1742"/>
        <v>4</v>
      </c>
      <c r="AT633">
        <f t="shared" si="1743"/>
        <v>57</v>
      </c>
      <c r="AU633">
        <f t="shared" si="1744"/>
        <v>18</v>
      </c>
      <c r="AV633">
        <f t="shared" si="1745"/>
        <v>1.0030630169597514</v>
      </c>
      <c r="AW633" s="4">
        <f t="shared" si="1746"/>
        <v>4.1794292373322973E-2</v>
      </c>
      <c r="AX633">
        <f t="shared" si="1747"/>
        <v>1.7506752250935384E-2</v>
      </c>
      <c r="AY633">
        <f t="shared" si="1748"/>
        <v>0.2733147255819523</v>
      </c>
      <c r="AZ633" s="4">
        <f t="shared" si="1749"/>
        <v>1.138811356591468E-2</v>
      </c>
      <c r="BA633">
        <f t="shared" si="1750"/>
        <v>364335.18423298153</v>
      </c>
      <c r="BB633" t="s">
        <v>191</v>
      </c>
      <c r="BC633">
        <f t="shared" si="1751"/>
        <v>1.6701296330345422E-2</v>
      </c>
      <c r="BD633">
        <f t="shared" si="1752"/>
        <v>148.70422690520897</v>
      </c>
      <c r="BE633">
        <f t="shared" si="1753"/>
        <v>23.437029725194954</v>
      </c>
      <c r="BF633">
        <f t="shared" si="1754"/>
        <v>-2.266988564146409E-3</v>
      </c>
      <c r="BG633">
        <f t="shared" si="1755"/>
        <v>23.434762736630809</v>
      </c>
      <c r="BH633" s="19">
        <f t="shared" si="1756"/>
        <v>0.17389689653757437</v>
      </c>
      <c r="BI633">
        <f t="shared" si="1757"/>
        <v>18.058630067327371</v>
      </c>
      <c r="BJ633">
        <f t="shared" si="1758"/>
        <v>1.4796300673273706</v>
      </c>
      <c r="BK633">
        <f t="shared" si="1759"/>
        <v>133.69224254465163</v>
      </c>
      <c r="BL633">
        <f t="shared" si="1760"/>
        <v>2.3333698167790131</v>
      </c>
      <c r="BM633">
        <f t="shared" si="1761"/>
        <v>248.50220846525895</v>
      </c>
      <c r="BN633">
        <f t="shared" si="1762"/>
        <v>16.566813897683929</v>
      </c>
      <c r="BO633">
        <f t="shared" si="1763"/>
        <v>16</v>
      </c>
      <c r="BP633">
        <f t="shared" si="1764"/>
        <v>34</v>
      </c>
      <c r="BQ633">
        <f t="shared" si="1765"/>
        <v>0</v>
      </c>
      <c r="BR633">
        <f t="shared" si="1766"/>
        <v>-16.500455512516965</v>
      </c>
      <c r="BS633" t="str">
        <f t="shared" si="1767"/>
        <v>NEGATIF</v>
      </c>
      <c r="BT633">
        <f t="shared" si="1768"/>
        <v>-0.28798727677226943</v>
      </c>
      <c r="BU633">
        <f t="shared" si="1769"/>
        <v>16</v>
      </c>
      <c r="BV633">
        <f t="shared" si="1770"/>
        <v>-1951</v>
      </c>
      <c r="BW633">
        <f t="shared" si="1771"/>
        <v>58</v>
      </c>
      <c r="BX633" t="str">
        <f t="shared" si="1772"/>
        <v>NEGATIF</v>
      </c>
      <c r="BY633">
        <f t="shared" si="1773"/>
        <v>73.820085799239081</v>
      </c>
      <c r="BZ633">
        <f t="shared" si="1774"/>
        <v>253.82008579923908</v>
      </c>
      <c r="CA633">
        <f t="shared" si="1775"/>
        <v>-43.790442056552344</v>
      </c>
      <c r="CB633" t="str">
        <f t="shared" si="1776"/>
        <v>NEGATIF</v>
      </c>
      <c r="CC633">
        <f t="shared" si="1777"/>
        <v>43</v>
      </c>
      <c r="CD633">
        <f t="shared" si="1778"/>
        <v>47</v>
      </c>
      <c r="CE633">
        <f t="shared" si="1779"/>
        <v>25</v>
      </c>
      <c r="CG633">
        <f t="shared" si="1780"/>
        <v>4.3371817361960936</v>
      </c>
      <c r="CH633">
        <f t="shared" si="1781"/>
        <v>0.40901376917788435</v>
      </c>
      <c r="CI633">
        <f t="shared" si="1782"/>
        <v>0.40905333559243373</v>
      </c>
    </row>
    <row r="634" spans="1:87">
      <c r="A634">
        <f t="shared" ref="A634:E634" si="1851">A536</f>
        <v>7.0027777777777782</v>
      </c>
      <c r="B634">
        <f t="shared" si="1851"/>
        <v>111.315</v>
      </c>
      <c r="C634">
        <f t="shared" si="1851"/>
        <v>7</v>
      </c>
      <c r="D634">
        <f t="shared" si="1851"/>
        <v>2017</v>
      </c>
      <c r="E634">
        <f t="shared" si="1851"/>
        <v>5</v>
      </c>
      <c r="F634">
        <f t="shared" si="1784"/>
        <v>23</v>
      </c>
      <c r="G634">
        <f t="shared" ref="G634:M634" si="1852">G536</f>
        <v>0.12222152900771403</v>
      </c>
      <c r="H634">
        <f t="shared" si="1852"/>
        <v>9</v>
      </c>
      <c r="I634">
        <f t="shared" si="1852"/>
        <v>15</v>
      </c>
      <c r="J634">
        <f t="shared" si="1852"/>
        <v>9.25</v>
      </c>
      <c r="K634">
        <f t="shared" si="1852"/>
        <v>0</v>
      </c>
      <c r="L634">
        <f t="shared" si="1852"/>
        <v>20</v>
      </c>
      <c r="M634">
        <f t="shared" si="1852"/>
        <v>-13</v>
      </c>
      <c r="N634">
        <f t="shared" si="1789"/>
        <v>2457896.59375</v>
      </c>
      <c r="O634">
        <f t="shared" si="1844"/>
        <v>8.1270152549154447E-4</v>
      </c>
      <c r="P634">
        <f t="shared" si="1713"/>
        <v>2457896.5945627014</v>
      </c>
      <c r="Q634">
        <f t="shared" si="1715"/>
        <v>0.17389718173036045</v>
      </c>
      <c r="R634">
        <f t="shared" si="1716"/>
        <v>249.44414268418609</v>
      </c>
      <c r="S634">
        <f t="shared" si="1717"/>
        <v>318.48896607183269</v>
      </c>
      <c r="T634">
        <f t="shared" si="1718"/>
        <v>4.3536215896535735</v>
      </c>
      <c r="U634">
        <f t="shared" si="1719"/>
        <v>5.5586810892259919</v>
      </c>
      <c r="V634">
        <f t="shared" si="1720"/>
        <v>148.69915713367715</v>
      </c>
      <c r="W634">
        <f t="shared" si="1721"/>
        <v>2.59528988692308</v>
      </c>
      <c r="X634">
        <f t="shared" si="1722"/>
        <v>60.898269225726835</v>
      </c>
      <c r="Y634">
        <f t="shared" si="1723"/>
        <v>1.0628753067548711</v>
      </c>
      <c r="Z634">
        <f t="shared" si="1724"/>
        <v>137.65933997033244</v>
      </c>
      <c r="AA634">
        <f t="shared" si="1725"/>
        <v>2.4026087286045343</v>
      </c>
      <c r="AB634">
        <f t="shared" si="1726"/>
        <v>-14845.56965247138</v>
      </c>
      <c r="AC634">
        <f t="shared" si="1727"/>
        <v>-0.5025147143144687</v>
      </c>
      <c r="AD634">
        <f t="shared" si="1728"/>
        <v>19.055203986061713</v>
      </c>
      <c r="AE634">
        <f t="shared" si="1729"/>
        <v>360.88847255328056</v>
      </c>
      <c r="AF634">
        <f t="shared" si="1730"/>
        <v>359.63710972933166</v>
      </c>
      <c r="AG634">
        <f t="shared" si="1731"/>
        <v>3379.2909913489807</v>
      </c>
      <c r="AH634">
        <f t="shared" si="1732"/>
        <v>-10727.200389568041</v>
      </c>
      <c r="AI634">
        <f t="shared" si="1733"/>
        <v>-2.9797778859911226</v>
      </c>
      <c r="AJ634">
        <f t="shared" si="1734"/>
        <v>246.46436479819496</v>
      </c>
      <c r="AK634">
        <f t="shared" si="1735"/>
        <v>4.3016146545649114</v>
      </c>
      <c r="AL634">
        <f t="shared" si="1736"/>
        <v>246</v>
      </c>
      <c r="AM634">
        <f t="shared" si="1737"/>
        <v>27</v>
      </c>
      <c r="AN634">
        <f t="shared" si="1738"/>
        <v>51</v>
      </c>
      <c r="AP634">
        <f t="shared" si="1739"/>
        <v>4.9664560162549991</v>
      </c>
      <c r="AQ634">
        <f t="shared" si="1740"/>
        <v>8.6681009639130752E-2</v>
      </c>
      <c r="AR634" t="str">
        <f t="shared" si="1741"/>
        <v>POSITIF</v>
      </c>
      <c r="AS634">
        <f t="shared" si="1742"/>
        <v>4</v>
      </c>
      <c r="AT634">
        <f t="shared" si="1743"/>
        <v>57</v>
      </c>
      <c r="AU634">
        <f t="shared" si="1744"/>
        <v>59</v>
      </c>
      <c r="AV634">
        <f t="shared" si="1745"/>
        <v>1.0031815744321086</v>
      </c>
      <c r="AW634" s="4">
        <f t="shared" si="1746"/>
        <v>4.1799232268004527E-2</v>
      </c>
      <c r="AX634">
        <f t="shared" si="1747"/>
        <v>1.7508821469180862E-2</v>
      </c>
      <c r="AY634">
        <f t="shared" si="1748"/>
        <v>0.27334702707967823</v>
      </c>
      <c r="AZ634" s="4">
        <f t="shared" si="1749"/>
        <v>1.138945946165326E-2</v>
      </c>
      <c r="BA634">
        <f t="shared" si="1750"/>
        <v>364292.13096483424</v>
      </c>
      <c r="BB634" t="s">
        <v>191</v>
      </c>
      <c r="BC634">
        <f t="shared" si="1751"/>
        <v>1.6701296318367326E-2</v>
      </c>
      <c r="BD634">
        <f t="shared" si="1752"/>
        <v>148.70367530350032</v>
      </c>
      <c r="BE634">
        <f t="shared" si="1753"/>
        <v>23.437029721486258</v>
      </c>
      <c r="BF634">
        <f t="shared" si="1754"/>
        <v>-2.2670240167590614E-3</v>
      </c>
      <c r="BG634">
        <f t="shared" si="1755"/>
        <v>23.434762697469498</v>
      </c>
      <c r="BH634" s="19">
        <f t="shared" si="1756"/>
        <v>0.17389718173036045</v>
      </c>
      <c r="BI634">
        <f t="shared" si="1757"/>
        <v>18.309314542791494</v>
      </c>
      <c r="BJ634">
        <f t="shared" si="1758"/>
        <v>1.7303145427914934</v>
      </c>
      <c r="BK634">
        <f t="shared" si="1759"/>
        <v>137.45735009585869</v>
      </c>
      <c r="BL634">
        <f t="shared" si="1760"/>
        <v>2.3990833402392773</v>
      </c>
      <c r="BM634">
        <f t="shared" si="1761"/>
        <v>248.49736804601372</v>
      </c>
      <c r="BN634">
        <f t="shared" si="1762"/>
        <v>16.566491203067581</v>
      </c>
      <c r="BO634">
        <f t="shared" si="1763"/>
        <v>16</v>
      </c>
      <c r="BP634">
        <f t="shared" si="1764"/>
        <v>33</v>
      </c>
      <c r="BQ634">
        <f t="shared" si="1765"/>
        <v>59</v>
      </c>
      <c r="BR634">
        <f t="shared" si="1766"/>
        <v>-16.488324690018523</v>
      </c>
      <c r="BS634" t="str">
        <f t="shared" si="1767"/>
        <v>NEGATIF</v>
      </c>
      <c r="BT634">
        <f t="shared" si="1768"/>
        <v>-0.28777555397869664</v>
      </c>
      <c r="BU634">
        <f t="shared" si="1769"/>
        <v>16</v>
      </c>
      <c r="BV634">
        <f t="shared" si="1770"/>
        <v>-1950</v>
      </c>
      <c r="BW634">
        <f t="shared" si="1771"/>
        <v>42</v>
      </c>
      <c r="BX634" t="str">
        <f t="shared" si="1772"/>
        <v>NEGATIF</v>
      </c>
      <c r="BY634">
        <f t="shared" si="1773"/>
        <v>73.213992922244216</v>
      </c>
      <c r="BZ634">
        <f t="shared" si="1774"/>
        <v>253.21399292224422</v>
      </c>
      <c r="CA634">
        <f t="shared" si="1775"/>
        <v>-47.375600392845264</v>
      </c>
      <c r="CB634" t="str">
        <f t="shared" si="1776"/>
        <v>NEGATIF</v>
      </c>
      <c r="CC634">
        <f t="shared" si="1777"/>
        <v>47</v>
      </c>
      <c r="CD634">
        <f t="shared" si="1778"/>
        <v>22</v>
      </c>
      <c r="CE634">
        <f t="shared" si="1779"/>
        <v>32</v>
      </c>
      <c r="CG634">
        <f t="shared" si="1780"/>
        <v>4.3370972549430871</v>
      </c>
      <c r="CH634">
        <f t="shared" si="1781"/>
        <v>0.40901376849439058</v>
      </c>
      <c r="CI634">
        <f t="shared" si="1782"/>
        <v>0.40905333552770479</v>
      </c>
    </row>
    <row r="635" spans="1:87">
      <c r="A635">
        <f t="shared" ref="A635:E635" si="1853">A537</f>
        <v>7.0027777777777782</v>
      </c>
      <c r="B635">
        <f t="shared" si="1853"/>
        <v>111.315</v>
      </c>
      <c r="C635">
        <f t="shared" si="1853"/>
        <v>7</v>
      </c>
      <c r="D635">
        <f t="shared" si="1853"/>
        <v>2017</v>
      </c>
      <c r="E635">
        <f t="shared" si="1853"/>
        <v>5</v>
      </c>
      <c r="F635">
        <f t="shared" si="1784"/>
        <v>23</v>
      </c>
      <c r="G635">
        <f t="shared" ref="G635:M635" si="1854">G537</f>
        <v>0.12222152900771403</v>
      </c>
      <c r="H635">
        <f t="shared" si="1854"/>
        <v>9</v>
      </c>
      <c r="I635">
        <f t="shared" si="1854"/>
        <v>30</v>
      </c>
      <c r="J635">
        <f t="shared" si="1854"/>
        <v>9.5</v>
      </c>
      <c r="K635">
        <f t="shared" si="1854"/>
        <v>0</v>
      </c>
      <c r="L635">
        <f t="shared" si="1854"/>
        <v>20</v>
      </c>
      <c r="M635">
        <f t="shared" si="1854"/>
        <v>-13</v>
      </c>
      <c r="N635">
        <f t="shared" si="1789"/>
        <v>2457896.604166667</v>
      </c>
      <c r="O635">
        <f t="shared" si="1844"/>
        <v>8.1270152549154447E-4</v>
      </c>
      <c r="P635">
        <f t="shared" si="1713"/>
        <v>2457896.6049793684</v>
      </c>
      <c r="Q635">
        <f t="shared" si="1715"/>
        <v>0.17389746692315927</v>
      </c>
      <c r="R635">
        <f t="shared" si="1716"/>
        <v>249.44414268418609</v>
      </c>
      <c r="S635">
        <f t="shared" si="1717"/>
        <v>318.62505974716623</v>
      </c>
      <c r="T635">
        <f t="shared" si="1718"/>
        <v>4.3536215896535735</v>
      </c>
      <c r="U635">
        <f t="shared" si="1719"/>
        <v>5.5610563719517021</v>
      </c>
      <c r="V635">
        <f t="shared" si="1720"/>
        <v>148.69860553030685</v>
      </c>
      <c r="W635">
        <f t="shared" si="1721"/>
        <v>2.5952802596281033</v>
      </c>
      <c r="X635">
        <f t="shared" si="1722"/>
        <v>60.90853638579847</v>
      </c>
      <c r="Y635">
        <f t="shared" si="1723"/>
        <v>1.0630545025029505</v>
      </c>
      <c r="Z635">
        <f t="shared" si="1724"/>
        <v>137.66960664015733</v>
      </c>
      <c r="AA635">
        <f t="shared" si="1725"/>
        <v>2.4027879157961936</v>
      </c>
      <c r="AB635">
        <f t="shared" si="1726"/>
        <v>-14805.258081389238</v>
      </c>
      <c r="AC635">
        <f t="shared" si="1727"/>
        <v>0.78087386206833975</v>
      </c>
      <c r="AD635">
        <f t="shared" si="1728"/>
        <v>-29.610159066042314</v>
      </c>
      <c r="AE635">
        <f t="shared" si="1729"/>
        <v>355.09841187232837</v>
      </c>
      <c r="AF635">
        <f t="shared" si="1730"/>
        <v>359.8319631304405</v>
      </c>
      <c r="AG635">
        <f t="shared" si="1731"/>
        <v>3372.7354941749777</v>
      </c>
      <c r="AH635">
        <f t="shared" si="1732"/>
        <v>-10746.421497415466</v>
      </c>
      <c r="AI635">
        <f t="shared" si="1733"/>
        <v>-2.9851170826154072</v>
      </c>
      <c r="AJ635">
        <f t="shared" si="1734"/>
        <v>246.45902560157069</v>
      </c>
      <c r="AK635">
        <f t="shared" si="1735"/>
        <v>4.3015214680044069</v>
      </c>
      <c r="AL635">
        <f t="shared" si="1736"/>
        <v>246</v>
      </c>
      <c r="AM635">
        <f t="shared" si="1737"/>
        <v>27</v>
      </c>
      <c r="AN635">
        <f t="shared" si="1738"/>
        <v>32</v>
      </c>
      <c r="AP635">
        <f t="shared" si="1739"/>
        <v>4.9558249677194199</v>
      </c>
      <c r="AQ635">
        <f t="shared" si="1740"/>
        <v>8.6495462839245571E-2</v>
      </c>
      <c r="AR635" t="str">
        <f t="shared" si="1741"/>
        <v>POSITIF</v>
      </c>
      <c r="AS635">
        <f t="shared" si="1742"/>
        <v>4</v>
      </c>
      <c r="AT635">
        <f t="shared" si="1743"/>
        <v>57</v>
      </c>
      <c r="AU635">
        <f t="shared" si="1744"/>
        <v>20</v>
      </c>
      <c r="AV635">
        <f t="shared" si="1745"/>
        <v>1.0032998640253641</v>
      </c>
      <c r="AW635" s="4">
        <f t="shared" si="1746"/>
        <v>4.1804161001056835E-2</v>
      </c>
      <c r="AX635">
        <f t="shared" si="1747"/>
        <v>1.7510886012054014E-2</v>
      </c>
      <c r="AY635">
        <f t="shared" si="1748"/>
        <v>0.27337925559150067</v>
      </c>
      <c r="AZ635" s="4">
        <f t="shared" si="1749"/>
        <v>1.1390802316312528E-2</v>
      </c>
      <c r="BA635">
        <f t="shared" si="1750"/>
        <v>364249.18511605513</v>
      </c>
      <c r="BB635" t="s">
        <v>191</v>
      </c>
      <c r="BC635">
        <f t="shared" si="1751"/>
        <v>1.6701296306389227E-2</v>
      </c>
      <c r="BD635">
        <f t="shared" si="1752"/>
        <v>148.703123701767</v>
      </c>
      <c r="BE635">
        <f t="shared" si="1753"/>
        <v>23.437029717777563</v>
      </c>
      <c r="BF635">
        <f t="shared" si="1754"/>
        <v>-2.2670594584552422E-3</v>
      </c>
      <c r="BG635">
        <f t="shared" si="1755"/>
        <v>23.434762658319109</v>
      </c>
      <c r="BH635" s="19">
        <f t="shared" si="1756"/>
        <v>0.17389746692315927</v>
      </c>
      <c r="BI635">
        <f t="shared" si="1757"/>
        <v>18.559999029431491</v>
      </c>
      <c r="BJ635">
        <f t="shared" si="1758"/>
        <v>1.9809990294314908</v>
      </c>
      <c r="BK635">
        <f t="shared" si="1759"/>
        <v>141.22245609316937</v>
      </c>
      <c r="BL635">
        <f t="shared" si="1760"/>
        <v>2.4647968365789334</v>
      </c>
      <c r="BM635">
        <f t="shared" si="1761"/>
        <v>248.49252934830301</v>
      </c>
      <c r="BN635">
        <f t="shared" si="1762"/>
        <v>16.5661686232202</v>
      </c>
      <c r="BO635">
        <f t="shared" si="1763"/>
        <v>16</v>
      </c>
      <c r="BP635">
        <f t="shared" si="1764"/>
        <v>33</v>
      </c>
      <c r="BQ635">
        <f t="shared" si="1765"/>
        <v>58</v>
      </c>
      <c r="BR635">
        <f t="shared" si="1766"/>
        <v>-16.497927750684873</v>
      </c>
      <c r="BS635" t="str">
        <f t="shared" si="1767"/>
        <v>NEGATIF</v>
      </c>
      <c r="BT635">
        <f t="shared" si="1768"/>
        <v>-0.2879431590055932</v>
      </c>
      <c r="BU635">
        <f t="shared" si="1769"/>
        <v>16</v>
      </c>
      <c r="BV635">
        <f t="shared" si="1770"/>
        <v>-1950</v>
      </c>
      <c r="BW635">
        <f t="shared" si="1771"/>
        <v>7</v>
      </c>
      <c r="BX635" t="str">
        <f t="shared" si="1772"/>
        <v>NEGATIF</v>
      </c>
      <c r="BY635">
        <f t="shared" si="1773"/>
        <v>72.379522031269914</v>
      </c>
      <c r="BZ635">
        <f t="shared" si="1774"/>
        <v>252.37952203126991</v>
      </c>
      <c r="CA635">
        <f t="shared" si="1775"/>
        <v>-50.944333222111396</v>
      </c>
      <c r="CB635" t="str">
        <f t="shared" si="1776"/>
        <v>NEGATIF</v>
      </c>
      <c r="CC635">
        <f t="shared" si="1777"/>
        <v>50</v>
      </c>
      <c r="CD635">
        <f t="shared" si="1778"/>
        <v>56</v>
      </c>
      <c r="CE635">
        <f t="shared" si="1779"/>
        <v>39</v>
      </c>
      <c r="CG635">
        <f t="shared" si="1780"/>
        <v>4.3370128037365268</v>
      </c>
      <c r="CH635">
        <f t="shared" si="1781"/>
        <v>0.40901376781108734</v>
      </c>
      <c r="CI635">
        <f t="shared" si="1782"/>
        <v>0.40905333546297584</v>
      </c>
    </row>
    <row r="636" spans="1:87">
      <c r="A636">
        <f t="shared" ref="A636:E636" si="1855">A538</f>
        <v>7.0027777777777782</v>
      </c>
      <c r="B636">
        <f t="shared" si="1855"/>
        <v>111.315</v>
      </c>
      <c r="C636">
        <f t="shared" si="1855"/>
        <v>7</v>
      </c>
      <c r="D636">
        <f t="shared" si="1855"/>
        <v>2017</v>
      </c>
      <c r="E636">
        <f t="shared" si="1855"/>
        <v>5</v>
      </c>
      <c r="F636">
        <f t="shared" si="1784"/>
        <v>23</v>
      </c>
      <c r="G636">
        <f t="shared" ref="G636:M636" si="1856">G538</f>
        <v>0.12222152900771403</v>
      </c>
      <c r="H636">
        <f t="shared" si="1856"/>
        <v>9</v>
      </c>
      <c r="I636">
        <f t="shared" si="1856"/>
        <v>45</v>
      </c>
      <c r="J636">
        <f t="shared" si="1856"/>
        <v>9.75</v>
      </c>
      <c r="K636">
        <f t="shared" si="1856"/>
        <v>0</v>
      </c>
      <c r="L636">
        <f t="shared" si="1856"/>
        <v>20</v>
      </c>
      <c r="M636">
        <f t="shared" si="1856"/>
        <v>-13</v>
      </c>
      <c r="N636">
        <f t="shared" si="1789"/>
        <v>2457896.6145833335</v>
      </c>
      <c r="O636">
        <f t="shared" si="1844"/>
        <v>8.1270152549154447E-4</v>
      </c>
      <c r="P636">
        <f t="shared" si="1713"/>
        <v>2457896.6153960349</v>
      </c>
      <c r="Q636">
        <f t="shared" si="1715"/>
        <v>0.17389775211594535</v>
      </c>
      <c r="R636">
        <f t="shared" si="1716"/>
        <v>249.44414268418609</v>
      </c>
      <c r="S636">
        <f t="shared" si="1717"/>
        <v>318.76115341643163</v>
      </c>
      <c r="T636">
        <f t="shared" si="1718"/>
        <v>4.3536215896535735</v>
      </c>
      <c r="U636">
        <f t="shared" si="1719"/>
        <v>5.5634316545715032</v>
      </c>
      <c r="V636">
        <f t="shared" si="1720"/>
        <v>148.69805392696122</v>
      </c>
      <c r="W636">
        <f t="shared" si="1721"/>
        <v>2.5952706323335573</v>
      </c>
      <c r="X636">
        <f t="shared" si="1722"/>
        <v>60.918803545409901</v>
      </c>
      <c r="Y636">
        <f t="shared" si="1723"/>
        <v>1.0632336982429977</v>
      </c>
      <c r="Z636">
        <f t="shared" si="1724"/>
        <v>137.67987330952292</v>
      </c>
      <c r="AA636">
        <f t="shared" si="1725"/>
        <v>2.402967102979837</v>
      </c>
      <c r="AB636">
        <f t="shared" si="1726"/>
        <v>-14764.862081951878</v>
      </c>
      <c r="AC636">
        <f t="shared" si="1727"/>
        <v>2.064180066169524</v>
      </c>
      <c r="AD636">
        <f t="shared" si="1728"/>
        <v>-78.263035007229263</v>
      </c>
      <c r="AE636">
        <f t="shared" si="1729"/>
        <v>349.27092280781562</v>
      </c>
      <c r="AF636">
        <f t="shared" si="1730"/>
        <v>360.0213640661932</v>
      </c>
      <c r="AG636">
        <f t="shared" si="1731"/>
        <v>3366.153598158493</v>
      </c>
      <c r="AH636">
        <f t="shared" si="1732"/>
        <v>-10765.615051860437</v>
      </c>
      <c r="AI636">
        <f t="shared" si="1733"/>
        <v>-2.9904486255167879</v>
      </c>
      <c r="AJ636">
        <f t="shared" si="1734"/>
        <v>246.4536940586693</v>
      </c>
      <c r="AK636">
        <f t="shared" si="1735"/>
        <v>4.3014284150265665</v>
      </c>
      <c r="AL636">
        <f t="shared" si="1736"/>
        <v>246</v>
      </c>
      <c r="AM636">
        <f t="shared" si="1737"/>
        <v>27</v>
      </c>
      <c r="AN636">
        <f t="shared" si="1738"/>
        <v>13</v>
      </c>
      <c r="AP636">
        <f t="shared" si="1739"/>
        <v>4.9529469506871893</v>
      </c>
      <c r="AQ636">
        <f t="shared" si="1740"/>
        <v>8.644523196610468E-2</v>
      </c>
      <c r="AR636" t="str">
        <f t="shared" si="1741"/>
        <v>POSITIF</v>
      </c>
      <c r="AS636">
        <f t="shared" si="1742"/>
        <v>4</v>
      </c>
      <c r="AT636">
        <f t="shared" si="1743"/>
        <v>57</v>
      </c>
      <c r="AU636">
        <f t="shared" si="1744"/>
        <v>10</v>
      </c>
      <c r="AV636">
        <f t="shared" si="1745"/>
        <v>1.0034178848052364</v>
      </c>
      <c r="AW636" s="4">
        <f t="shared" si="1746"/>
        <v>4.1809078533551515E-2</v>
      </c>
      <c r="AX636">
        <f t="shared" si="1747"/>
        <v>1.7512945863248554E-2</v>
      </c>
      <c r="AY636">
        <f t="shared" si="1748"/>
        <v>0.27341141086287801</v>
      </c>
      <c r="AZ636" s="4">
        <f t="shared" si="1749"/>
        <v>1.1392142119286583E-2</v>
      </c>
      <c r="BA636">
        <f t="shared" si="1750"/>
        <v>364206.34695333272</v>
      </c>
      <c r="BB636" t="s">
        <v>191</v>
      </c>
      <c r="BC636">
        <f t="shared" si="1751"/>
        <v>1.6701296294411132E-2</v>
      </c>
      <c r="BD636">
        <f t="shared" si="1752"/>
        <v>148.70257210005835</v>
      </c>
      <c r="BE636">
        <f t="shared" si="1753"/>
        <v>23.437029714068867</v>
      </c>
      <c r="BF636">
        <f t="shared" si="1754"/>
        <v>-2.2670948892255789E-3</v>
      </c>
      <c r="BG636">
        <f t="shared" si="1755"/>
        <v>23.43476261917964</v>
      </c>
      <c r="BH636" s="19">
        <f t="shared" si="1756"/>
        <v>0.17389775211594535</v>
      </c>
      <c r="BI636">
        <f t="shared" si="1757"/>
        <v>18.810683504864574</v>
      </c>
      <c r="BJ636">
        <f t="shared" si="1758"/>
        <v>2.2316835048645736</v>
      </c>
      <c r="BK636">
        <f t="shared" si="1759"/>
        <v>144.98755496130539</v>
      </c>
      <c r="BL636">
        <f t="shared" si="1760"/>
        <v>2.5305102084910187</v>
      </c>
      <c r="BM636">
        <f t="shared" si="1761"/>
        <v>248.48769761166321</v>
      </c>
      <c r="BN636">
        <f t="shared" si="1762"/>
        <v>16.565846507444213</v>
      </c>
      <c r="BO636">
        <f t="shared" si="1763"/>
        <v>16</v>
      </c>
      <c r="BP636">
        <f t="shared" si="1764"/>
        <v>33</v>
      </c>
      <c r="BQ636">
        <f t="shared" si="1765"/>
        <v>57</v>
      </c>
      <c r="BR636">
        <f t="shared" si="1766"/>
        <v>-16.499885903082969</v>
      </c>
      <c r="BS636" t="str">
        <f t="shared" si="1767"/>
        <v>NEGATIF</v>
      </c>
      <c r="BT636">
        <f t="shared" si="1768"/>
        <v>-0.28797733521219582</v>
      </c>
      <c r="BU636">
        <f t="shared" si="1769"/>
        <v>16</v>
      </c>
      <c r="BV636">
        <f t="shared" si="1770"/>
        <v>-1950</v>
      </c>
      <c r="BW636">
        <f t="shared" si="1771"/>
        <v>0</v>
      </c>
      <c r="BX636" t="str">
        <f t="shared" si="1772"/>
        <v>NEGATIF</v>
      </c>
      <c r="BY636">
        <f t="shared" si="1773"/>
        <v>71.305126512741936</v>
      </c>
      <c r="BZ636">
        <f t="shared" si="1774"/>
        <v>251.30512651274194</v>
      </c>
      <c r="CA636">
        <f t="shared" si="1775"/>
        <v>-54.495330057386305</v>
      </c>
      <c r="CB636" t="str">
        <f t="shared" si="1776"/>
        <v>NEGATIF</v>
      </c>
      <c r="CC636">
        <f t="shared" si="1777"/>
        <v>54</v>
      </c>
      <c r="CD636">
        <f t="shared" si="1778"/>
        <v>29</v>
      </c>
      <c r="CE636">
        <f t="shared" si="1779"/>
        <v>43</v>
      </c>
      <c r="CG636">
        <f t="shared" si="1780"/>
        <v>4.3369284740235727</v>
      </c>
      <c r="CH636">
        <f t="shared" si="1781"/>
        <v>0.40901376712797477</v>
      </c>
      <c r="CI636">
        <f t="shared" si="1782"/>
        <v>0.4090533353982469</v>
      </c>
    </row>
    <row r="637" spans="1:87">
      <c r="A637">
        <f t="shared" ref="A637:E637" si="1857">A539</f>
        <v>7.0027777777777782</v>
      </c>
      <c r="B637">
        <f t="shared" si="1857"/>
        <v>111.315</v>
      </c>
      <c r="C637">
        <f t="shared" si="1857"/>
        <v>7</v>
      </c>
      <c r="D637">
        <f t="shared" si="1857"/>
        <v>2017</v>
      </c>
      <c r="E637">
        <f t="shared" si="1857"/>
        <v>5</v>
      </c>
      <c r="F637">
        <f t="shared" si="1784"/>
        <v>23</v>
      </c>
      <c r="G637">
        <f t="shared" ref="G637:M637" si="1858">G539</f>
        <v>0.12222152900771403</v>
      </c>
      <c r="H637">
        <f t="shared" si="1858"/>
        <v>10</v>
      </c>
      <c r="I637">
        <f t="shared" si="1858"/>
        <v>0</v>
      </c>
      <c r="J637">
        <f t="shared" si="1858"/>
        <v>10</v>
      </c>
      <c r="K637">
        <f t="shared" si="1858"/>
        <v>0</v>
      </c>
      <c r="L637">
        <f t="shared" si="1858"/>
        <v>20</v>
      </c>
      <c r="M637">
        <f t="shared" si="1858"/>
        <v>-13</v>
      </c>
      <c r="N637">
        <f t="shared" si="1789"/>
        <v>2457896.625</v>
      </c>
      <c r="O637">
        <f t="shared" si="1844"/>
        <v>8.1270152549154447E-4</v>
      </c>
      <c r="P637">
        <f t="shared" si="1713"/>
        <v>2457896.6258127014</v>
      </c>
      <c r="Q637">
        <f t="shared" si="1715"/>
        <v>0.17389803730873143</v>
      </c>
      <c r="R637">
        <f t="shared" si="1716"/>
        <v>249.44414268418609</v>
      </c>
      <c r="S637">
        <f t="shared" si="1717"/>
        <v>318.89724708569702</v>
      </c>
      <c r="T637">
        <f t="shared" si="1718"/>
        <v>4.3536215896535735</v>
      </c>
      <c r="U637">
        <f t="shared" si="1719"/>
        <v>5.5658069371913044</v>
      </c>
      <c r="V637">
        <f t="shared" si="1720"/>
        <v>148.69750232361554</v>
      </c>
      <c r="W637">
        <f t="shared" si="1721"/>
        <v>2.5952610050390099</v>
      </c>
      <c r="X637">
        <f t="shared" si="1722"/>
        <v>60.929070705022241</v>
      </c>
      <c r="Y637">
        <f t="shared" si="1723"/>
        <v>1.0634128939830609</v>
      </c>
      <c r="Z637">
        <f t="shared" si="1724"/>
        <v>137.69013997888851</v>
      </c>
      <c r="AA637">
        <f t="shared" si="1725"/>
        <v>2.4031462901634804</v>
      </c>
      <c r="AB637">
        <f t="shared" si="1726"/>
        <v>-14724.381880276584</v>
      </c>
      <c r="AC637">
        <f t="shared" si="1727"/>
        <v>3.3472686776489931</v>
      </c>
      <c r="AD637">
        <f t="shared" si="1728"/>
        <v>-126.88291185664508</v>
      </c>
      <c r="AE637">
        <f t="shared" si="1729"/>
        <v>343.40661933973649</v>
      </c>
      <c r="AF637">
        <f t="shared" si="1730"/>
        <v>360.20530779443948</v>
      </c>
      <c r="AG637">
        <f t="shared" si="1731"/>
        <v>3359.5453530016107</v>
      </c>
      <c r="AH637">
        <f t="shared" si="1732"/>
        <v>-10784.760243319792</v>
      </c>
      <c r="AI637">
        <f t="shared" si="1733"/>
        <v>-2.9957667342554979</v>
      </c>
      <c r="AJ637">
        <f t="shared" si="1734"/>
        <v>246.44837594993058</v>
      </c>
      <c r="AK637">
        <f t="shared" si="1735"/>
        <v>4.3013355965190962</v>
      </c>
      <c r="AL637">
        <f t="shared" si="1736"/>
        <v>246</v>
      </c>
      <c r="AM637">
        <f t="shared" si="1737"/>
        <v>26</v>
      </c>
      <c r="AN637">
        <f t="shared" si="1738"/>
        <v>54</v>
      </c>
      <c r="AP637">
        <f t="shared" si="1739"/>
        <v>4.9683763596456627</v>
      </c>
      <c r="AQ637">
        <f t="shared" si="1740"/>
        <v>8.6714525954066743E-2</v>
      </c>
      <c r="AR637" t="str">
        <f t="shared" si="1741"/>
        <v>POSITIF</v>
      </c>
      <c r="AS637">
        <f t="shared" si="1742"/>
        <v>4</v>
      </c>
      <c r="AT637">
        <f t="shared" si="1743"/>
        <v>58</v>
      </c>
      <c r="AU637">
        <f t="shared" si="1744"/>
        <v>6</v>
      </c>
      <c r="AV637">
        <f t="shared" si="1745"/>
        <v>1.0035356358549827</v>
      </c>
      <c r="AW637" s="4">
        <f t="shared" si="1746"/>
        <v>4.181398482729095E-2</v>
      </c>
      <c r="AX637">
        <f t="shared" si="1747"/>
        <v>1.751500100676431E-2</v>
      </c>
      <c r="AY637">
        <f t="shared" si="1748"/>
        <v>0.27344349264404694</v>
      </c>
      <c r="AZ637" s="4">
        <f t="shared" si="1749"/>
        <v>1.1393478860168622E-2</v>
      </c>
      <c r="BA637">
        <f t="shared" si="1750"/>
        <v>364163.61673687981</v>
      </c>
      <c r="BB637" t="s">
        <v>191</v>
      </c>
      <c r="BC637">
        <f t="shared" si="1751"/>
        <v>1.6701296282433033E-2</v>
      </c>
      <c r="BD637">
        <f t="shared" si="1752"/>
        <v>148.7020204983497</v>
      </c>
      <c r="BE637">
        <f t="shared" si="1753"/>
        <v>23.437029710360171</v>
      </c>
      <c r="BF637">
        <f t="shared" si="1754"/>
        <v>-2.2671303090654711E-3</v>
      </c>
      <c r="BG637">
        <f t="shared" si="1755"/>
        <v>23.434762580051107</v>
      </c>
      <c r="BH637" s="19">
        <f t="shared" si="1756"/>
        <v>0.17389803730873143</v>
      </c>
      <c r="BI637">
        <f t="shared" si="1757"/>
        <v>19.061367980297653</v>
      </c>
      <c r="BJ637">
        <f t="shared" si="1758"/>
        <v>2.4823679802976528</v>
      </c>
      <c r="BK637">
        <f t="shared" si="1759"/>
        <v>148.75264162996353</v>
      </c>
      <c r="BL637">
        <f t="shared" si="1760"/>
        <v>2.5962233674820481</v>
      </c>
      <c r="BM637">
        <f t="shared" si="1761"/>
        <v>248.48287807450126</v>
      </c>
      <c r="BN637">
        <f t="shared" si="1762"/>
        <v>16.56552520496675</v>
      </c>
      <c r="BO637">
        <f t="shared" si="1763"/>
        <v>16</v>
      </c>
      <c r="BP637">
        <f t="shared" si="1764"/>
        <v>33</v>
      </c>
      <c r="BQ637">
        <f t="shared" si="1765"/>
        <v>55</v>
      </c>
      <c r="BR637">
        <f t="shared" si="1766"/>
        <v>-16.483791805354684</v>
      </c>
      <c r="BS637" t="str">
        <f t="shared" si="1767"/>
        <v>NEGATIF</v>
      </c>
      <c r="BT637">
        <f t="shared" si="1768"/>
        <v>-0.28769644021669949</v>
      </c>
      <c r="BU637">
        <f t="shared" si="1769"/>
        <v>16</v>
      </c>
      <c r="BV637">
        <f t="shared" si="1770"/>
        <v>-1950</v>
      </c>
      <c r="BW637">
        <f t="shared" si="1771"/>
        <v>58</v>
      </c>
      <c r="BX637" t="str">
        <f t="shared" si="1772"/>
        <v>NEGATIF</v>
      </c>
      <c r="BY637">
        <f t="shared" si="1773"/>
        <v>69.935348149302143</v>
      </c>
      <c r="BZ637">
        <f t="shared" si="1774"/>
        <v>249.93534814930214</v>
      </c>
      <c r="CA637">
        <f t="shared" si="1775"/>
        <v>-58.02463120756957</v>
      </c>
      <c r="CB637" t="str">
        <f t="shared" si="1776"/>
        <v>NEGATIF</v>
      </c>
      <c r="CC637">
        <f t="shared" si="1777"/>
        <v>58</v>
      </c>
      <c r="CD637">
        <f t="shared" si="1778"/>
        <v>1</v>
      </c>
      <c r="CE637">
        <f t="shared" si="1779"/>
        <v>28</v>
      </c>
      <c r="CG637">
        <f t="shared" si="1780"/>
        <v>4.3368443572316746</v>
      </c>
      <c r="CH637">
        <f t="shared" si="1781"/>
        <v>0.40901376644505305</v>
      </c>
      <c r="CI637">
        <f t="shared" si="1782"/>
        <v>0.40905333533351795</v>
      </c>
    </row>
    <row r="638" spans="1:87">
      <c r="A638">
        <f t="shared" ref="A638:E638" si="1859">A540</f>
        <v>7.0027777777777782</v>
      </c>
      <c r="B638">
        <f t="shared" si="1859"/>
        <v>111.315</v>
      </c>
      <c r="C638">
        <f t="shared" si="1859"/>
        <v>7</v>
      </c>
      <c r="D638">
        <f t="shared" si="1859"/>
        <v>2017</v>
      </c>
      <c r="E638">
        <f t="shared" si="1859"/>
        <v>5</v>
      </c>
      <c r="F638">
        <f t="shared" si="1784"/>
        <v>23</v>
      </c>
      <c r="G638">
        <f t="shared" ref="G638:M638" si="1860">G540</f>
        <v>0.12222152900771403</v>
      </c>
      <c r="H638">
        <f t="shared" si="1860"/>
        <v>10</v>
      </c>
      <c r="I638">
        <f t="shared" si="1860"/>
        <v>15</v>
      </c>
      <c r="J638">
        <f t="shared" si="1860"/>
        <v>10.25</v>
      </c>
      <c r="K638">
        <f t="shared" si="1860"/>
        <v>0</v>
      </c>
      <c r="L638">
        <f t="shared" si="1860"/>
        <v>20</v>
      </c>
      <c r="M638">
        <f t="shared" si="1860"/>
        <v>-13</v>
      </c>
      <c r="N638">
        <f t="shared" si="1789"/>
        <v>2457896.635416667</v>
      </c>
      <c r="O638">
        <f t="shared" si="1844"/>
        <v>8.1270152549154447E-4</v>
      </c>
      <c r="P638">
        <f t="shared" si="1713"/>
        <v>2457896.6362293684</v>
      </c>
      <c r="Q638">
        <f t="shared" si="1715"/>
        <v>0.17389832250153026</v>
      </c>
      <c r="R638">
        <f t="shared" si="1716"/>
        <v>249.44414268418609</v>
      </c>
      <c r="S638">
        <f t="shared" si="1717"/>
        <v>319.03334076103056</v>
      </c>
      <c r="T638">
        <f t="shared" si="1718"/>
        <v>4.3536215896535735</v>
      </c>
      <c r="U638">
        <f t="shared" si="1719"/>
        <v>5.5681822199170155</v>
      </c>
      <c r="V638">
        <f t="shared" si="1720"/>
        <v>148.69695072024524</v>
      </c>
      <c r="W638">
        <f t="shared" si="1721"/>
        <v>2.5952513777440331</v>
      </c>
      <c r="X638">
        <f t="shared" si="1722"/>
        <v>60.939337865092966</v>
      </c>
      <c r="Y638">
        <f t="shared" si="1723"/>
        <v>1.0635920897311244</v>
      </c>
      <c r="Z638">
        <f t="shared" si="1724"/>
        <v>137.7004066487134</v>
      </c>
      <c r="AA638">
        <f t="shared" si="1725"/>
        <v>2.4033254773551396</v>
      </c>
      <c r="AB638">
        <f t="shared" si="1726"/>
        <v>-14683.817702940671</v>
      </c>
      <c r="AC638">
        <f t="shared" si="1727"/>
        <v>4.6300044986103028</v>
      </c>
      <c r="AD638">
        <f t="shared" si="1728"/>
        <v>-175.44929152415418</v>
      </c>
      <c r="AE638">
        <f t="shared" si="1729"/>
        <v>337.50611932186769</v>
      </c>
      <c r="AF638">
        <f t="shared" si="1730"/>
        <v>360.38378971448753</v>
      </c>
      <c r="AG638">
        <f t="shared" si="1731"/>
        <v>3352.9108085992921</v>
      </c>
      <c r="AH638">
        <f t="shared" si="1732"/>
        <v>-10803.836272330565</v>
      </c>
      <c r="AI638">
        <f t="shared" si="1733"/>
        <v>-3.0010656312029349</v>
      </c>
      <c r="AJ638">
        <f t="shared" si="1734"/>
        <v>246.44307705298314</v>
      </c>
      <c r="AK638">
        <f t="shared" si="1735"/>
        <v>4.3012431133206395</v>
      </c>
      <c r="AL638">
        <f t="shared" si="1736"/>
        <v>246</v>
      </c>
      <c r="AM638">
        <f t="shared" si="1737"/>
        <v>26</v>
      </c>
      <c r="AN638">
        <f t="shared" si="1738"/>
        <v>35</v>
      </c>
      <c r="AP638">
        <f t="shared" si="1739"/>
        <v>4.9663138109087148</v>
      </c>
      <c r="AQ638">
        <f t="shared" si="1740"/>
        <v>8.6678527687624157E-2</v>
      </c>
      <c r="AR638" t="str">
        <f t="shared" si="1741"/>
        <v>POSITIF</v>
      </c>
      <c r="AS638">
        <f t="shared" si="1742"/>
        <v>4</v>
      </c>
      <c r="AT638">
        <f t="shared" si="1743"/>
        <v>57</v>
      </c>
      <c r="AU638">
        <f t="shared" si="1744"/>
        <v>58</v>
      </c>
      <c r="AV638">
        <f t="shared" si="1745"/>
        <v>1.0036531162595308</v>
      </c>
      <c r="AW638" s="4">
        <f t="shared" si="1746"/>
        <v>4.1818879844147117E-2</v>
      </c>
      <c r="AX638">
        <f t="shared" si="1747"/>
        <v>1.7517051426630247E-2</v>
      </c>
      <c r="AY638">
        <f t="shared" si="1748"/>
        <v>0.27347550068569915</v>
      </c>
      <c r="AZ638" s="4">
        <f t="shared" si="1749"/>
        <v>1.1394812528570797E-2</v>
      </c>
      <c r="BA638">
        <f t="shared" si="1750"/>
        <v>364120.99472619849</v>
      </c>
      <c r="BB638" t="s">
        <v>191</v>
      </c>
      <c r="BC638">
        <f t="shared" si="1751"/>
        <v>1.6701296270454937E-2</v>
      </c>
      <c r="BD638">
        <f t="shared" si="1752"/>
        <v>148.70146889661643</v>
      </c>
      <c r="BE638">
        <f t="shared" si="1753"/>
        <v>23.437029706651476</v>
      </c>
      <c r="BF638">
        <f t="shared" si="1754"/>
        <v>-2.2671657179703076E-3</v>
      </c>
      <c r="BG638">
        <f t="shared" si="1755"/>
        <v>23.434762540933505</v>
      </c>
      <c r="BH638" s="19">
        <f t="shared" si="1756"/>
        <v>0.17389832250153026</v>
      </c>
      <c r="BI638">
        <f t="shared" si="1757"/>
        <v>19.312052466968694</v>
      </c>
      <c r="BJ638">
        <f t="shared" si="1758"/>
        <v>2.7330524669686938</v>
      </c>
      <c r="BK638">
        <f t="shared" si="1759"/>
        <v>152.51771103196072</v>
      </c>
      <c r="BL638">
        <f t="shared" si="1760"/>
        <v>2.661936225112993</v>
      </c>
      <c r="BM638">
        <f t="shared" si="1761"/>
        <v>248.47807597256968</v>
      </c>
      <c r="BN638">
        <f t="shared" si="1762"/>
        <v>16.565205064837979</v>
      </c>
      <c r="BO638">
        <f t="shared" si="1763"/>
        <v>16</v>
      </c>
      <c r="BP638">
        <f t="shared" si="1764"/>
        <v>33</v>
      </c>
      <c r="BQ638">
        <f t="shared" si="1765"/>
        <v>54</v>
      </c>
      <c r="BR638">
        <f t="shared" si="1766"/>
        <v>-16.484950839101064</v>
      </c>
      <c r="BS638" t="str">
        <f t="shared" si="1767"/>
        <v>NEGATIF</v>
      </c>
      <c r="BT638">
        <f t="shared" si="1768"/>
        <v>-0.28771666917171557</v>
      </c>
      <c r="BU638">
        <f t="shared" si="1769"/>
        <v>16</v>
      </c>
      <c r="BV638">
        <f t="shared" si="1770"/>
        <v>-1950</v>
      </c>
      <c r="BW638">
        <f t="shared" si="1771"/>
        <v>54</v>
      </c>
      <c r="BX638" t="str">
        <f t="shared" si="1772"/>
        <v>NEGATIF</v>
      </c>
      <c r="BY638">
        <f t="shared" si="1773"/>
        <v>68.094737562222775</v>
      </c>
      <c r="BZ638">
        <f t="shared" si="1774"/>
        <v>248.09473756222278</v>
      </c>
      <c r="CA638">
        <f t="shared" si="1775"/>
        <v>-61.51431119040884</v>
      </c>
      <c r="CB638" t="str">
        <f t="shared" si="1776"/>
        <v>NEGATIF</v>
      </c>
      <c r="CC638">
        <f t="shared" si="1777"/>
        <v>61</v>
      </c>
      <c r="CD638">
        <f t="shared" si="1778"/>
        <v>30</v>
      </c>
      <c r="CE638">
        <f t="shared" si="1779"/>
        <v>51</v>
      </c>
      <c r="CG638">
        <f t="shared" si="1780"/>
        <v>4.3367605447419519</v>
      </c>
      <c r="CH638">
        <f t="shared" si="1781"/>
        <v>0.40901376576232207</v>
      </c>
      <c r="CI638">
        <f t="shared" si="1782"/>
        <v>0.40905333526878901</v>
      </c>
    </row>
    <row r="639" spans="1:87">
      <c r="A639">
        <f t="shared" ref="A639:E639" si="1861">A541</f>
        <v>7.0027777777777782</v>
      </c>
      <c r="B639">
        <f t="shared" si="1861"/>
        <v>111.315</v>
      </c>
      <c r="C639">
        <f t="shared" si="1861"/>
        <v>7</v>
      </c>
      <c r="D639">
        <f t="shared" si="1861"/>
        <v>2017</v>
      </c>
      <c r="E639">
        <f t="shared" si="1861"/>
        <v>5</v>
      </c>
      <c r="F639">
        <f t="shared" si="1784"/>
        <v>23</v>
      </c>
      <c r="G639">
        <f t="shared" ref="G639:M639" si="1862">G541</f>
        <v>0.12222152900771403</v>
      </c>
      <c r="H639">
        <f t="shared" si="1862"/>
        <v>10</v>
      </c>
      <c r="I639">
        <f t="shared" si="1862"/>
        <v>30</v>
      </c>
      <c r="J639">
        <f t="shared" si="1862"/>
        <v>10.5</v>
      </c>
      <c r="K639">
        <f t="shared" si="1862"/>
        <v>0</v>
      </c>
      <c r="L639">
        <f t="shared" si="1862"/>
        <v>20</v>
      </c>
      <c r="M639">
        <f t="shared" si="1862"/>
        <v>-13</v>
      </c>
      <c r="N639">
        <f t="shared" si="1789"/>
        <v>2457896.6458333335</v>
      </c>
      <c r="O639">
        <f t="shared" si="1844"/>
        <v>8.1270152549154447E-4</v>
      </c>
      <c r="P639">
        <f t="shared" si="1713"/>
        <v>2457896.6466460349</v>
      </c>
      <c r="Q639">
        <f t="shared" si="1715"/>
        <v>0.17389860769431634</v>
      </c>
      <c r="R639">
        <f t="shared" si="1716"/>
        <v>249.44414268418609</v>
      </c>
      <c r="S639">
        <f t="shared" si="1717"/>
        <v>319.16943443029595</v>
      </c>
      <c r="T639">
        <f t="shared" si="1718"/>
        <v>4.3536215896535735</v>
      </c>
      <c r="U639">
        <f t="shared" si="1719"/>
        <v>5.5705575025368166</v>
      </c>
      <c r="V639">
        <f t="shared" si="1720"/>
        <v>148.69639911689961</v>
      </c>
      <c r="W639">
        <f t="shared" si="1721"/>
        <v>2.5952417504494867</v>
      </c>
      <c r="X639">
        <f t="shared" si="1722"/>
        <v>60.949605024705306</v>
      </c>
      <c r="Y639">
        <f t="shared" si="1723"/>
        <v>1.0637712854711874</v>
      </c>
      <c r="Z639">
        <f t="shared" si="1724"/>
        <v>137.71067331807899</v>
      </c>
      <c r="AA639">
        <f t="shared" si="1725"/>
        <v>2.403504664538783</v>
      </c>
      <c r="AB639">
        <f t="shared" si="1726"/>
        <v>-14643.16978242318</v>
      </c>
      <c r="AC639">
        <f t="shared" si="1727"/>
        <v>5.9122521966643111</v>
      </c>
      <c r="AD639">
        <f t="shared" si="1728"/>
        <v>-223.94169197746831</v>
      </c>
      <c r="AE639">
        <f t="shared" si="1729"/>
        <v>331.57004521593029</v>
      </c>
      <c r="AF639">
        <f t="shared" si="1730"/>
        <v>360.55680534445094</v>
      </c>
      <c r="AG639">
        <f t="shared" si="1731"/>
        <v>3346.2500159315127</v>
      </c>
      <c r="AH639">
        <f t="shared" si="1732"/>
        <v>-10822.822355712089</v>
      </c>
      <c r="AI639">
        <f t="shared" si="1733"/>
        <v>-3.0063395432533579</v>
      </c>
      <c r="AJ639">
        <f t="shared" si="1734"/>
        <v>246.43780314093274</v>
      </c>
      <c r="AK639">
        <f t="shared" si="1735"/>
        <v>4.3011510661908998</v>
      </c>
      <c r="AL639">
        <f t="shared" si="1736"/>
        <v>246</v>
      </c>
      <c r="AM639">
        <f t="shared" si="1737"/>
        <v>26</v>
      </c>
      <c r="AN639">
        <f t="shared" si="1738"/>
        <v>16</v>
      </c>
      <c r="AP639">
        <f t="shared" si="1739"/>
        <v>4.9539755301649713</v>
      </c>
      <c r="AQ639">
        <f t="shared" si="1740"/>
        <v>8.6463184064610413E-2</v>
      </c>
      <c r="AR639" t="str">
        <f t="shared" si="1741"/>
        <v>POSITIF</v>
      </c>
      <c r="AS639">
        <f t="shared" si="1742"/>
        <v>4</v>
      </c>
      <c r="AT639">
        <f t="shared" si="1743"/>
        <v>57</v>
      </c>
      <c r="AU639">
        <f t="shared" si="1744"/>
        <v>14</v>
      </c>
      <c r="AV639">
        <f t="shared" si="1745"/>
        <v>1.0037703250898269</v>
      </c>
      <c r="AW639" s="4">
        <f t="shared" si="1746"/>
        <v>4.1823763545409454E-2</v>
      </c>
      <c r="AX639">
        <f t="shared" si="1747"/>
        <v>1.7519097106631326E-2</v>
      </c>
      <c r="AY639">
        <f t="shared" si="1748"/>
        <v>0.27350743473471739</v>
      </c>
      <c r="AZ639" s="4">
        <f t="shared" si="1749"/>
        <v>1.1396143113946558E-2</v>
      </c>
      <c r="BA639">
        <f t="shared" si="1750"/>
        <v>364078.48118575953</v>
      </c>
      <c r="BB639" t="s">
        <v>191</v>
      </c>
      <c r="BC639">
        <f t="shared" si="1751"/>
        <v>1.6701296258476838E-2</v>
      </c>
      <c r="BD639">
        <f t="shared" si="1752"/>
        <v>148.70091729490778</v>
      </c>
      <c r="BE639">
        <f t="shared" si="1753"/>
        <v>23.43702970294278</v>
      </c>
      <c r="BF639">
        <f t="shared" si="1754"/>
        <v>-2.2672011159307376E-3</v>
      </c>
      <c r="BG639">
        <f t="shared" si="1755"/>
        <v>23.43476250182685</v>
      </c>
      <c r="BH639" s="19">
        <f t="shared" si="1756"/>
        <v>0.17389860769431634</v>
      </c>
      <c r="BI639">
        <f t="shared" si="1757"/>
        <v>19.562736942401777</v>
      </c>
      <c r="BJ639">
        <f t="shared" si="1758"/>
        <v>2.9837369424017766</v>
      </c>
      <c r="BK639">
        <f t="shared" si="1759"/>
        <v>156.28275759861074</v>
      </c>
      <c r="BL639">
        <f t="shared" si="1760"/>
        <v>2.7276486841919443</v>
      </c>
      <c r="BM639">
        <f t="shared" si="1761"/>
        <v>248.47329653741593</v>
      </c>
      <c r="BN639">
        <f t="shared" si="1762"/>
        <v>16.564886435827727</v>
      </c>
      <c r="BO639">
        <f t="shared" si="1763"/>
        <v>16</v>
      </c>
      <c r="BP639">
        <f t="shared" si="1764"/>
        <v>33</v>
      </c>
      <c r="BQ639">
        <f t="shared" si="1765"/>
        <v>53</v>
      </c>
      <c r="BR639">
        <f t="shared" si="1766"/>
        <v>-16.496247302186134</v>
      </c>
      <c r="BS639" t="str">
        <f t="shared" si="1767"/>
        <v>NEGATIF</v>
      </c>
      <c r="BT639">
        <f t="shared" si="1768"/>
        <v>-0.28791382964638002</v>
      </c>
      <c r="BU639">
        <f t="shared" si="1769"/>
        <v>16</v>
      </c>
      <c r="BV639">
        <f t="shared" si="1770"/>
        <v>-1950</v>
      </c>
      <c r="BW639">
        <f t="shared" si="1771"/>
        <v>13</v>
      </c>
      <c r="BX639" t="str">
        <f t="shared" si="1772"/>
        <v>NEGATIF</v>
      </c>
      <c r="BY639">
        <f t="shared" si="1773"/>
        <v>65.617013356362904</v>
      </c>
      <c r="BZ639">
        <f t="shared" si="1774"/>
        <v>245.61701335636292</v>
      </c>
      <c r="CA639">
        <f t="shared" si="1775"/>
        <v>-64.948364652474638</v>
      </c>
      <c r="CB639" t="str">
        <f t="shared" si="1776"/>
        <v>NEGATIF</v>
      </c>
      <c r="CC639">
        <f t="shared" si="1777"/>
        <v>64</v>
      </c>
      <c r="CD639">
        <f t="shared" si="1778"/>
        <v>56</v>
      </c>
      <c r="CE639">
        <f t="shared" si="1779"/>
        <v>54</v>
      </c>
      <c r="CG639">
        <f t="shared" si="1780"/>
        <v>4.3366771278621341</v>
      </c>
      <c r="CH639">
        <f t="shared" si="1781"/>
        <v>0.40901376507978215</v>
      </c>
      <c r="CI639">
        <f t="shared" si="1782"/>
        <v>0.40905333520406006</v>
      </c>
    </row>
    <row r="640" spans="1:87">
      <c r="A640">
        <f t="shared" ref="A640:E640" si="1863">A542</f>
        <v>7.0027777777777782</v>
      </c>
      <c r="B640">
        <f t="shared" si="1863"/>
        <v>111.315</v>
      </c>
      <c r="C640">
        <f t="shared" si="1863"/>
        <v>7</v>
      </c>
      <c r="D640">
        <f t="shared" si="1863"/>
        <v>2017</v>
      </c>
      <c r="E640">
        <f t="shared" si="1863"/>
        <v>5</v>
      </c>
      <c r="F640">
        <f t="shared" si="1784"/>
        <v>23</v>
      </c>
      <c r="G640">
        <f t="shared" ref="G640:M640" si="1864">G542</f>
        <v>0.12222152900771403</v>
      </c>
      <c r="H640">
        <f t="shared" si="1864"/>
        <v>10</v>
      </c>
      <c r="I640">
        <f t="shared" si="1864"/>
        <v>45</v>
      </c>
      <c r="J640">
        <f t="shared" si="1864"/>
        <v>10.75</v>
      </c>
      <c r="K640">
        <f t="shared" si="1864"/>
        <v>0</v>
      </c>
      <c r="L640">
        <f t="shared" si="1864"/>
        <v>20</v>
      </c>
      <c r="M640">
        <f t="shared" si="1864"/>
        <v>-13</v>
      </c>
      <c r="N640">
        <f t="shared" si="1789"/>
        <v>2457896.65625</v>
      </c>
      <c r="O640">
        <f t="shared" si="1844"/>
        <v>8.1270152549154447E-4</v>
      </c>
      <c r="P640">
        <f t="shared" si="1713"/>
        <v>2457896.6570627014</v>
      </c>
      <c r="Q640">
        <f t="shared" si="1715"/>
        <v>0.17389889288710239</v>
      </c>
      <c r="R640">
        <f t="shared" si="1716"/>
        <v>249.44414268418609</v>
      </c>
      <c r="S640">
        <f t="shared" si="1717"/>
        <v>319.30552809954679</v>
      </c>
      <c r="T640">
        <f t="shared" si="1718"/>
        <v>4.3536215896535735</v>
      </c>
      <c r="U640">
        <f t="shared" si="1719"/>
        <v>5.5729327851563637</v>
      </c>
      <c r="V640">
        <f t="shared" si="1720"/>
        <v>148.69584751355399</v>
      </c>
      <c r="W640">
        <f t="shared" si="1721"/>
        <v>2.5952321231549407</v>
      </c>
      <c r="X640">
        <f t="shared" si="1722"/>
        <v>60.959872184316737</v>
      </c>
      <c r="Y640">
        <f t="shared" si="1723"/>
        <v>1.0639504812112346</v>
      </c>
      <c r="Z640">
        <f t="shared" si="1724"/>
        <v>137.72093998744367</v>
      </c>
      <c r="AA640">
        <f t="shared" si="1725"/>
        <v>2.4036838517224099</v>
      </c>
      <c r="AB640">
        <f t="shared" si="1726"/>
        <v>-14602.438346255796</v>
      </c>
      <c r="AC640">
        <f t="shared" si="1727"/>
        <v>7.1938766625772823</v>
      </c>
      <c r="AD640">
        <f t="shared" si="1728"/>
        <v>-272.33966887891336</v>
      </c>
      <c r="AE640">
        <f t="shared" si="1729"/>
        <v>325.59902244271854</v>
      </c>
      <c r="AF640">
        <f t="shared" si="1730"/>
        <v>360.72435036910304</v>
      </c>
      <c r="AG640">
        <f t="shared" si="1731"/>
        <v>3339.5630252884171</v>
      </c>
      <c r="AH640">
        <f t="shared" si="1732"/>
        <v>-10841.697740371894</v>
      </c>
      <c r="AI640">
        <f t="shared" si="1733"/>
        <v>-3.0115827056588595</v>
      </c>
      <c r="AJ640">
        <f t="shared" si="1734"/>
        <v>246.43255997852722</v>
      </c>
      <c r="AK640">
        <f t="shared" si="1735"/>
        <v>4.3010595557437066</v>
      </c>
      <c r="AL640">
        <f t="shared" si="1736"/>
        <v>246</v>
      </c>
      <c r="AM640">
        <f t="shared" si="1737"/>
        <v>25</v>
      </c>
      <c r="AN640">
        <f t="shared" si="1738"/>
        <v>57</v>
      </c>
      <c r="AP640">
        <f t="shared" si="1739"/>
        <v>4.9683723430623994</v>
      </c>
      <c r="AQ640">
        <f t="shared" si="1740"/>
        <v>8.6714455851464117E-2</v>
      </c>
      <c r="AR640" t="str">
        <f t="shared" si="1741"/>
        <v>POSITIF</v>
      </c>
      <c r="AS640">
        <f t="shared" si="1742"/>
        <v>4</v>
      </c>
      <c r="AT640">
        <f t="shared" si="1743"/>
        <v>58</v>
      </c>
      <c r="AU640">
        <f t="shared" si="1744"/>
        <v>6</v>
      </c>
      <c r="AV640">
        <f t="shared" si="1745"/>
        <v>1.0038872614342664</v>
      </c>
      <c r="AW640" s="4">
        <f t="shared" si="1746"/>
        <v>4.1828635893094435E-2</v>
      </c>
      <c r="AX640">
        <f t="shared" si="1747"/>
        <v>1.7521138030857041E-2</v>
      </c>
      <c r="AY640">
        <f t="shared" si="1748"/>
        <v>0.27353929454273812</v>
      </c>
      <c r="AZ640" s="4">
        <f t="shared" si="1749"/>
        <v>1.1397470605947422E-2</v>
      </c>
      <c r="BA640">
        <f t="shared" si="1750"/>
        <v>364036.07637360157</v>
      </c>
      <c r="BB640" t="s">
        <v>191</v>
      </c>
      <c r="BC640">
        <f t="shared" si="1751"/>
        <v>1.6701296246498742E-2</v>
      </c>
      <c r="BD640">
        <f t="shared" si="1752"/>
        <v>148.70036569319919</v>
      </c>
      <c r="BE640">
        <f t="shared" si="1753"/>
        <v>23.437029699234085</v>
      </c>
      <c r="BF640">
        <f t="shared" si="1754"/>
        <v>-2.2672365029421521E-3</v>
      </c>
      <c r="BG640">
        <f t="shared" si="1755"/>
        <v>23.434762462731143</v>
      </c>
      <c r="BH640" s="19">
        <f t="shared" si="1756"/>
        <v>0.17389889288710239</v>
      </c>
      <c r="BI640">
        <f t="shared" si="1757"/>
        <v>19.813421417834856</v>
      </c>
      <c r="BJ640">
        <f t="shared" si="1758"/>
        <v>3.2344214178348558</v>
      </c>
      <c r="BK640">
        <f t="shared" si="1759"/>
        <v>160.04777627461448</v>
      </c>
      <c r="BL640">
        <f t="shared" si="1760"/>
        <v>2.793360656487287</v>
      </c>
      <c r="BM640">
        <f t="shared" si="1761"/>
        <v>248.46854499290833</v>
      </c>
      <c r="BN640">
        <f t="shared" si="1762"/>
        <v>16.56456966619389</v>
      </c>
      <c r="BO640">
        <f t="shared" si="1763"/>
        <v>16</v>
      </c>
      <c r="BP640">
        <f t="shared" si="1764"/>
        <v>33</v>
      </c>
      <c r="BQ640">
        <f t="shared" si="1765"/>
        <v>52</v>
      </c>
      <c r="BR640">
        <f t="shared" si="1766"/>
        <v>-16.481183610165647</v>
      </c>
      <c r="BS640" t="str">
        <f t="shared" si="1767"/>
        <v>NEGATIF</v>
      </c>
      <c r="BT640">
        <f t="shared" si="1768"/>
        <v>-0.28765091862311615</v>
      </c>
      <c r="BU640">
        <f t="shared" si="1769"/>
        <v>16</v>
      </c>
      <c r="BV640">
        <f t="shared" si="1770"/>
        <v>-1949</v>
      </c>
      <c r="BW640">
        <f t="shared" si="1771"/>
        <v>7</v>
      </c>
      <c r="BX640" t="str">
        <f t="shared" si="1772"/>
        <v>NEGATIF</v>
      </c>
      <c r="BY640">
        <f t="shared" si="1773"/>
        <v>62.31362849174289</v>
      </c>
      <c r="BZ640">
        <f t="shared" si="1774"/>
        <v>242.31362849174289</v>
      </c>
      <c r="CA640">
        <f t="shared" si="1775"/>
        <v>-68.313664926445838</v>
      </c>
      <c r="CB640" t="str">
        <f t="shared" si="1776"/>
        <v>NEGATIF</v>
      </c>
      <c r="CC640">
        <f t="shared" si="1777"/>
        <v>68</v>
      </c>
      <c r="CD640">
        <f t="shared" si="1778"/>
        <v>18</v>
      </c>
      <c r="CE640">
        <f t="shared" si="1779"/>
        <v>49</v>
      </c>
      <c r="CG640">
        <f t="shared" si="1780"/>
        <v>4.3365941977659208</v>
      </c>
      <c r="CH640">
        <f t="shared" si="1781"/>
        <v>0.40901376439743337</v>
      </c>
      <c r="CI640">
        <f t="shared" si="1782"/>
        <v>0.40905333513933112</v>
      </c>
    </row>
    <row r="641" spans="1:87">
      <c r="A641">
        <f t="shared" ref="A641:E641" si="1865">A543</f>
        <v>7.0027777777777782</v>
      </c>
      <c r="B641">
        <f t="shared" si="1865"/>
        <v>111.315</v>
      </c>
      <c r="C641">
        <f t="shared" si="1865"/>
        <v>7</v>
      </c>
      <c r="D641">
        <f t="shared" si="1865"/>
        <v>2017</v>
      </c>
      <c r="E641">
        <f t="shared" si="1865"/>
        <v>5</v>
      </c>
      <c r="F641">
        <f t="shared" si="1784"/>
        <v>23</v>
      </c>
      <c r="G641">
        <f t="shared" ref="G641:M641" si="1866">G543</f>
        <v>0.12222152900771403</v>
      </c>
      <c r="H641">
        <f t="shared" si="1866"/>
        <v>11</v>
      </c>
      <c r="I641">
        <f t="shared" si="1866"/>
        <v>0</v>
      </c>
      <c r="J641">
        <f t="shared" si="1866"/>
        <v>11</v>
      </c>
      <c r="K641">
        <f t="shared" si="1866"/>
        <v>0</v>
      </c>
      <c r="L641">
        <f t="shared" si="1866"/>
        <v>20</v>
      </c>
      <c r="M641">
        <f t="shared" si="1866"/>
        <v>-13</v>
      </c>
      <c r="N641">
        <f t="shared" si="1789"/>
        <v>2457896.666666667</v>
      </c>
      <c r="O641">
        <f t="shared" si="1844"/>
        <v>8.1270152549154447E-4</v>
      </c>
      <c r="P641">
        <f t="shared" si="1713"/>
        <v>2457896.6674793684</v>
      </c>
      <c r="Q641">
        <f t="shared" si="1715"/>
        <v>0.17389917807990124</v>
      </c>
      <c r="R641">
        <f t="shared" si="1716"/>
        <v>249.44414268418609</v>
      </c>
      <c r="S641">
        <f t="shared" si="1717"/>
        <v>319.44162177489488</v>
      </c>
      <c r="T641">
        <f t="shared" si="1718"/>
        <v>4.3536215896535735</v>
      </c>
      <c r="U641">
        <f t="shared" si="1719"/>
        <v>5.5753080678823279</v>
      </c>
      <c r="V641">
        <f t="shared" si="1720"/>
        <v>148.69529591018363</v>
      </c>
      <c r="W641">
        <f t="shared" si="1721"/>
        <v>2.595222495859963</v>
      </c>
      <c r="X641">
        <f t="shared" si="1722"/>
        <v>60.970139344388372</v>
      </c>
      <c r="Y641">
        <f t="shared" si="1723"/>
        <v>1.064129676959314</v>
      </c>
      <c r="Z641">
        <f t="shared" si="1724"/>
        <v>137.73120665726947</v>
      </c>
      <c r="AA641">
        <f t="shared" si="1725"/>
        <v>2.4038630389140856</v>
      </c>
      <c r="AB641">
        <f t="shared" si="1726"/>
        <v>-14561.62362240907</v>
      </c>
      <c r="AC641">
        <f t="shared" si="1727"/>
        <v>8.4747428531553322</v>
      </c>
      <c r="AD641">
        <f t="shared" si="1728"/>
        <v>-320.622817704157</v>
      </c>
      <c r="AE641">
        <f t="shared" si="1729"/>
        <v>319.59368009836578</v>
      </c>
      <c r="AF641">
        <f t="shared" si="1730"/>
        <v>360.88642061509825</v>
      </c>
      <c r="AG641">
        <f t="shared" si="1731"/>
        <v>3332.8498871488182</v>
      </c>
      <c r="AH641">
        <f t="shared" si="1732"/>
        <v>-10860.44170939779</v>
      </c>
      <c r="AI641">
        <f t="shared" si="1733"/>
        <v>-3.0167893637216081</v>
      </c>
      <c r="AJ641">
        <f t="shared" si="1734"/>
        <v>246.42735332046448</v>
      </c>
      <c r="AK641">
        <f t="shared" si="1735"/>
        <v>4.3009686824174862</v>
      </c>
      <c r="AL641">
        <f t="shared" si="1736"/>
        <v>246</v>
      </c>
      <c r="AM641">
        <f t="shared" si="1737"/>
        <v>25</v>
      </c>
      <c r="AN641">
        <f t="shared" si="1738"/>
        <v>38</v>
      </c>
      <c r="AP641">
        <f t="shared" si="1739"/>
        <v>4.9555025430717432</v>
      </c>
      <c r="AQ641">
        <f t="shared" si="1740"/>
        <v>8.6489835467554038E-2</v>
      </c>
      <c r="AR641" t="str">
        <f t="shared" si="1741"/>
        <v>POSITIF</v>
      </c>
      <c r="AS641">
        <f t="shared" si="1742"/>
        <v>4</v>
      </c>
      <c r="AT641">
        <f t="shared" si="1743"/>
        <v>57</v>
      </c>
      <c r="AU641">
        <f t="shared" si="1744"/>
        <v>19</v>
      </c>
      <c r="AV641">
        <f t="shared" si="1745"/>
        <v>1.0040039243829966</v>
      </c>
      <c r="AW641" s="4">
        <f t="shared" si="1746"/>
        <v>4.1833496849291524E-2</v>
      </c>
      <c r="AX641">
        <f t="shared" si="1747"/>
        <v>1.7523174183427467E-2</v>
      </c>
      <c r="AY641">
        <f t="shared" si="1748"/>
        <v>0.27357107986187551</v>
      </c>
      <c r="AZ641" s="4">
        <f t="shared" si="1749"/>
        <v>1.1398794994244814E-2</v>
      </c>
      <c r="BA641">
        <f t="shared" si="1750"/>
        <v>363993.78054703062</v>
      </c>
      <c r="BB641" t="s">
        <v>191</v>
      </c>
      <c r="BC641">
        <f t="shared" si="1751"/>
        <v>1.6701296234520643E-2</v>
      </c>
      <c r="BD641">
        <f t="shared" si="1752"/>
        <v>148.69981409146587</v>
      </c>
      <c r="BE641">
        <f t="shared" si="1753"/>
        <v>23.437029695525389</v>
      </c>
      <c r="BF641">
        <f t="shared" si="1754"/>
        <v>-2.2672718789999522E-3</v>
      </c>
      <c r="BG641">
        <f t="shared" si="1755"/>
        <v>23.43476242364639</v>
      </c>
      <c r="BH641" s="19">
        <f t="shared" si="1756"/>
        <v>0.17389917807990124</v>
      </c>
      <c r="BI641">
        <f t="shared" si="1757"/>
        <v>20.064105904505897</v>
      </c>
      <c r="BJ641">
        <f t="shared" si="1758"/>
        <v>3.4851059045058967</v>
      </c>
      <c r="BK641">
        <f t="shared" si="1759"/>
        <v>163.81276201388431</v>
      </c>
      <c r="BL641">
        <f t="shared" si="1760"/>
        <v>2.8590720539281782</v>
      </c>
      <c r="BM641">
        <f t="shared" si="1761"/>
        <v>248.46382655370417</v>
      </c>
      <c r="BN641">
        <f t="shared" si="1762"/>
        <v>16.564255103580276</v>
      </c>
      <c r="BO641">
        <f t="shared" si="1763"/>
        <v>16</v>
      </c>
      <c r="BP641">
        <f t="shared" si="1764"/>
        <v>33</v>
      </c>
      <c r="BQ641">
        <f t="shared" si="1765"/>
        <v>51</v>
      </c>
      <c r="BR641">
        <f t="shared" si="1766"/>
        <v>-16.493014858344662</v>
      </c>
      <c r="BS641" t="str">
        <f t="shared" si="1767"/>
        <v>NEGATIF</v>
      </c>
      <c r="BT641">
        <f t="shared" si="1768"/>
        <v>-0.2878574128584605</v>
      </c>
      <c r="BU641">
        <f t="shared" si="1769"/>
        <v>16</v>
      </c>
      <c r="BV641">
        <f t="shared" si="1770"/>
        <v>-1950</v>
      </c>
      <c r="BW641">
        <f t="shared" si="1771"/>
        <v>25</v>
      </c>
      <c r="BX641" t="str">
        <f t="shared" si="1772"/>
        <v>NEGATIF</v>
      </c>
      <c r="BY641">
        <f t="shared" si="1773"/>
        <v>57.618954418738831</v>
      </c>
      <c r="BZ641">
        <f t="shared" si="1774"/>
        <v>237.61895441873884</v>
      </c>
      <c r="CA641">
        <f t="shared" si="1775"/>
        <v>-71.547116922273489</v>
      </c>
      <c r="CB641" t="str">
        <f t="shared" si="1776"/>
        <v>NEGATIF</v>
      </c>
      <c r="CC641">
        <f t="shared" si="1777"/>
        <v>71</v>
      </c>
      <c r="CD641">
        <f t="shared" si="1778"/>
        <v>32</v>
      </c>
      <c r="CE641">
        <f t="shared" si="1779"/>
        <v>49</v>
      </c>
      <c r="CG641">
        <f t="shared" si="1780"/>
        <v>4.3365118454662532</v>
      </c>
      <c r="CH641">
        <f t="shared" si="1781"/>
        <v>0.40901376371527576</v>
      </c>
      <c r="CI641">
        <f t="shared" si="1782"/>
        <v>0.40905333507460218</v>
      </c>
    </row>
    <row r="642" spans="1:87">
      <c r="A642">
        <f t="shared" ref="A642:E642" si="1867">A544</f>
        <v>7.0027777777777782</v>
      </c>
      <c r="B642">
        <f t="shared" si="1867"/>
        <v>111.315</v>
      </c>
      <c r="C642">
        <f t="shared" si="1867"/>
        <v>7</v>
      </c>
      <c r="D642">
        <f t="shared" si="1867"/>
        <v>2017</v>
      </c>
      <c r="E642">
        <f t="shared" si="1867"/>
        <v>5</v>
      </c>
      <c r="F642">
        <f t="shared" si="1784"/>
        <v>23</v>
      </c>
      <c r="G642">
        <f t="shared" ref="G642:M642" si="1868">G544</f>
        <v>0.12222152900771403</v>
      </c>
      <c r="H642">
        <f t="shared" si="1868"/>
        <v>11</v>
      </c>
      <c r="I642">
        <f t="shared" si="1868"/>
        <v>15</v>
      </c>
      <c r="J642">
        <f t="shared" si="1868"/>
        <v>11.25</v>
      </c>
      <c r="K642">
        <f t="shared" si="1868"/>
        <v>0</v>
      </c>
      <c r="L642">
        <f t="shared" si="1868"/>
        <v>20</v>
      </c>
      <c r="M642">
        <f t="shared" si="1868"/>
        <v>-13</v>
      </c>
      <c r="N642">
        <f t="shared" si="1789"/>
        <v>2457896.6770833335</v>
      </c>
      <c r="O642">
        <f t="shared" si="1844"/>
        <v>8.1270152549154447E-4</v>
      </c>
      <c r="P642">
        <f t="shared" si="1713"/>
        <v>2457896.6778960349</v>
      </c>
      <c r="Q642">
        <f t="shared" si="1715"/>
        <v>0.17389946327268729</v>
      </c>
      <c r="R642">
        <f t="shared" si="1716"/>
        <v>249.44414268418609</v>
      </c>
      <c r="S642">
        <f t="shared" si="1717"/>
        <v>319.57771544414572</v>
      </c>
      <c r="T642">
        <f t="shared" si="1718"/>
        <v>4.3536215896535735</v>
      </c>
      <c r="U642">
        <f t="shared" si="1719"/>
        <v>5.5776833505018759</v>
      </c>
      <c r="V642">
        <f t="shared" si="1720"/>
        <v>148.69474430683806</v>
      </c>
      <c r="W642">
        <f t="shared" si="1721"/>
        <v>2.5952128685654174</v>
      </c>
      <c r="X642">
        <f t="shared" si="1722"/>
        <v>60.980406503999802</v>
      </c>
      <c r="Y642">
        <f t="shared" si="1723"/>
        <v>1.0643088726993613</v>
      </c>
      <c r="Z642">
        <f t="shared" si="1724"/>
        <v>137.74147332663415</v>
      </c>
      <c r="AA642">
        <f t="shared" si="1725"/>
        <v>2.4040422260977126</v>
      </c>
      <c r="AB642">
        <f t="shared" si="1726"/>
        <v>-14520.72584481537</v>
      </c>
      <c r="AC642">
        <f t="shared" si="1727"/>
        <v>9.7547156328069811</v>
      </c>
      <c r="AD642">
        <f t="shared" si="1728"/>
        <v>-368.77077585152574</v>
      </c>
      <c r="AE642">
        <f t="shared" si="1729"/>
        <v>313.55465170685727</v>
      </c>
      <c r="AF642">
        <f t="shared" si="1730"/>
        <v>361.04301203030866</v>
      </c>
      <c r="AG642">
        <f t="shared" si="1731"/>
        <v>3326.1106530908764</v>
      </c>
      <c r="AH642">
        <f t="shared" si="1732"/>
        <v>-10879.033588206046</v>
      </c>
      <c r="AI642">
        <f t="shared" si="1733"/>
        <v>-3.0219537745016796</v>
      </c>
      <c r="AJ642">
        <f t="shared" si="1734"/>
        <v>246.42218890968442</v>
      </c>
      <c r="AK642">
        <f t="shared" si="1735"/>
        <v>4.3008785464454489</v>
      </c>
      <c r="AL642">
        <f t="shared" si="1736"/>
        <v>246</v>
      </c>
      <c r="AM642">
        <f t="shared" si="1737"/>
        <v>25</v>
      </c>
      <c r="AN642">
        <f t="shared" si="1738"/>
        <v>19</v>
      </c>
      <c r="AP642">
        <f t="shared" si="1739"/>
        <v>4.9687192875393036</v>
      </c>
      <c r="AQ642">
        <f t="shared" si="1740"/>
        <v>8.6720511174907713E-2</v>
      </c>
      <c r="AR642" t="str">
        <f t="shared" si="1741"/>
        <v>POSITIF</v>
      </c>
      <c r="AS642">
        <f t="shared" si="1742"/>
        <v>4</v>
      </c>
      <c r="AT642">
        <f t="shared" si="1743"/>
        <v>58</v>
      </c>
      <c r="AU642">
        <f t="shared" si="1744"/>
        <v>7</v>
      </c>
      <c r="AV642">
        <f t="shared" si="1745"/>
        <v>1.0041203130122363</v>
      </c>
      <c r="AW642" s="4">
        <f t="shared" si="1746"/>
        <v>4.1838346375509844E-2</v>
      </c>
      <c r="AX642">
        <f t="shared" si="1747"/>
        <v>1.7525205548219583E-2</v>
      </c>
      <c r="AY642">
        <f t="shared" si="1748"/>
        <v>0.27360279044044855</v>
      </c>
      <c r="AZ642" s="4">
        <f t="shared" si="1749"/>
        <v>1.1400116268352023E-2</v>
      </c>
      <c r="BA642">
        <f t="shared" si="1750"/>
        <v>363951.5939683055</v>
      </c>
      <c r="BB642" t="s">
        <v>191</v>
      </c>
      <c r="BC642">
        <f t="shared" si="1751"/>
        <v>1.6701296222542548E-2</v>
      </c>
      <c r="BD642">
        <f t="shared" si="1752"/>
        <v>148.69926248975722</v>
      </c>
      <c r="BE642">
        <f t="shared" si="1753"/>
        <v>23.437029691816694</v>
      </c>
      <c r="BF642">
        <f t="shared" si="1754"/>
        <v>-2.2673072440947835E-3</v>
      </c>
      <c r="BG642">
        <f t="shared" si="1755"/>
        <v>23.434762384572601</v>
      </c>
      <c r="BH642" s="19">
        <f t="shared" si="1756"/>
        <v>0.17389946327268729</v>
      </c>
      <c r="BI642">
        <f t="shared" si="1757"/>
        <v>20.31479037993898</v>
      </c>
      <c r="BJ642">
        <f t="shared" si="1758"/>
        <v>3.7357903799389796</v>
      </c>
      <c r="BK642">
        <f t="shared" si="1759"/>
        <v>167.57770927538095</v>
      </c>
      <c r="BL642">
        <f t="shared" si="1760"/>
        <v>2.9247827798052386</v>
      </c>
      <c r="BM642">
        <f t="shared" si="1761"/>
        <v>248.45914642370374</v>
      </c>
      <c r="BN642">
        <f t="shared" si="1762"/>
        <v>16.563943094913583</v>
      </c>
      <c r="BO642">
        <f t="shared" si="1763"/>
        <v>16</v>
      </c>
      <c r="BP642">
        <f t="shared" si="1764"/>
        <v>33</v>
      </c>
      <c r="BQ642">
        <f t="shared" si="1765"/>
        <v>50</v>
      </c>
      <c r="BR642">
        <f t="shared" si="1766"/>
        <v>-16.479127714092911</v>
      </c>
      <c r="BS642" t="str">
        <f t="shared" si="1767"/>
        <v>NEGATIF</v>
      </c>
      <c r="BT642">
        <f t="shared" si="1768"/>
        <v>-0.28761503646756809</v>
      </c>
      <c r="BU642">
        <f t="shared" si="1769"/>
        <v>16</v>
      </c>
      <c r="BV642">
        <f t="shared" si="1770"/>
        <v>-1949</v>
      </c>
      <c r="BW642">
        <f t="shared" si="1771"/>
        <v>15</v>
      </c>
      <c r="BX642" t="str">
        <f t="shared" si="1772"/>
        <v>NEGATIF</v>
      </c>
      <c r="BY642">
        <f t="shared" si="1773"/>
        <v>50.943674322756401</v>
      </c>
      <c r="BZ642">
        <f t="shared" si="1774"/>
        <v>230.94367432275641</v>
      </c>
      <c r="CA642">
        <f t="shared" si="1775"/>
        <v>-74.594830448050246</v>
      </c>
      <c r="CB642" t="str">
        <f t="shared" si="1776"/>
        <v>NEGATIF</v>
      </c>
      <c r="CC642">
        <f t="shared" si="1777"/>
        <v>74</v>
      </c>
      <c r="CD642">
        <f t="shared" si="1778"/>
        <v>35</v>
      </c>
      <c r="CE642">
        <f t="shared" si="1779"/>
        <v>41</v>
      </c>
      <c r="CG642">
        <f t="shared" si="1780"/>
        <v>4.336430161788325</v>
      </c>
      <c r="CH642">
        <f t="shared" si="1781"/>
        <v>0.4090137630333095</v>
      </c>
      <c r="CI642">
        <f t="shared" si="1782"/>
        <v>0.40905333500987323</v>
      </c>
    </row>
    <row r="643" spans="1:87">
      <c r="A643">
        <f t="shared" ref="A643:E643" si="1869">A545</f>
        <v>7.0027777777777782</v>
      </c>
      <c r="B643">
        <f t="shared" si="1869"/>
        <v>111.315</v>
      </c>
      <c r="C643">
        <f t="shared" si="1869"/>
        <v>7</v>
      </c>
      <c r="D643">
        <f t="shared" si="1869"/>
        <v>2017</v>
      </c>
      <c r="E643">
        <f t="shared" si="1869"/>
        <v>5</v>
      </c>
      <c r="F643">
        <f t="shared" si="1784"/>
        <v>23</v>
      </c>
      <c r="G643">
        <f t="shared" ref="G643:M643" si="1870">G545</f>
        <v>0.12222152900771403</v>
      </c>
      <c r="H643">
        <f t="shared" si="1870"/>
        <v>11</v>
      </c>
      <c r="I643">
        <f t="shared" si="1870"/>
        <v>30</v>
      </c>
      <c r="J643">
        <f t="shared" si="1870"/>
        <v>11.5</v>
      </c>
      <c r="K643">
        <f t="shared" si="1870"/>
        <v>0</v>
      </c>
      <c r="L643">
        <f t="shared" si="1870"/>
        <v>20</v>
      </c>
      <c r="M643">
        <f t="shared" si="1870"/>
        <v>-13</v>
      </c>
      <c r="N643">
        <f t="shared" si="1789"/>
        <v>2457896.6875</v>
      </c>
      <c r="O643">
        <f t="shared" si="1844"/>
        <v>8.1270152549154447E-4</v>
      </c>
      <c r="P643">
        <f t="shared" si="1713"/>
        <v>2457896.6883127014</v>
      </c>
      <c r="Q643">
        <f t="shared" si="1715"/>
        <v>0.17389974846547337</v>
      </c>
      <c r="R643">
        <f t="shared" si="1716"/>
        <v>249.44414268418609</v>
      </c>
      <c r="S643">
        <f t="shared" si="1717"/>
        <v>319.71380911341112</v>
      </c>
      <c r="T643">
        <f t="shared" si="1718"/>
        <v>4.3536215896535735</v>
      </c>
      <c r="U643">
        <f t="shared" si="1719"/>
        <v>5.580058633121677</v>
      </c>
      <c r="V643">
        <f t="shared" si="1720"/>
        <v>148.69419270349238</v>
      </c>
      <c r="W643">
        <f t="shared" si="1721"/>
        <v>2.5952032412708705</v>
      </c>
      <c r="X643">
        <f t="shared" si="1722"/>
        <v>60.990673663612142</v>
      </c>
      <c r="Y643">
        <f t="shared" si="1723"/>
        <v>1.0644880684394245</v>
      </c>
      <c r="Z643">
        <f t="shared" si="1724"/>
        <v>137.75173999599974</v>
      </c>
      <c r="AA643">
        <f t="shared" si="1725"/>
        <v>2.404221413281356</v>
      </c>
      <c r="AB643">
        <f t="shared" si="1726"/>
        <v>-14479.745242387455</v>
      </c>
      <c r="AC643">
        <f t="shared" si="1727"/>
        <v>11.033660132485265</v>
      </c>
      <c r="AD643">
        <f t="shared" si="1728"/>
        <v>-416.76324422100555</v>
      </c>
      <c r="AE643">
        <f t="shared" si="1729"/>
        <v>307.48257353387379</v>
      </c>
      <c r="AF643">
        <f t="shared" si="1730"/>
        <v>361.19412072753346</v>
      </c>
      <c r="AG643">
        <f t="shared" si="1731"/>
        <v>3319.3453739856777</v>
      </c>
      <c r="AH643">
        <f t="shared" si="1732"/>
        <v>-10897.452758228888</v>
      </c>
      <c r="AI643">
        <f t="shared" si="1733"/>
        <v>-3.0270702106191356</v>
      </c>
      <c r="AJ643">
        <f t="shared" si="1734"/>
        <v>246.41707247356695</v>
      </c>
      <c r="AK643">
        <f t="shared" si="1735"/>
        <v>4.3007892477892309</v>
      </c>
      <c r="AL643">
        <f t="shared" si="1736"/>
        <v>246</v>
      </c>
      <c r="AM643">
        <f t="shared" si="1737"/>
        <v>25</v>
      </c>
      <c r="AN643">
        <f t="shared" si="1738"/>
        <v>1</v>
      </c>
      <c r="AP643">
        <f t="shared" si="1739"/>
        <v>4.9536511404525534</v>
      </c>
      <c r="AQ643">
        <f t="shared" si="1740"/>
        <v>8.6457522396069131E-2</v>
      </c>
      <c r="AR643" t="str">
        <f t="shared" si="1741"/>
        <v>POSITIF</v>
      </c>
      <c r="AS643">
        <f t="shared" si="1742"/>
        <v>4</v>
      </c>
      <c r="AT643">
        <f t="shared" si="1743"/>
        <v>57</v>
      </c>
      <c r="AU643">
        <f t="shared" si="1744"/>
        <v>13</v>
      </c>
      <c r="AV643">
        <f t="shared" si="1745"/>
        <v>1.0042364264156756</v>
      </c>
      <c r="AW643" s="4">
        <f t="shared" si="1746"/>
        <v>4.1843184433986484E-2</v>
      </c>
      <c r="AX643">
        <f t="shared" si="1747"/>
        <v>1.7527232109415296E-2</v>
      </c>
      <c r="AY643">
        <f t="shared" si="1748"/>
        <v>0.27363442603153676</v>
      </c>
      <c r="AZ643" s="4">
        <f t="shared" si="1749"/>
        <v>1.1401434417980699E-2</v>
      </c>
      <c r="BA643">
        <f t="shared" si="1750"/>
        <v>363909.51689325646</v>
      </c>
      <c r="BB643" t="s">
        <v>191</v>
      </c>
      <c r="BC643">
        <f t="shared" si="1751"/>
        <v>1.6701296210564452E-2</v>
      </c>
      <c r="BD643">
        <f t="shared" si="1752"/>
        <v>148.69871088804857</v>
      </c>
      <c r="BE643">
        <f t="shared" si="1753"/>
        <v>23.437029688107998</v>
      </c>
      <c r="BF643">
        <f t="shared" si="1754"/>
        <v>-2.2673425982220512E-3</v>
      </c>
      <c r="BG643">
        <f t="shared" si="1755"/>
        <v>23.434762345509775</v>
      </c>
      <c r="BH643" s="19">
        <f t="shared" si="1756"/>
        <v>0.17389974846547337</v>
      </c>
      <c r="BI643">
        <f t="shared" si="1757"/>
        <v>20.565474855403107</v>
      </c>
      <c r="BJ643">
        <f t="shared" si="1758"/>
        <v>3.986474855403106</v>
      </c>
      <c r="BK643">
        <f t="shared" si="1759"/>
        <v>171.34261303843945</v>
      </c>
      <c r="BL643">
        <f t="shared" si="1760"/>
        <v>2.9904927464913338</v>
      </c>
      <c r="BM643">
        <f t="shared" si="1761"/>
        <v>248.45450979260715</v>
      </c>
      <c r="BN643">
        <f t="shared" si="1762"/>
        <v>16.563633986173809</v>
      </c>
      <c r="BO643">
        <f t="shared" si="1763"/>
        <v>16</v>
      </c>
      <c r="BP643">
        <f t="shared" si="1764"/>
        <v>33</v>
      </c>
      <c r="BQ643">
        <f t="shared" si="1765"/>
        <v>49</v>
      </c>
      <c r="BR643">
        <f t="shared" si="1766"/>
        <v>-16.493141254404318</v>
      </c>
      <c r="BS643" t="str">
        <f t="shared" si="1767"/>
        <v>NEGATIF</v>
      </c>
      <c r="BT643">
        <f t="shared" si="1768"/>
        <v>-0.28785961888586303</v>
      </c>
      <c r="BU643">
        <f t="shared" si="1769"/>
        <v>16</v>
      </c>
      <c r="BV643">
        <f t="shared" si="1770"/>
        <v>-1950</v>
      </c>
      <c r="BW643">
        <f t="shared" si="1771"/>
        <v>24</v>
      </c>
      <c r="BX643" t="str">
        <f t="shared" si="1772"/>
        <v>NEGATIF</v>
      </c>
      <c r="BY643">
        <f t="shared" si="1773"/>
        <v>40.969490809599087</v>
      </c>
      <c r="BZ643">
        <f t="shared" si="1774"/>
        <v>220.96949080959908</v>
      </c>
      <c r="CA643">
        <f t="shared" si="1775"/>
        <v>-77.283130579453911</v>
      </c>
      <c r="CB643" t="str">
        <f t="shared" si="1776"/>
        <v>NEGATIF</v>
      </c>
      <c r="CC643">
        <f t="shared" si="1777"/>
        <v>77</v>
      </c>
      <c r="CD643">
        <f t="shared" si="1778"/>
        <v>16</v>
      </c>
      <c r="CE643">
        <f t="shared" si="1779"/>
        <v>59</v>
      </c>
      <c r="CG643">
        <f t="shared" si="1780"/>
        <v>4.3363492373094887</v>
      </c>
      <c r="CH643">
        <f t="shared" si="1781"/>
        <v>0.40901376235153453</v>
      </c>
      <c r="CI643">
        <f t="shared" si="1782"/>
        <v>0.40905333494514429</v>
      </c>
    </row>
    <row r="644" spans="1:87">
      <c r="A644">
        <f t="shared" ref="A644:E644" si="1871">A546</f>
        <v>7.0027777777777782</v>
      </c>
      <c r="B644">
        <f t="shared" si="1871"/>
        <v>111.315</v>
      </c>
      <c r="C644">
        <f t="shared" si="1871"/>
        <v>7</v>
      </c>
      <c r="D644">
        <f t="shared" si="1871"/>
        <v>2017</v>
      </c>
      <c r="E644">
        <f t="shared" si="1871"/>
        <v>5</v>
      </c>
      <c r="F644">
        <f t="shared" si="1784"/>
        <v>23</v>
      </c>
      <c r="G644">
        <f t="shared" ref="G644:M644" si="1872">G546</f>
        <v>0.12222152900771403</v>
      </c>
      <c r="H644">
        <f t="shared" si="1872"/>
        <v>11</v>
      </c>
      <c r="I644">
        <f t="shared" si="1872"/>
        <v>45</v>
      </c>
      <c r="J644">
        <f t="shared" si="1872"/>
        <v>11.75</v>
      </c>
      <c r="K644">
        <f t="shared" si="1872"/>
        <v>0</v>
      </c>
      <c r="L644">
        <f t="shared" si="1872"/>
        <v>20</v>
      </c>
      <c r="M644">
        <f t="shared" si="1872"/>
        <v>-13</v>
      </c>
      <c r="N644">
        <f t="shared" si="1789"/>
        <v>2457896.697916667</v>
      </c>
      <c r="O644">
        <f t="shared" si="1844"/>
        <v>8.1270152549154447E-4</v>
      </c>
      <c r="P644">
        <f t="shared" si="1713"/>
        <v>2457896.6987293684</v>
      </c>
      <c r="Q644">
        <f t="shared" si="1715"/>
        <v>0.1739000336582722</v>
      </c>
      <c r="R644">
        <f t="shared" si="1716"/>
        <v>249.44414268418609</v>
      </c>
      <c r="S644">
        <f t="shared" si="1717"/>
        <v>319.84990278874466</v>
      </c>
      <c r="T644">
        <f t="shared" si="1718"/>
        <v>4.3536215896535735</v>
      </c>
      <c r="U644">
        <f t="shared" si="1719"/>
        <v>5.5824339158473872</v>
      </c>
      <c r="V644">
        <f t="shared" si="1720"/>
        <v>148.69364110012208</v>
      </c>
      <c r="W644">
        <f t="shared" si="1721"/>
        <v>2.5951936139758938</v>
      </c>
      <c r="X644">
        <f t="shared" si="1722"/>
        <v>61.000940823682868</v>
      </c>
      <c r="Y644">
        <f t="shared" si="1723"/>
        <v>1.0646672641874877</v>
      </c>
      <c r="Z644">
        <f t="shared" si="1724"/>
        <v>137.76200666582372</v>
      </c>
      <c r="AA644">
        <f t="shared" si="1725"/>
        <v>2.4044006004729996</v>
      </c>
      <c r="AB644">
        <f t="shared" si="1726"/>
        <v>-14438.682044508036</v>
      </c>
      <c r="AC644">
        <f t="shared" si="1727"/>
        <v>12.311441590900639</v>
      </c>
      <c r="AD644">
        <f t="shared" si="1728"/>
        <v>-464.57998922898418</v>
      </c>
      <c r="AE644">
        <f t="shared" si="1729"/>
        <v>301.3780853254234</v>
      </c>
      <c r="AF644">
        <f t="shared" si="1730"/>
        <v>361.33974296163137</v>
      </c>
      <c r="AG644">
        <f t="shared" si="1731"/>
        <v>3312.5541008974365</v>
      </c>
      <c r="AH644">
        <f t="shared" si="1732"/>
        <v>-10915.678662961629</v>
      </c>
      <c r="AI644">
        <f t="shared" si="1733"/>
        <v>-3.0321329619337858</v>
      </c>
      <c r="AJ644">
        <f t="shared" si="1734"/>
        <v>246.41200972225229</v>
      </c>
      <c r="AK644">
        <f t="shared" si="1735"/>
        <v>4.3007008861095803</v>
      </c>
      <c r="AL644">
        <f t="shared" si="1736"/>
        <v>246</v>
      </c>
      <c r="AM644">
        <f t="shared" si="1737"/>
        <v>24</v>
      </c>
      <c r="AN644">
        <f t="shared" si="1738"/>
        <v>43</v>
      </c>
      <c r="AP644">
        <f t="shared" si="1739"/>
        <v>4.9534713994609811</v>
      </c>
      <c r="AQ644">
        <f t="shared" si="1740"/>
        <v>8.6454385323965391E-2</v>
      </c>
      <c r="AR644" t="str">
        <f t="shared" si="1741"/>
        <v>POSITIF</v>
      </c>
      <c r="AS644">
        <f t="shared" si="1742"/>
        <v>4</v>
      </c>
      <c r="AT644">
        <f t="shared" si="1743"/>
        <v>57</v>
      </c>
      <c r="AU644">
        <f t="shared" si="1744"/>
        <v>12</v>
      </c>
      <c r="AV644">
        <f t="shared" si="1745"/>
        <v>1.0043522636886866</v>
      </c>
      <c r="AW644" s="4">
        <f t="shared" si="1746"/>
        <v>4.184801098702861E-2</v>
      </c>
      <c r="AX644">
        <f t="shared" si="1747"/>
        <v>1.7529253851225869E-2</v>
      </c>
      <c r="AY644">
        <f t="shared" si="1748"/>
        <v>0.2736659863886774</v>
      </c>
      <c r="AZ644" s="4">
        <f t="shared" si="1749"/>
        <v>1.1402749432861558E-2</v>
      </c>
      <c r="BA644">
        <f t="shared" si="1750"/>
        <v>363867.54957701406</v>
      </c>
      <c r="BB644" t="s">
        <v>191</v>
      </c>
      <c r="BC644">
        <f t="shared" si="1751"/>
        <v>1.6701296198586353E-2</v>
      </c>
      <c r="BD644">
        <f t="shared" si="1752"/>
        <v>148.6981592863153</v>
      </c>
      <c r="BE644">
        <f t="shared" si="1753"/>
        <v>23.437029684399302</v>
      </c>
      <c r="BF644">
        <f t="shared" si="1754"/>
        <v>-2.2673779413771473E-3</v>
      </c>
      <c r="BG644">
        <f t="shared" si="1755"/>
        <v>23.434762306457927</v>
      </c>
      <c r="BH644" s="19">
        <f t="shared" si="1756"/>
        <v>0.1739000336582722</v>
      </c>
      <c r="BI644">
        <f t="shared" si="1757"/>
        <v>20.816159342074148</v>
      </c>
      <c r="BJ644">
        <f t="shared" si="1758"/>
        <v>4.2371593420741469</v>
      </c>
      <c r="BK644">
        <f t="shared" si="1759"/>
        <v>175.10746829671768</v>
      </c>
      <c r="BL644">
        <f t="shared" si="1760"/>
        <v>3.0562018666093107</v>
      </c>
      <c r="BM644">
        <f t="shared" si="1761"/>
        <v>248.44992183439456</v>
      </c>
      <c r="BN644">
        <f t="shared" si="1762"/>
        <v>16.563328122292969</v>
      </c>
      <c r="BO644">
        <f t="shared" si="1763"/>
        <v>16</v>
      </c>
      <c r="BP644">
        <f t="shared" si="1764"/>
        <v>33</v>
      </c>
      <c r="BQ644">
        <f t="shared" si="1765"/>
        <v>47</v>
      </c>
      <c r="BR644">
        <f t="shared" si="1766"/>
        <v>-16.492481409645993</v>
      </c>
      <c r="BS644" t="str">
        <f t="shared" si="1767"/>
        <v>NEGATIF</v>
      </c>
      <c r="BT644">
        <f t="shared" si="1768"/>
        <v>-0.28784810242227826</v>
      </c>
      <c r="BU644">
        <f t="shared" si="1769"/>
        <v>16</v>
      </c>
      <c r="BV644">
        <f t="shared" si="1770"/>
        <v>-1950</v>
      </c>
      <c r="BW644">
        <f t="shared" si="1771"/>
        <v>27</v>
      </c>
      <c r="BX644" t="str">
        <f t="shared" si="1772"/>
        <v>NEGATIF</v>
      </c>
      <c r="BY644">
        <f t="shared" si="1773"/>
        <v>26.323275042196141</v>
      </c>
      <c r="BZ644">
        <f t="shared" si="1774"/>
        <v>206.32327504219614</v>
      </c>
      <c r="CA644">
        <f t="shared" si="1775"/>
        <v>-79.372714730867713</v>
      </c>
      <c r="CB644" t="str">
        <f t="shared" si="1776"/>
        <v>NEGATIF</v>
      </c>
      <c r="CC644">
        <f t="shared" si="1777"/>
        <v>79</v>
      </c>
      <c r="CD644">
        <f t="shared" si="1778"/>
        <v>22</v>
      </c>
      <c r="CE644">
        <f t="shared" si="1779"/>
        <v>21</v>
      </c>
      <c r="CG644">
        <f t="shared" si="1780"/>
        <v>4.3362691623327354</v>
      </c>
      <c r="CH644">
        <f t="shared" si="1781"/>
        <v>0.40901376166995124</v>
      </c>
      <c r="CI644">
        <f t="shared" si="1782"/>
        <v>0.40905333488041534</v>
      </c>
    </row>
    <row r="645" spans="1:87">
      <c r="A645">
        <f t="shared" ref="A645:E645" si="1873">A547</f>
        <v>7.0027777777777782</v>
      </c>
      <c r="B645">
        <f t="shared" si="1873"/>
        <v>111.315</v>
      </c>
      <c r="C645">
        <f t="shared" si="1873"/>
        <v>7</v>
      </c>
      <c r="D645">
        <f t="shared" si="1873"/>
        <v>2017</v>
      </c>
      <c r="E645">
        <f t="shared" si="1873"/>
        <v>5</v>
      </c>
      <c r="F645">
        <f t="shared" si="1784"/>
        <v>23</v>
      </c>
      <c r="G645">
        <f t="shared" ref="G645:M645" si="1874">G547</f>
        <v>0.12222152900771403</v>
      </c>
      <c r="H645">
        <f t="shared" si="1874"/>
        <v>12</v>
      </c>
      <c r="I645">
        <f t="shared" si="1874"/>
        <v>0</v>
      </c>
      <c r="J645">
        <f t="shared" si="1874"/>
        <v>12</v>
      </c>
      <c r="K645">
        <f t="shared" si="1874"/>
        <v>0</v>
      </c>
      <c r="L645">
        <f t="shared" si="1874"/>
        <v>20</v>
      </c>
      <c r="M645">
        <f t="shared" si="1874"/>
        <v>-13</v>
      </c>
      <c r="N645">
        <f t="shared" si="1789"/>
        <v>2457896.7083333335</v>
      </c>
      <c r="O645">
        <f t="shared" si="1844"/>
        <v>8.1270152549154447E-4</v>
      </c>
      <c r="P645">
        <f t="shared" si="1713"/>
        <v>2457896.7091460349</v>
      </c>
      <c r="Q645">
        <f t="shared" si="1715"/>
        <v>0.17390031885105828</v>
      </c>
      <c r="R645">
        <f t="shared" si="1716"/>
        <v>249.44414268418609</v>
      </c>
      <c r="S645">
        <f t="shared" si="1717"/>
        <v>319.98599645801005</v>
      </c>
      <c r="T645">
        <f t="shared" si="1718"/>
        <v>4.3536215896535735</v>
      </c>
      <c r="U645">
        <f t="shared" si="1719"/>
        <v>5.5848091984671884</v>
      </c>
      <c r="V645">
        <f t="shared" si="1720"/>
        <v>148.69308949677645</v>
      </c>
      <c r="W645">
        <f t="shared" si="1721"/>
        <v>2.5951839866813473</v>
      </c>
      <c r="X645">
        <f t="shared" si="1722"/>
        <v>61.011207983295208</v>
      </c>
      <c r="Y645">
        <f t="shared" si="1723"/>
        <v>1.0648464599275509</v>
      </c>
      <c r="Z645">
        <f t="shared" si="1724"/>
        <v>137.77227333519022</v>
      </c>
      <c r="AA645">
        <f t="shared" si="1725"/>
        <v>2.4045797876566586</v>
      </c>
      <c r="AB645">
        <f t="shared" si="1726"/>
        <v>-14397.536486516079</v>
      </c>
      <c r="AC645">
        <f t="shared" si="1727"/>
        <v>13.587925198363733</v>
      </c>
      <c r="AD645">
        <f t="shared" si="1728"/>
        <v>-512.20084498865106</v>
      </c>
      <c r="AE645">
        <f t="shared" si="1729"/>
        <v>295.24183106093631</v>
      </c>
      <c r="AF645">
        <f t="shared" si="1730"/>
        <v>361.47987511132089</v>
      </c>
      <c r="AG645">
        <f t="shared" si="1731"/>
        <v>3305.7368859934309</v>
      </c>
      <c r="AH645">
        <f t="shared" si="1732"/>
        <v>-10933.690814140678</v>
      </c>
      <c r="AI645">
        <f t="shared" si="1733"/>
        <v>-3.0371363372612996</v>
      </c>
      <c r="AJ645">
        <f t="shared" si="1734"/>
        <v>246.40700634692479</v>
      </c>
      <c r="AK645">
        <f t="shared" si="1735"/>
        <v>4.3006135607364024</v>
      </c>
      <c r="AL645">
        <f t="shared" si="1736"/>
        <v>246</v>
      </c>
      <c r="AM645">
        <f t="shared" si="1737"/>
        <v>24</v>
      </c>
      <c r="AN645">
        <f t="shared" si="1738"/>
        <v>25</v>
      </c>
      <c r="AP645">
        <f t="shared" si="1739"/>
        <v>4.9681442206297897</v>
      </c>
      <c r="AQ645">
        <f t="shared" si="1740"/>
        <v>8.671047436391742E-2</v>
      </c>
      <c r="AR645" t="str">
        <f t="shared" si="1741"/>
        <v>POSITIF</v>
      </c>
      <c r="AS645">
        <f t="shared" si="1742"/>
        <v>4</v>
      </c>
      <c r="AT645">
        <f t="shared" si="1743"/>
        <v>58</v>
      </c>
      <c r="AU645">
        <f t="shared" si="1744"/>
        <v>5</v>
      </c>
      <c r="AV645">
        <f t="shared" si="1745"/>
        <v>1.0044678239129561</v>
      </c>
      <c r="AW645" s="4">
        <f t="shared" si="1746"/>
        <v>4.1852825996373168E-2</v>
      </c>
      <c r="AX645">
        <f t="shared" si="1747"/>
        <v>1.7531270757623715E-2</v>
      </c>
      <c r="AY645">
        <f t="shared" si="1748"/>
        <v>0.2736974712616797</v>
      </c>
      <c r="AZ645" s="4">
        <f t="shared" si="1749"/>
        <v>1.1404061302569988E-2</v>
      </c>
      <c r="BA645">
        <f t="shared" si="1750"/>
        <v>363825.69227957679</v>
      </c>
      <c r="BB645" t="s">
        <v>191</v>
      </c>
      <c r="BC645">
        <f t="shared" si="1751"/>
        <v>1.6701296186608258E-2</v>
      </c>
      <c r="BD645">
        <f t="shared" si="1752"/>
        <v>148.69760768460665</v>
      </c>
      <c r="BE645">
        <f t="shared" si="1753"/>
        <v>23.437029680690607</v>
      </c>
      <c r="BF645">
        <f t="shared" si="1754"/>
        <v>-2.2674132735507366E-3</v>
      </c>
      <c r="BG645">
        <f t="shared" si="1755"/>
        <v>23.434762267417057</v>
      </c>
      <c r="BH645" s="19">
        <f t="shared" si="1756"/>
        <v>0.17390031885105828</v>
      </c>
      <c r="BI645">
        <f t="shared" si="1757"/>
        <v>21.06684381753827</v>
      </c>
      <c r="BJ645">
        <f t="shared" si="1758"/>
        <v>4.4878438175382698</v>
      </c>
      <c r="BK645">
        <f t="shared" si="1759"/>
        <v>178.87226955729992</v>
      </c>
      <c r="BL645">
        <f t="shared" si="1760"/>
        <v>3.1219100442897036</v>
      </c>
      <c r="BM645">
        <f t="shared" si="1761"/>
        <v>248.44538770577412</v>
      </c>
      <c r="BN645">
        <f t="shared" si="1762"/>
        <v>16.563025847051609</v>
      </c>
      <c r="BO645">
        <f t="shared" si="1763"/>
        <v>16</v>
      </c>
      <c r="BP645">
        <f t="shared" si="1764"/>
        <v>33</v>
      </c>
      <c r="BQ645">
        <f t="shared" si="1765"/>
        <v>46</v>
      </c>
      <c r="BR645">
        <f t="shared" si="1766"/>
        <v>-16.477184721148994</v>
      </c>
      <c r="BS645" t="str">
        <f t="shared" si="1767"/>
        <v>NEGATIF</v>
      </c>
      <c r="BT645">
        <f t="shared" si="1768"/>
        <v>-0.28758112484335369</v>
      </c>
      <c r="BU645">
        <f t="shared" si="1769"/>
        <v>16</v>
      </c>
      <c r="BV645">
        <f t="shared" si="1770"/>
        <v>-1949</v>
      </c>
      <c r="BW645">
        <f t="shared" si="1771"/>
        <v>22</v>
      </c>
      <c r="BX645" t="str">
        <f t="shared" si="1772"/>
        <v>NEGATIF</v>
      </c>
      <c r="BY645">
        <f t="shared" si="1773"/>
        <v>6.5398156006944212</v>
      </c>
      <c r="BZ645">
        <f t="shared" si="1774"/>
        <v>186.53981560069442</v>
      </c>
      <c r="CA645">
        <f t="shared" si="1775"/>
        <v>-80.461636964711019</v>
      </c>
      <c r="CB645" t="str">
        <f t="shared" si="1776"/>
        <v>NEGATIF</v>
      </c>
      <c r="CC645">
        <f t="shared" si="1777"/>
        <v>80</v>
      </c>
      <c r="CD645">
        <f t="shared" si="1778"/>
        <v>27</v>
      </c>
      <c r="CE645">
        <f t="shared" si="1779"/>
        <v>41</v>
      </c>
      <c r="CG645">
        <f t="shared" si="1780"/>
        <v>4.3361900268595992</v>
      </c>
      <c r="CH645">
        <f t="shared" si="1781"/>
        <v>0.40901376098855952</v>
      </c>
      <c r="CI645">
        <f t="shared" si="1782"/>
        <v>0.4090533348156864</v>
      </c>
    </row>
    <row r="646" spans="1:87">
      <c r="A646">
        <f t="shared" ref="A646:E646" si="1875">A548</f>
        <v>7.0027777777777782</v>
      </c>
      <c r="B646">
        <f t="shared" si="1875"/>
        <v>111.315</v>
      </c>
      <c r="C646">
        <f t="shared" si="1875"/>
        <v>7</v>
      </c>
      <c r="D646">
        <f t="shared" si="1875"/>
        <v>2017</v>
      </c>
      <c r="E646">
        <f t="shared" si="1875"/>
        <v>5</v>
      </c>
      <c r="F646">
        <f t="shared" si="1784"/>
        <v>23</v>
      </c>
      <c r="G646">
        <f t="shared" ref="G646:M646" si="1876">G548</f>
        <v>0.12222152900771403</v>
      </c>
      <c r="H646">
        <f t="shared" si="1876"/>
        <v>12</v>
      </c>
      <c r="I646">
        <f t="shared" si="1876"/>
        <v>15</v>
      </c>
      <c r="J646">
        <f t="shared" si="1876"/>
        <v>12.25</v>
      </c>
      <c r="K646">
        <f t="shared" si="1876"/>
        <v>0</v>
      </c>
      <c r="L646">
        <f t="shared" si="1876"/>
        <v>20</v>
      </c>
      <c r="M646">
        <f t="shared" si="1876"/>
        <v>-13</v>
      </c>
      <c r="N646">
        <f t="shared" si="1789"/>
        <v>2457896.71875</v>
      </c>
      <c r="O646">
        <f t="shared" si="1844"/>
        <v>8.1270152549154447E-4</v>
      </c>
      <c r="P646">
        <f t="shared" si="1713"/>
        <v>2457896.7195627014</v>
      </c>
      <c r="Q646">
        <f t="shared" si="1715"/>
        <v>0.17390060404384436</v>
      </c>
      <c r="R646">
        <f t="shared" si="1716"/>
        <v>249.44414268418609</v>
      </c>
      <c r="S646">
        <f t="shared" si="1717"/>
        <v>320.12209012727544</v>
      </c>
      <c r="T646">
        <f t="shared" si="1718"/>
        <v>4.3536215896535735</v>
      </c>
      <c r="U646">
        <f t="shared" si="1719"/>
        <v>5.5871844810869895</v>
      </c>
      <c r="V646">
        <f t="shared" si="1720"/>
        <v>148.69253789343077</v>
      </c>
      <c r="W646">
        <f t="shared" si="1721"/>
        <v>2.5951743593868004</v>
      </c>
      <c r="X646">
        <f t="shared" si="1722"/>
        <v>61.021475142906638</v>
      </c>
      <c r="Y646">
        <f t="shared" si="1723"/>
        <v>1.0650256556675981</v>
      </c>
      <c r="Z646">
        <f t="shared" si="1724"/>
        <v>137.78254000455581</v>
      </c>
      <c r="AA646">
        <f t="shared" si="1725"/>
        <v>2.404758974840302</v>
      </c>
      <c r="AB646">
        <f t="shared" si="1726"/>
        <v>-14356.308798724293</v>
      </c>
      <c r="AC646">
        <f t="shared" si="1727"/>
        <v>14.86297645305209</v>
      </c>
      <c r="AD646">
        <f t="shared" si="1728"/>
        <v>-559.60573461279512</v>
      </c>
      <c r="AE646">
        <f t="shared" si="1729"/>
        <v>289.07445725279644</v>
      </c>
      <c r="AF646">
        <f t="shared" si="1730"/>
        <v>361.61451371822233</v>
      </c>
      <c r="AG646">
        <f t="shared" si="1731"/>
        <v>3298.8937807272118</v>
      </c>
      <c r="AH646">
        <f t="shared" si="1732"/>
        <v>-10951.468805185803</v>
      </c>
      <c r="AI646">
        <f t="shared" si="1733"/>
        <v>-3.0420746681071673</v>
      </c>
      <c r="AJ646">
        <f t="shared" si="1734"/>
        <v>246.40206801607891</v>
      </c>
      <c r="AK646">
        <f t="shared" si="1735"/>
        <v>4.3005273706035894</v>
      </c>
      <c r="AL646">
        <f t="shared" si="1736"/>
        <v>246</v>
      </c>
      <c r="AM646">
        <f t="shared" si="1737"/>
        <v>24</v>
      </c>
      <c r="AN646">
        <f t="shared" si="1738"/>
        <v>7</v>
      </c>
      <c r="AP646">
        <f t="shared" si="1739"/>
        <v>4.967038164709729</v>
      </c>
      <c r="AQ646">
        <f t="shared" si="1740"/>
        <v>8.6691170046401186E-2</v>
      </c>
      <c r="AR646" t="str">
        <f t="shared" si="1741"/>
        <v>POSITIF</v>
      </c>
      <c r="AS646">
        <f t="shared" si="1742"/>
        <v>4</v>
      </c>
      <c r="AT646">
        <f t="shared" si="1743"/>
        <v>58</v>
      </c>
      <c r="AU646">
        <f t="shared" si="1744"/>
        <v>1</v>
      </c>
      <c r="AV646">
        <f t="shared" si="1745"/>
        <v>1.0045831061874746</v>
      </c>
      <c r="AW646" s="4">
        <f t="shared" si="1746"/>
        <v>4.1857629424478106E-2</v>
      </c>
      <c r="AX646">
        <f t="shared" si="1747"/>
        <v>1.7533282812883251E-2</v>
      </c>
      <c r="AY646">
        <f t="shared" si="1748"/>
        <v>0.27372888040506693</v>
      </c>
      <c r="AZ646" s="4">
        <f t="shared" si="1749"/>
        <v>1.1405370016877789E-2</v>
      </c>
      <c r="BA646">
        <f t="shared" si="1750"/>
        <v>363783.94525458704</v>
      </c>
      <c r="BB646" t="s">
        <v>191</v>
      </c>
      <c r="BC646">
        <f t="shared" si="1751"/>
        <v>1.6701296174630158E-2</v>
      </c>
      <c r="BD646">
        <f t="shared" si="1752"/>
        <v>148.697056082898</v>
      </c>
      <c r="BE646">
        <f t="shared" si="1753"/>
        <v>23.437029676981911</v>
      </c>
      <c r="BF646">
        <f t="shared" si="1754"/>
        <v>-2.2674485947382131E-3</v>
      </c>
      <c r="BG646">
        <f t="shared" si="1755"/>
        <v>23.434762228387171</v>
      </c>
      <c r="BH646" s="19">
        <f t="shared" si="1756"/>
        <v>0.17390060404384436</v>
      </c>
      <c r="BI646">
        <f t="shared" si="1757"/>
        <v>21.31752829303344</v>
      </c>
      <c r="BJ646">
        <f t="shared" si="1758"/>
        <v>4.7385282930334398</v>
      </c>
      <c r="BK646">
        <f t="shared" si="1759"/>
        <v>182.63701185270045</v>
      </c>
      <c r="BL646">
        <f t="shared" si="1760"/>
        <v>3.1876171928335317</v>
      </c>
      <c r="BM646">
        <f t="shared" si="1761"/>
        <v>248.44091254280113</v>
      </c>
      <c r="BN646">
        <f t="shared" si="1762"/>
        <v>16.562727502853409</v>
      </c>
      <c r="BO646">
        <f t="shared" si="1763"/>
        <v>16</v>
      </c>
      <c r="BP646">
        <f t="shared" si="1764"/>
        <v>33</v>
      </c>
      <c r="BQ646">
        <f t="shared" si="1765"/>
        <v>45</v>
      </c>
      <c r="BR646">
        <f t="shared" si="1766"/>
        <v>-16.477458663772605</v>
      </c>
      <c r="BS646" t="str">
        <f t="shared" si="1767"/>
        <v>NEGATIF</v>
      </c>
      <c r="BT646">
        <f t="shared" si="1768"/>
        <v>-0.28758590604409728</v>
      </c>
      <c r="BU646">
        <f t="shared" si="1769"/>
        <v>16</v>
      </c>
      <c r="BV646">
        <f t="shared" si="1770"/>
        <v>-1949</v>
      </c>
      <c r="BW646">
        <f t="shared" si="1771"/>
        <v>21</v>
      </c>
      <c r="BX646" t="str">
        <f t="shared" si="1772"/>
        <v>NEGATIF</v>
      </c>
      <c r="BY646">
        <f t="shared" si="1773"/>
        <v>-14.992873144791799</v>
      </c>
      <c r="BZ646">
        <f t="shared" si="1774"/>
        <v>165.00712685520821</v>
      </c>
      <c r="CA646">
        <f t="shared" si="1775"/>
        <v>-80.180718301977123</v>
      </c>
      <c r="CB646" t="str">
        <f t="shared" si="1776"/>
        <v>NEGATIF</v>
      </c>
      <c r="CC646">
        <f t="shared" si="1777"/>
        <v>80</v>
      </c>
      <c r="CD646">
        <f t="shared" si="1778"/>
        <v>10</v>
      </c>
      <c r="CE646">
        <f t="shared" si="1779"/>
        <v>50</v>
      </c>
      <c r="CG646">
        <f t="shared" si="1780"/>
        <v>4.3361119205311578</v>
      </c>
      <c r="CH646">
        <f t="shared" si="1781"/>
        <v>0.40901376030735948</v>
      </c>
      <c r="CI646">
        <f t="shared" si="1782"/>
        <v>0.4090533347509574</v>
      </c>
    </row>
    <row r="647" spans="1:87">
      <c r="A647">
        <f t="shared" ref="A647:E647" si="1877">A549</f>
        <v>7.0027777777777782</v>
      </c>
      <c r="B647">
        <f t="shared" si="1877"/>
        <v>111.315</v>
      </c>
      <c r="C647">
        <f t="shared" si="1877"/>
        <v>7</v>
      </c>
      <c r="D647">
        <f t="shared" si="1877"/>
        <v>2017</v>
      </c>
      <c r="E647">
        <f t="shared" si="1877"/>
        <v>5</v>
      </c>
      <c r="F647">
        <f t="shared" si="1784"/>
        <v>23</v>
      </c>
      <c r="G647">
        <f t="shared" ref="G647:M647" si="1878">G549</f>
        <v>0.12222152900771403</v>
      </c>
      <c r="H647">
        <f t="shared" si="1878"/>
        <v>12</v>
      </c>
      <c r="I647">
        <f t="shared" si="1878"/>
        <v>30</v>
      </c>
      <c r="J647">
        <f t="shared" si="1878"/>
        <v>12.5</v>
      </c>
      <c r="K647">
        <f t="shared" si="1878"/>
        <v>0</v>
      </c>
      <c r="L647">
        <f t="shared" si="1878"/>
        <v>20</v>
      </c>
      <c r="M647">
        <f t="shared" si="1878"/>
        <v>-13</v>
      </c>
      <c r="N647">
        <f t="shared" si="1789"/>
        <v>2457896.729166667</v>
      </c>
      <c r="O647">
        <f t="shared" si="1844"/>
        <v>8.1270152549154447E-4</v>
      </c>
      <c r="P647">
        <f t="shared" si="1713"/>
        <v>2457896.7299793684</v>
      </c>
      <c r="Q647">
        <f t="shared" si="1715"/>
        <v>0.17390088923664318</v>
      </c>
      <c r="R647">
        <f t="shared" si="1716"/>
        <v>249.44414268418609</v>
      </c>
      <c r="S647">
        <f t="shared" si="1717"/>
        <v>320.25818380260898</v>
      </c>
      <c r="T647">
        <f t="shared" si="1718"/>
        <v>4.3536215896535735</v>
      </c>
      <c r="U647">
        <f t="shared" si="1719"/>
        <v>5.5895597638127006</v>
      </c>
      <c r="V647">
        <f t="shared" si="1720"/>
        <v>148.69198629006047</v>
      </c>
      <c r="W647">
        <f t="shared" si="1721"/>
        <v>2.5951647320918236</v>
      </c>
      <c r="X647">
        <f t="shared" si="1722"/>
        <v>61.031742302978273</v>
      </c>
      <c r="Y647">
        <f t="shared" si="1723"/>
        <v>1.0652048514156776</v>
      </c>
      <c r="Z647">
        <f t="shared" si="1724"/>
        <v>137.79280667437979</v>
      </c>
      <c r="AA647">
        <f t="shared" si="1725"/>
        <v>2.4049381620319452</v>
      </c>
      <c r="AB647">
        <f t="shared" si="1726"/>
        <v>-14314.999211894097</v>
      </c>
      <c r="AC647">
        <f t="shared" si="1727"/>
        <v>16.136461004328506</v>
      </c>
      <c r="AD647">
        <f t="shared" si="1728"/>
        <v>-606.77467225310795</v>
      </c>
      <c r="AE647">
        <f t="shared" si="1729"/>
        <v>282.87661368631206</v>
      </c>
      <c r="AF647">
        <f t="shared" si="1730"/>
        <v>361.74365546636614</v>
      </c>
      <c r="AG647">
        <f t="shared" si="1731"/>
        <v>3292.0248367412009</v>
      </c>
      <c r="AH647">
        <f t="shared" si="1732"/>
        <v>-10968.992317248998</v>
      </c>
      <c r="AI647">
        <f t="shared" si="1733"/>
        <v>-3.0469423103469437</v>
      </c>
      <c r="AJ647">
        <f t="shared" si="1734"/>
        <v>246.39720037383915</v>
      </c>
      <c r="AK647">
        <f t="shared" si="1735"/>
        <v>4.3004424142196962</v>
      </c>
      <c r="AL647">
        <f t="shared" si="1736"/>
        <v>246</v>
      </c>
      <c r="AM647">
        <f t="shared" si="1737"/>
        <v>23</v>
      </c>
      <c r="AN647">
        <f t="shared" si="1738"/>
        <v>49</v>
      </c>
      <c r="AP647">
        <f t="shared" si="1739"/>
        <v>4.9520681492132148</v>
      </c>
      <c r="AQ647">
        <f t="shared" si="1740"/>
        <v>8.6429893986912434E-2</v>
      </c>
      <c r="AR647" t="str">
        <f t="shared" si="1741"/>
        <v>POSITIF</v>
      </c>
      <c r="AS647">
        <f t="shared" si="1742"/>
        <v>4</v>
      </c>
      <c r="AT647">
        <f t="shared" si="1743"/>
        <v>57</v>
      </c>
      <c r="AU647">
        <f t="shared" si="1744"/>
        <v>7</v>
      </c>
      <c r="AV647">
        <f t="shared" si="1745"/>
        <v>1.0046981096129959</v>
      </c>
      <c r="AW647" s="4">
        <f t="shared" si="1746"/>
        <v>4.1862421233874826E-2</v>
      </c>
      <c r="AX647">
        <f t="shared" si="1747"/>
        <v>1.753529000130967E-2</v>
      </c>
      <c r="AY647">
        <f t="shared" si="1748"/>
        <v>0.27376021357384306</v>
      </c>
      <c r="AZ647" s="4">
        <f t="shared" si="1749"/>
        <v>1.1406675565576794E-2</v>
      </c>
      <c r="BA647">
        <f t="shared" si="1750"/>
        <v>363742.30875496514</v>
      </c>
      <c r="BB647" t="s">
        <v>191</v>
      </c>
      <c r="BC647">
        <f t="shared" si="1751"/>
        <v>1.6701296162652063E-2</v>
      </c>
      <c r="BD647">
        <f t="shared" si="1752"/>
        <v>148.69650448116474</v>
      </c>
      <c r="BE647">
        <f t="shared" si="1753"/>
        <v>23.437029673273216</v>
      </c>
      <c r="BF647">
        <f t="shared" si="1754"/>
        <v>-2.2674839049349883E-3</v>
      </c>
      <c r="BG647">
        <f t="shared" si="1755"/>
        <v>23.434762189368282</v>
      </c>
      <c r="BH647" s="19">
        <f t="shared" si="1756"/>
        <v>0.17390088923664318</v>
      </c>
      <c r="BI647">
        <f t="shared" si="1757"/>
        <v>21.568212779704481</v>
      </c>
      <c r="BJ647">
        <f t="shared" si="1758"/>
        <v>4.9892127797044807</v>
      </c>
      <c r="BK647">
        <f t="shared" si="1759"/>
        <v>186.40169023620805</v>
      </c>
      <c r="BL647">
        <f t="shared" si="1760"/>
        <v>3.2533232259043974</v>
      </c>
      <c r="BM647">
        <f t="shared" si="1761"/>
        <v>248.43650145935914</v>
      </c>
      <c r="BN647">
        <f t="shared" si="1762"/>
        <v>16.562433430623944</v>
      </c>
      <c r="BO647">
        <f t="shared" si="1763"/>
        <v>16</v>
      </c>
      <c r="BP647">
        <f t="shared" si="1764"/>
        <v>33</v>
      </c>
      <c r="BQ647">
        <f t="shared" si="1765"/>
        <v>44</v>
      </c>
      <c r="BR647">
        <f t="shared" si="1766"/>
        <v>-16.491415588320351</v>
      </c>
      <c r="BS647" t="str">
        <f t="shared" si="1767"/>
        <v>NEGATIF</v>
      </c>
      <c r="BT647">
        <f t="shared" si="1768"/>
        <v>-0.28782950033090782</v>
      </c>
      <c r="BU647">
        <f t="shared" si="1769"/>
        <v>16</v>
      </c>
      <c r="BV647">
        <f t="shared" si="1770"/>
        <v>-1950</v>
      </c>
      <c r="BW647">
        <f t="shared" si="1771"/>
        <v>30</v>
      </c>
      <c r="BX647" t="str">
        <f t="shared" si="1772"/>
        <v>NEGATIF</v>
      </c>
      <c r="BY647">
        <f t="shared" si="1773"/>
        <v>-32.849317260572718</v>
      </c>
      <c r="BZ647">
        <f t="shared" si="1774"/>
        <v>147.15068273942728</v>
      </c>
      <c r="CA647">
        <f t="shared" si="1775"/>
        <v>-78.632766856438437</v>
      </c>
      <c r="CB647" t="str">
        <f t="shared" si="1776"/>
        <v>NEGATIF</v>
      </c>
      <c r="CC647">
        <f t="shared" si="1777"/>
        <v>78</v>
      </c>
      <c r="CD647">
        <f t="shared" si="1778"/>
        <v>37</v>
      </c>
      <c r="CE647">
        <f t="shared" si="1779"/>
        <v>57</v>
      </c>
      <c r="CG647">
        <f t="shared" si="1780"/>
        <v>4.3360349326015148</v>
      </c>
      <c r="CH647">
        <f t="shared" si="1781"/>
        <v>0.40901375962635139</v>
      </c>
      <c r="CI647">
        <f t="shared" si="1782"/>
        <v>0.40905333468622845</v>
      </c>
    </row>
    <row r="648" spans="1:87">
      <c r="A648">
        <f t="shared" ref="A648:E648" si="1879">A550</f>
        <v>7.0027777777777782</v>
      </c>
      <c r="B648">
        <f t="shared" si="1879"/>
        <v>111.315</v>
      </c>
      <c r="C648">
        <f t="shared" si="1879"/>
        <v>7</v>
      </c>
      <c r="D648">
        <f t="shared" si="1879"/>
        <v>2017</v>
      </c>
      <c r="E648">
        <f t="shared" si="1879"/>
        <v>5</v>
      </c>
      <c r="F648">
        <f t="shared" si="1784"/>
        <v>23</v>
      </c>
      <c r="G648">
        <f t="shared" ref="G648:M648" si="1880">G550</f>
        <v>0.12222152900771403</v>
      </c>
      <c r="H648">
        <f t="shared" si="1880"/>
        <v>12</v>
      </c>
      <c r="I648">
        <f t="shared" si="1880"/>
        <v>45</v>
      </c>
      <c r="J648">
        <f t="shared" si="1880"/>
        <v>12.75</v>
      </c>
      <c r="K648">
        <f t="shared" si="1880"/>
        <v>0</v>
      </c>
      <c r="L648">
        <f t="shared" si="1880"/>
        <v>20</v>
      </c>
      <c r="M648">
        <f t="shared" si="1880"/>
        <v>-13</v>
      </c>
      <c r="N648">
        <f t="shared" si="1789"/>
        <v>2457896.7395833335</v>
      </c>
      <c r="O648">
        <f t="shared" si="1844"/>
        <v>8.1270152549154447E-4</v>
      </c>
      <c r="P648">
        <f t="shared" si="1713"/>
        <v>2457896.7403960349</v>
      </c>
      <c r="Q648">
        <f t="shared" si="1715"/>
        <v>0.17390117442942926</v>
      </c>
      <c r="R648">
        <f t="shared" si="1716"/>
        <v>249.44414268418609</v>
      </c>
      <c r="S648">
        <f t="shared" si="1717"/>
        <v>320.39427747187437</v>
      </c>
      <c r="T648">
        <f t="shared" si="1718"/>
        <v>4.3536215896535735</v>
      </c>
      <c r="U648">
        <f t="shared" si="1719"/>
        <v>5.5919350464325017</v>
      </c>
      <c r="V648">
        <f t="shared" si="1720"/>
        <v>148.69143468671484</v>
      </c>
      <c r="W648">
        <f t="shared" si="1721"/>
        <v>2.5951551047972772</v>
      </c>
      <c r="X648">
        <f t="shared" si="1722"/>
        <v>61.042009462589704</v>
      </c>
      <c r="Y648">
        <f t="shared" si="1723"/>
        <v>1.0653840471557248</v>
      </c>
      <c r="Z648">
        <f t="shared" si="1724"/>
        <v>137.80307334374538</v>
      </c>
      <c r="AA648">
        <f t="shared" si="1725"/>
        <v>2.4051173492155886</v>
      </c>
      <c r="AB648">
        <f t="shared" si="1726"/>
        <v>-14273.607962776576</v>
      </c>
      <c r="AC648">
        <f t="shared" si="1727"/>
        <v>17.408244495388704</v>
      </c>
      <c r="AD648">
        <f t="shared" si="1728"/>
        <v>-653.68776520764447</v>
      </c>
      <c r="AE648">
        <f t="shared" si="1729"/>
        <v>276.64895418978296</v>
      </c>
      <c r="AF648">
        <f t="shared" si="1730"/>
        <v>361.86729716609648</v>
      </c>
      <c r="AG648">
        <f t="shared" si="1731"/>
        <v>3285.1301067913996</v>
      </c>
      <c r="AH648">
        <f t="shared" si="1732"/>
        <v>-10986.241125341552</v>
      </c>
      <c r="AI648">
        <f t="shared" si="1733"/>
        <v>-3.0517336459282087</v>
      </c>
      <c r="AJ648">
        <f t="shared" si="1734"/>
        <v>246.39240903825788</v>
      </c>
      <c r="AK648">
        <f t="shared" si="1735"/>
        <v>4.3003587896382349</v>
      </c>
      <c r="AL648">
        <f t="shared" si="1736"/>
        <v>246</v>
      </c>
      <c r="AM648">
        <f t="shared" si="1737"/>
        <v>23</v>
      </c>
      <c r="AN648">
        <f t="shared" si="1738"/>
        <v>32</v>
      </c>
      <c r="AP648">
        <f t="shared" si="1739"/>
        <v>4.9530029916543974</v>
      </c>
      <c r="AQ648">
        <f t="shared" si="1740"/>
        <v>8.6446210065498463E-2</v>
      </c>
      <c r="AR648" t="str">
        <f t="shared" si="1741"/>
        <v>POSITIF</v>
      </c>
      <c r="AS648">
        <f t="shared" si="1742"/>
        <v>4</v>
      </c>
      <c r="AT648">
        <f t="shared" si="1743"/>
        <v>57</v>
      </c>
      <c r="AU648">
        <f t="shared" si="1744"/>
        <v>10</v>
      </c>
      <c r="AV648">
        <f t="shared" si="1745"/>
        <v>1.0048128332767168</v>
      </c>
      <c r="AW648" s="4">
        <f t="shared" si="1746"/>
        <v>4.1867201386529863E-2</v>
      </c>
      <c r="AX648">
        <f t="shared" si="1747"/>
        <v>1.7537292306971552E-2</v>
      </c>
      <c r="AY648">
        <f t="shared" si="1748"/>
        <v>0.27379147051931824</v>
      </c>
      <c r="AZ648" s="4">
        <f t="shared" si="1749"/>
        <v>1.1407977938304927E-2</v>
      </c>
      <c r="BA648">
        <f t="shared" si="1750"/>
        <v>363700.7830384571</v>
      </c>
      <c r="BB648" t="s">
        <v>191</v>
      </c>
      <c r="BC648">
        <f t="shared" si="1751"/>
        <v>1.6701296150673964E-2</v>
      </c>
      <c r="BD648">
        <f t="shared" si="1752"/>
        <v>148.69595287945609</v>
      </c>
      <c r="BE648">
        <f t="shared" si="1753"/>
        <v>23.43702966956452</v>
      </c>
      <c r="BF648">
        <f t="shared" si="1754"/>
        <v>-2.2675192041317167E-3</v>
      </c>
      <c r="BG648">
        <f t="shared" si="1755"/>
        <v>23.434762150360388</v>
      </c>
      <c r="BH648" s="19">
        <f t="shared" si="1756"/>
        <v>0.17390117442942926</v>
      </c>
      <c r="BI648">
        <f t="shared" si="1757"/>
        <v>21.818897255168608</v>
      </c>
      <c r="BJ648">
        <f t="shared" si="1758"/>
        <v>5.2398972551686072</v>
      </c>
      <c r="BK648">
        <f t="shared" si="1759"/>
        <v>190.16629928190767</v>
      </c>
      <c r="BL648">
        <f t="shared" si="1760"/>
        <v>3.3190280488022172</v>
      </c>
      <c r="BM648">
        <f t="shared" si="1761"/>
        <v>248.43215954562146</v>
      </c>
      <c r="BN648">
        <f t="shared" si="1762"/>
        <v>16.562143969708096</v>
      </c>
      <c r="BO648">
        <f t="shared" si="1763"/>
        <v>16</v>
      </c>
      <c r="BP648">
        <f t="shared" si="1764"/>
        <v>33</v>
      </c>
      <c r="BQ648">
        <f t="shared" si="1765"/>
        <v>43</v>
      </c>
      <c r="BR648">
        <f t="shared" si="1766"/>
        <v>-16.489700894262842</v>
      </c>
      <c r="BS648" t="str">
        <f t="shared" si="1767"/>
        <v>NEGATIF</v>
      </c>
      <c r="BT648">
        <f t="shared" si="1768"/>
        <v>-0.28779957327393996</v>
      </c>
      <c r="BU648">
        <f t="shared" si="1769"/>
        <v>16</v>
      </c>
      <c r="BV648">
        <f t="shared" si="1770"/>
        <v>-1950</v>
      </c>
      <c r="BW648">
        <f t="shared" si="1771"/>
        <v>37</v>
      </c>
      <c r="BX648" t="str">
        <f t="shared" si="1772"/>
        <v>NEGATIF</v>
      </c>
      <c r="BY648">
        <f t="shared" si="1773"/>
        <v>-45.441490167422813</v>
      </c>
      <c r="BZ648">
        <f t="shared" si="1774"/>
        <v>134.55850983257719</v>
      </c>
      <c r="CA648">
        <f t="shared" si="1775"/>
        <v>-76.259361453253845</v>
      </c>
      <c r="CB648" t="str">
        <f t="shared" si="1776"/>
        <v>NEGATIF</v>
      </c>
      <c r="CC648">
        <f t="shared" si="1777"/>
        <v>76</v>
      </c>
      <c r="CD648">
        <f t="shared" si="1778"/>
        <v>15</v>
      </c>
      <c r="CE648">
        <f t="shared" si="1779"/>
        <v>33</v>
      </c>
      <c r="CG648">
        <f t="shared" si="1780"/>
        <v>4.3359591519109548</v>
      </c>
      <c r="CH648">
        <f t="shared" si="1781"/>
        <v>0.40901375894553521</v>
      </c>
      <c r="CI648">
        <f t="shared" si="1782"/>
        <v>0.40905333462149951</v>
      </c>
    </row>
    <row r="649" spans="1:87">
      <c r="A649">
        <f t="shared" ref="A649:E649" si="1881">A551</f>
        <v>7.0027777777777782</v>
      </c>
      <c r="B649">
        <f t="shared" si="1881"/>
        <v>111.315</v>
      </c>
      <c r="C649">
        <f t="shared" si="1881"/>
        <v>7</v>
      </c>
      <c r="D649">
        <f t="shared" si="1881"/>
        <v>2017</v>
      </c>
      <c r="E649">
        <f t="shared" si="1881"/>
        <v>5</v>
      </c>
      <c r="F649">
        <f t="shared" si="1784"/>
        <v>23</v>
      </c>
      <c r="G649">
        <f t="shared" ref="G649:M649" si="1882">G551</f>
        <v>0.12222152900771403</v>
      </c>
      <c r="H649">
        <f t="shared" si="1882"/>
        <v>13</v>
      </c>
      <c r="I649">
        <f t="shared" si="1882"/>
        <v>0</v>
      </c>
      <c r="J649">
        <f t="shared" si="1882"/>
        <v>13</v>
      </c>
      <c r="K649">
        <f t="shared" si="1882"/>
        <v>0</v>
      </c>
      <c r="L649">
        <f t="shared" si="1882"/>
        <v>20</v>
      </c>
      <c r="M649">
        <f t="shared" si="1882"/>
        <v>-13</v>
      </c>
      <c r="N649">
        <f t="shared" si="1789"/>
        <v>2457896.75</v>
      </c>
      <c r="O649">
        <f t="shared" si="1844"/>
        <v>8.1270152549154447E-4</v>
      </c>
      <c r="P649">
        <f t="shared" si="1713"/>
        <v>2457896.7508127014</v>
      </c>
      <c r="Q649">
        <f t="shared" si="1715"/>
        <v>0.17390145962221534</v>
      </c>
      <c r="R649">
        <f t="shared" si="1716"/>
        <v>249.44414268418609</v>
      </c>
      <c r="S649">
        <f t="shared" si="1717"/>
        <v>320.53037114112522</v>
      </c>
      <c r="T649">
        <f t="shared" si="1718"/>
        <v>4.3536215896535735</v>
      </c>
      <c r="U649">
        <f t="shared" si="1719"/>
        <v>5.5943103290520488</v>
      </c>
      <c r="V649">
        <f t="shared" si="1720"/>
        <v>148.69088308336916</v>
      </c>
      <c r="W649">
        <f t="shared" si="1721"/>
        <v>2.5951454775027298</v>
      </c>
      <c r="X649">
        <f t="shared" si="1722"/>
        <v>61.052276622202044</v>
      </c>
      <c r="Y649">
        <f t="shared" si="1723"/>
        <v>1.0655632428957877</v>
      </c>
      <c r="Z649">
        <f t="shared" si="1724"/>
        <v>137.81334001311188</v>
      </c>
      <c r="AA649">
        <f t="shared" si="1725"/>
        <v>2.4052965363992476</v>
      </c>
      <c r="AB649">
        <f t="shared" si="1726"/>
        <v>-14232.135283064046</v>
      </c>
      <c r="AC649">
        <f t="shared" si="1727"/>
        <v>18.678192920134855</v>
      </c>
      <c r="AD649">
        <f t="shared" si="1728"/>
        <v>-700.32523500185494</v>
      </c>
      <c r="AE649">
        <f t="shared" si="1729"/>
        <v>270.39213490417688</v>
      </c>
      <c r="AF649">
        <f t="shared" si="1730"/>
        <v>361.9854357887109</v>
      </c>
      <c r="AG649">
        <f t="shared" si="1731"/>
        <v>3278.2096429084841</v>
      </c>
      <c r="AH649">
        <f t="shared" si="1732"/>
        <v>-11003.195111544395</v>
      </c>
      <c r="AI649">
        <f t="shared" si="1733"/>
        <v>-3.05644308654011</v>
      </c>
      <c r="AJ649">
        <f t="shared" si="1734"/>
        <v>246.38769959764599</v>
      </c>
      <c r="AK649">
        <f t="shared" si="1735"/>
        <v>4.3002765943936305</v>
      </c>
      <c r="AL649">
        <f t="shared" si="1736"/>
        <v>246</v>
      </c>
      <c r="AM649">
        <f t="shared" si="1737"/>
        <v>23</v>
      </c>
      <c r="AN649">
        <f t="shared" si="1738"/>
        <v>15</v>
      </c>
      <c r="AP649">
        <f t="shared" si="1739"/>
        <v>4.9686657715071423</v>
      </c>
      <c r="AQ649">
        <f t="shared" si="1740"/>
        <v>8.6719577143943891E-2</v>
      </c>
      <c r="AR649" t="str">
        <f t="shared" si="1741"/>
        <v>POSITIF</v>
      </c>
      <c r="AS649">
        <f t="shared" si="1742"/>
        <v>4</v>
      </c>
      <c r="AT649">
        <f t="shared" si="1743"/>
        <v>58</v>
      </c>
      <c r="AU649">
        <f t="shared" si="1744"/>
        <v>7</v>
      </c>
      <c r="AV649">
        <f t="shared" si="1745"/>
        <v>1.0049272762830483</v>
      </c>
      <c r="AW649" s="4">
        <f t="shared" si="1746"/>
        <v>4.1871969845127012E-2</v>
      </c>
      <c r="AX649">
        <f t="shared" si="1747"/>
        <v>1.7539289714237918E-2</v>
      </c>
      <c r="AY649">
        <f t="shared" si="1748"/>
        <v>0.27382265099749298</v>
      </c>
      <c r="AZ649" s="4">
        <f t="shared" si="1749"/>
        <v>1.1409277124895541E-2</v>
      </c>
      <c r="BA649">
        <f t="shared" si="1750"/>
        <v>363659.36835649592</v>
      </c>
      <c r="BB649" t="s">
        <v>191</v>
      </c>
      <c r="BC649">
        <f t="shared" si="1751"/>
        <v>1.6701296138695868E-2</v>
      </c>
      <c r="BD649">
        <f t="shared" si="1752"/>
        <v>148.69540127774744</v>
      </c>
      <c r="BE649">
        <f t="shared" si="1753"/>
        <v>23.437029665855825</v>
      </c>
      <c r="BF649">
        <f t="shared" si="1754"/>
        <v>-2.2675544923238108E-3</v>
      </c>
      <c r="BG649">
        <f t="shared" si="1755"/>
        <v>23.434762111363501</v>
      </c>
      <c r="BH649" s="19">
        <f t="shared" si="1756"/>
        <v>0.17390145962221534</v>
      </c>
      <c r="BI649">
        <f t="shared" si="1757"/>
        <v>22.069581730632731</v>
      </c>
      <c r="BJ649">
        <f t="shared" si="1758"/>
        <v>5.49058173063273</v>
      </c>
      <c r="BK649">
        <f t="shared" si="1759"/>
        <v>193.93083409476097</v>
      </c>
      <c r="BL649">
        <f t="shared" si="1760"/>
        <v>3.3847315760924559</v>
      </c>
      <c r="BM649">
        <f t="shared" si="1761"/>
        <v>248.42789186472999</v>
      </c>
      <c r="BN649">
        <f t="shared" si="1762"/>
        <v>16.561859457648666</v>
      </c>
      <c r="BO649">
        <f t="shared" si="1763"/>
        <v>16</v>
      </c>
      <c r="BP649">
        <f t="shared" si="1764"/>
        <v>33</v>
      </c>
      <c r="BQ649">
        <f t="shared" si="1765"/>
        <v>42</v>
      </c>
      <c r="BR649">
        <f t="shared" si="1766"/>
        <v>-16.473476325244011</v>
      </c>
      <c r="BS649" t="str">
        <f t="shared" si="1767"/>
        <v>NEGATIF</v>
      </c>
      <c r="BT649">
        <f t="shared" si="1768"/>
        <v>-0.28751640112484428</v>
      </c>
      <c r="BU649">
        <f t="shared" si="1769"/>
        <v>16</v>
      </c>
      <c r="BV649">
        <f t="shared" si="1770"/>
        <v>-1949</v>
      </c>
      <c r="BW649">
        <f t="shared" si="1771"/>
        <v>35</v>
      </c>
      <c r="BX649" t="str">
        <f t="shared" si="1772"/>
        <v>NEGATIF</v>
      </c>
      <c r="BY649">
        <f t="shared" si="1773"/>
        <v>-53.959961397137853</v>
      </c>
      <c r="BZ649">
        <f t="shared" si="1774"/>
        <v>126.04003860286215</v>
      </c>
      <c r="CA649">
        <f t="shared" si="1775"/>
        <v>-73.41046016729581</v>
      </c>
      <c r="CB649" t="str">
        <f t="shared" si="1776"/>
        <v>NEGATIF</v>
      </c>
      <c r="CC649">
        <f t="shared" si="1777"/>
        <v>73</v>
      </c>
      <c r="CD649">
        <f t="shared" si="1778"/>
        <v>24</v>
      </c>
      <c r="CE649">
        <f t="shared" si="1779"/>
        <v>37</v>
      </c>
      <c r="CG649">
        <f t="shared" si="1780"/>
        <v>4.3358846668279734</v>
      </c>
      <c r="CH649">
        <f t="shared" si="1781"/>
        <v>0.40901375826491115</v>
      </c>
      <c r="CI649">
        <f t="shared" si="1782"/>
        <v>0.40905333455677056</v>
      </c>
    </row>
    <row r="650" spans="1:87">
      <c r="A650">
        <f t="shared" ref="A650:E650" si="1883">A552</f>
        <v>7.0027777777777782</v>
      </c>
      <c r="B650">
        <f t="shared" si="1883"/>
        <v>111.315</v>
      </c>
      <c r="C650">
        <f t="shared" si="1883"/>
        <v>7</v>
      </c>
      <c r="D650">
        <f t="shared" si="1883"/>
        <v>2017</v>
      </c>
      <c r="E650">
        <f t="shared" si="1883"/>
        <v>5</v>
      </c>
      <c r="F650">
        <f t="shared" si="1784"/>
        <v>23</v>
      </c>
      <c r="G650">
        <f t="shared" ref="G650:M650" si="1884">G552</f>
        <v>0.12222152900771403</v>
      </c>
      <c r="H650">
        <f t="shared" si="1884"/>
        <v>13</v>
      </c>
      <c r="I650">
        <f t="shared" si="1884"/>
        <v>15</v>
      </c>
      <c r="J650">
        <f t="shared" si="1884"/>
        <v>13.25</v>
      </c>
      <c r="K650">
        <f t="shared" si="1884"/>
        <v>0</v>
      </c>
      <c r="L650">
        <f t="shared" si="1884"/>
        <v>20</v>
      </c>
      <c r="M650">
        <f t="shared" si="1884"/>
        <v>-13</v>
      </c>
      <c r="N650">
        <f t="shared" si="1789"/>
        <v>2457896.760416667</v>
      </c>
      <c r="O650">
        <f t="shared" si="1844"/>
        <v>8.1270152549154447E-4</v>
      </c>
      <c r="P650">
        <f t="shared" si="1713"/>
        <v>2457896.7612293684</v>
      </c>
      <c r="Q650">
        <f t="shared" si="1715"/>
        <v>0.17390174481501416</v>
      </c>
      <c r="R650">
        <f t="shared" si="1716"/>
        <v>249.44414268418609</v>
      </c>
      <c r="S650">
        <f t="shared" si="1717"/>
        <v>320.66646481647331</v>
      </c>
      <c r="T650">
        <f t="shared" si="1718"/>
        <v>4.3536215896535735</v>
      </c>
      <c r="U650">
        <f t="shared" si="1719"/>
        <v>5.5966856117780139</v>
      </c>
      <c r="V650">
        <f t="shared" si="1720"/>
        <v>148.69033147999886</v>
      </c>
      <c r="W650">
        <f t="shared" si="1721"/>
        <v>2.5951358502077531</v>
      </c>
      <c r="X650">
        <f t="shared" si="1722"/>
        <v>61.062543782272769</v>
      </c>
      <c r="Y650">
        <f t="shared" si="1723"/>
        <v>1.0657424386438512</v>
      </c>
      <c r="Z650">
        <f t="shared" si="1724"/>
        <v>137.82360668293586</v>
      </c>
      <c r="AA650">
        <f t="shared" si="1725"/>
        <v>2.4054757235908912</v>
      </c>
      <c r="AB650">
        <f t="shared" si="1726"/>
        <v>-14190.581404875958</v>
      </c>
      <c r="AC650">
        <f t="shared" si="1727"/>
        <v>19.946172465131514</v>
      </c>
      <c r="AD650">
        <f t="shared" si="1728"/>
        <v>-746.66741931001184</v>
      </c>
      <c r="AE650">
        <f t="shared" si="1729"/>
        <v>264.10681504046431</v>
      </c>
      <c r="AF650">
        <f t="shared" si="1730"/>
        <v>362.09806844819968</v>
      </c>
      <c r="AG650">
        <f t="shared" si="1731"/>
        <v>3271.2634973089494</v>
      </c>
      <c r="AH650">
        <f t="shared" si="1732"/>
        <v>-11019.834270923224</v>
      </c>
      <c r="AI650">
        <f t="shared" si="1733"/>
        <v>-3.061065075256451</v>
      </c>
      <c r="AJ650">
        <f t="shared" si="1734"/>
        <v>246.38307760892963</v>
      </c>
      <c r="AK650">
        <f t="shared" si="1735"/>
        <v>4.3001959254725399</v>
      </c>
      <c r="AL650">
        <f t="shared" si="1736"/>
        <v>246</v>
      </c>
      <c r="AM650">
        <f t="shared" si="1737"/>
        <v>22</v>
      </c>
      <c r="AN650">
        <f t="shared" si="1738"/>
        <v>59</v>
      </c>
      <c r="AP650">
        <f t="shared" si="1739"/>
        <v>4.9693066931317276</v>
      </c>
      <c r="AQ650">
        <f t="shared" si="1740"/>
        <v>8.6730763336540131E-2</v>
      </c>
      <c r="AR650" t="str">
        <f t="shared" si="1741"/>
        <v>POSITIF</v>
      </c>
      <c r="AS650">
        <f t="shared" si="1742"/>
        <v>4</v>
      </c>
      <c r="AT650">
        <f t="shared" si="1743"/>
        <v>58</v>
      </c>
      <c r="AU650">
        <f t="shared" si="1744"/>
        <v>9</v>
      </c>
      <c r="AV650">
        <f t="shared" si="1745"/>
        <v>1.0050414377382402</v>
      </c>
      <c r="AW650" s="4">
        <f t="shared" si="1746"/>
        <v>4.1876726572426672E-2</v>
      </c>
      <c r="AX650">
        <f t="shared" si="1747"/>
        <v>1.7541282207509883E-2</v>
      </c>
      <c r="AY650">
        <f t="shared" si="1748"/>
        <v>0.27385375476486834</v>
      </c>
      <c r="AZ650" s="4">
        <f t="shared" si="1749"/>
        <v>1.1410573115202848E-2</v>
      </c>
      <c r="BA650">
        <f t="shared" si="1750"/>
        <v>363618.0649597735</v>
      </c>
      <c r="BB650" t="s">
        <v>191</v>
      </c>
      <c r="BC650">
        <f t="shared" si="1751"/>
        <v>1.6701296126717769E-2</v>
      </c>
      <c r="BD650">
        <f t="shared" si="1752"/>
        <v>148.69484967601412</v>
      </c>
      <c r="BE650">
        <f t="shared" si="1753"/>
        <v>23.437029662147129</v>
      </c>
      <c r="BF650">
        <f t="shared" si="1754"/>
        <v>-2.2675897695066689E-3</v>
      </c>
      <c r="BG650">
        <f t="shared" si="1755"/>
        <v>23.434762072377623</v>
      </c>
      <c r="BH650" s="19">
        <f t="shared" si="1756"/>
        <v>0.17390174481501416</v>
      </c>
      <c r="BI650">
        <f t="shared" si="1757"/>
        <v>22.320266217303772</v>
      </c>
      <c r="BJ650">
        <f t="shared" si="1758"/>
        <v>5.741266217303771</v>
      </c>
      <c r="BK650">
        <f t="shared" si="1759"/>
        <v>197.69528980824603</v>
      </c>
      <c r="BL650">
        <f t="shared" si="1760"/>
        <v>3.4504337228382824</v>
      </c>
      <c r="BM650">
        <f t="shared" si="1761"/>
        <v>248.42370345131053</v>
      </c>
      <c r="BN650">
        <f t="shared" si="1762"/>
        <v>16.561580230087369</v>
      </c>
      <c r="BO650">
        <f t="shared" si="1763"/>
        <v>16</v>
      </c>
      <c r="BP650">
        <f t="shared" si="1764"/>
        <v>33</v>
      </c>
      <c r="BQ650">
        <f t="shared" si="1765"/>
        <v>41</v>
      </c>
      <c r="BR650">
        <f t="shared" si="1766"/>
        <v>-16.472079297704422</v>
      </c>
      <c r="BS650" t="str">
        <f t="shared" si="1767"/>
        <v>NEGATIF</v>
      </c>
      <c r="BT650">
        <f t="shared" si="1768"/>
        <v>-0.28749201839453742</v>
      </c>
      <c r="BU650">
        <f t="shared" si="1769"/>
        <v>16</v>
      </c>
      <c r="BV650">
        <f t="shared" si="1770"/>
        <v>-1949</v>
      </c>
      <c r="BW650">
        <f t="shared" si="1771"/>
        <v>40</v>
      </c>
      <c r="BX650" t="str">
        <f t="shared" si="1772"/>
        <v>NEGATIF</v>
      </c>
      <c r="BY650">
        <f t="shared" si="1773"/>
        <v>-59.74050720531018</v>
      </c>
      <c r="BZ650">
        <f t="shared" si="1774"/>
        <v>120.25949279468982</v>
      </c>
      <c r="CA650">
        <f t="shared" si="1775"/>
        <v>-70.277936363096842</v>
      </c>
      <c r="CB650" t="str">
        <f t="shared" si="1776"/>
        <v>NEGATIF</v>
      </c>
      <c r="CC650">
        <f t="shared" si="1777"/>
        <v>70</v>
      </c>
      <c r="CD650">
        <f t="shared" si="1778"/>
        <v>16</v>
      </c>
      <c r="CE650">
        <f t="shared" si="1779"/>
        <v>40</v>
      </c>
      <c r="CG650">
        <f t="shared" si="1780"/>
        <v>4.3358115652233691</v>
      </c>
      <c r="CH650">
        <f t="shared" si="1781"/>
        <v>0.40901375758447922</v>
      </c>
      <c r="CI650">
        <f t="shared" si="1782"/>
        <v>0.40905333449204162</v>
      </c>
    </row>
    <row r="651" spans="1:87">
      <c r="A651">
        <f t="shared" ref="A651:E651" si="1885">A553</f>
        <v>7.0027777777777782</v>
      </c>
      <c r="B651">
        <f t="shared" si="1885"/>
        <v>111.315</v>
      </c>
      <c r="C651">
        <f t="shared" si="1885"/>
        <v>7</v>
      </c>
      <c r="D651">
        <f t="shared" si="1885"/>
        <v>2017</v>
      </c>
      <c r="E651">
        <f t="shared" si="1885"/>
        <v>5</v>
      </c>
      <c r="F651">
        <f t="shared" si="1784"/>
        <v>23</v>
      </c>
      <c r="G651">
        <f t="shared" ref="G651:M651" si="1886">G553</f>
        <v>0.12222152900771403</v>
      </c>
      <c r="H651">
        <f t="shared" si="1886"/>
        <v>13</v>
      </c>
      <c r="I651">
        <f t="shared" si="1886"/>
        <v>30</v>
      </c>
      <c r="J651">
        <f t="shared" si="1886"/>
        <v>13.5</v>
      </c>
      <c r="K651">
        <f t="shared" si="1886"/>
        <v>0</v>
      </c>
      <c r="L651">
        <f t="shared" si="1886"/>
        <v>20</v>
      </c>
      <c r="M651">
        <f t="shared" si="1886"/>
        <v>-13</v>
      </c>
      <c r="N651">
        <f t="shared" si="1789"/>
        <v>2457896.7708333335</v>
      </c>
      <c r="O651">
        <f t="shared" si="1844"/>
        <v>8.1270152549154447E-4</v>
      </c>
      <c r="P651">
        <f t="shared" si="1713"/>
        <v>2457896.7716460349</v>
      </c>
      <c r="Q651">
        <f t="shared" si="1715"/>
        <v>0.17390203000780025</v>
      </c>
      <c r="R651">
        <f t="shared" si="1716"/>
        <v>249.44414268418609</v>
      </c>
      <c r="S651">
        <f t="shared" si="1717"/>
        <v>320.8025584857387</v>
      </c>
      <c r="T651">
        <f t="shared" si="1718"/>
        <v>4.3536215896535735</v>
      </c>
      <c r="U651">
        <f t="shared" si="1719"/>
        <v>5.5990608943978151</v>
      </c>
      <c r="V651">
        <f t="shared" si="1720"/>
        <v>148.68977987665323</v>
      </c>
      <c r="W651">
        <f t="shared" si="1721"/>
        <v>2.595126222913207</v>
      </c>
      <c r="X651">
        <f t="shared" si="1722"/>
        <v>61.072810941885109</v>
      </c>
      <c r="Y651">
        <f t="shared" si="1723"/>
        <v>1.0659216343839144</v>
      </c>
      <c r="Z651">
        <f t="shared" si="1724"/>
        <v>137.83387335230145</v>
      </c>
      <c r="AA651">
        <f t="shared" si="1725"/>
        <v>2.4056549107745346</v>
      </c>
      <c r="AB651">
        <f t="shared" si="1726"/>
        <v>-14148.946566376793</v>
      </c>
      <c r="AC651">
        <f t="shared" si="1727"/>
        <v>21.212049354819925</v>
      </c>
      <c r="AD651">
        <f t="shared" si="1728"/>
        <v>-792.69477411582659</v>
      </c>
      <c r="AE651">
        <f t="shared" si="1729"/>
        <v>257.79365765451774</v>
      </c>
      <c r="AF651">
        <f t="shared" si="1730"/>
        <v>362.20519238725609</v>
      </c>
      <c r="AG651">
        <f t="shared" si="1731"/>
        <v>3264.2917233351964</v>
      </c>
      <c r="AH651">
        <f t="shared" si="1732"/>
        <v>-11036.13871776083</v>
      </c>
      <c r="AI651">
        <f t="shared" si="1733"/>
        <v>-3.0655940882668973</v>
      </c>
      <c r="AJ651">
        <f t="shared" si="1734"/>
        <v>246.3785485959192</v>
      </c>
      <c r="AK651">
        <f t="shared" si="1735"/>
        <v>4.3001168792836424</v>
      </c>
      <c r="AL651">
        <f t="shared" si="1736"/>
        <v>246</v>
      </c>
      <c r="AM651">
        <f t="shared" si="1737"/>
        <v>22</v>
      </c>
      <c r="AN651">
        <f t="shared" si="1738"/>
        <v>42</v>
      </c>
      <c r="AP651">
        <f t="shared" si="1739"/>
        <v>4.962767605619729</v>
      </c>
      <c r="AQ651">
        <f t="shared" si="1740"/>
        <v>8.6616634729379707E-2</v>
      </c>
      <c r="AR651" t="str">
        <f t="shared" si="1741"/>
        <v>POSITIF</v>
      </c>
      <c r="AS651">
        <f t="shared" si="1742"/>
        <v>4</v>
      </c>
      <c r="AT651">
        <f t="shared" si="1743"/>
        <v>57</v>
      </c>
      <c r="AU651">
        <f t="shared" si="1744"/>
        <v>45</v>
      </c>
      <c r="AV651">
        <f t="shared" si="1745"/>
        <v>1.0051553167350604</v>
      </c>
      <c r="AW651" s="4">
        <f t="shared" si="1746"/>
        <v>4.1881471530627518E-2</v>
      </c>
      <c r="AX651">
        <f t="shared" si="1747"/>
        <v>1.7543269770953263E-2</v>
      </c>
      <c r="AY651">
        <f t="shared" si="1748"/>
        <v>0.27388478157427276</v>
      </c>
      <c r="AZ651" s="4">
        <f t="shared" si="1749"/>
        <v>1.1411865898928031E-2</v>
      </c>
      <c r="BA651">
        <f t="shared" si="1750"/>
        <v>363576.87310378306</v>
      </c>
      <c r="BB651" t="s">
        <v>191</v>
      </c>
      <c r="BC651">
        <f t="shared" si="1751"/>
        <v>1.6701296114739674E-2</v>
      </c>
      <c r="BD651">
        <f t="shared" si="1752"/>
        <v>148.69429807430546</v>
      </c>
      <c r="BE651">
        <f t="shared" si="1753"/>
        <v>23.437029658438433</v>
      </c>
      <c r="BF651">
        <f t="shared" si="1754"/>
        <v>-2.2676250356709711E-3</v>
      </c>
      <c r="BG651">
        <f t="shared" si="1755"/>
        <v>23.434762033402762</v>
      </c>
      <c r="BH651" s="19">
        <f t="shared" si="1756"/>
        <v>0.17390203000780025</v>
      </c>
      <c r="BI651">
        <f t="shared" si="1757"/>
        <v>22.570950692767898</v>
      </c>
      <c r="BJ651">
        <f t="shared" si="1758"/>
        <v>5.9919506927678974</v>
      </c>
      <c r="BK651">
        <f t="shared" si="1759"/>
        <v>201.45966108160923</v>
      </c>
      <c r="BL651">
        <f t="shared" si="1760"/>
        <v>3.5161343958259619</v>
      </c>
      <c r="BM651">
        <f t="shared" si="1761"/>
        <v>248.41959930990924</v>
      </c>
      <c r="BN651">
        <f t="shared" si="1762"/>
        <v>16.561306620660616</v>
      </c>
      <c r="BO651">
        <f t="shared" si="1763"/>
        <v>16</v>
      </c>
      <c r="BP651">
        <f t="shared" si="1764"/>
        <v>33</v>
      </c>
      <c r="BQ651">
        <f t="shared" si="1765"/>
        <v>40</v>
      </c>
      <c r="BR651">
        <f t="shared" si="1766"/>
        <v>-16.477777705963046</v>
      </c>
      <c r="BS651" t="str">
        <f t="shared" si="1767"/>
        <v>NEGATIF</v>
      </c>
      <c r="BT651">
        <f t="shared" si="1768"/>
        <v>-0.2875914743807732</v>
      </c>
      <c r="BU651">
        <f t="shared" si="1769"/>
        <v>16</v>
      </c>
      <c r="BV651">
        <f t="shared" si="1770"/>
        <v>-1949</v>
      </c>
      <c r="BW651">
        <f t="shared" si="1771"/>
        <v>20</v>
      </c>
      <c r="BX651" t="str">
        <f t="shared" si="1772"/>
        <v>NEGATIF</v>
      </c>
      <c r="BY651">
        <f t="shared" si="1773"/>
        <v>-63.787272284735458</v>
      </c>
      <c r="BZ651">
        <f t="shared" si="1774"/>
        <v>116.21272771526455</v>
      </c>
      <c r="CA651">
        <f t="shared" si="1775"/>
        <v>-66.981109038128125</v>
      </c>
      <c r="CB651" t="str">
        <f t="shared" si="1776"/>
        <v>NEGATIF</v>
      </c>
      <c r="CC651">
        <f t="shared" si="1777"/>
        <v>66</v>
      </c>
      <c r="CD651">
        <f t="shared" si="1778"/>
        <v>58</v>
      </c>
      <c r="CE651">
        <f t="shared" si="1779"/>
        <v>51</v>
      </c>
      <c r="CG651">
        <f t="shared" si="1780"/>
        <v>4.3357399344429499</v>
      </c>
      <c r="CH651">
        <f t="shared" si="1781"/>
        <v>0.40901375690423958</v>
      </c>
      <c r="CI651">
        <f t="shared" si="1782"/>
        <v>0.40905333442731268</v>
      </c>
    </row>
    <row r="652" spans="1:87">
      <c r="A652">
        <f t="shared" ref="A652:E652" si="1887">A554</f>
        <v>7.0027777777777782</v>
      </c>
      <c r="B652">
        <f t="shared" si="1887"/>
        <v>111.315</v>
      </c>
      <c r="C652">
        <f t="shared" si="1887"/>
        <v>7</v>
      </c>
      <c r="D652">
        <f t="shared" si="1887"/>
        <v>2017</v>
      </c>
      <c r="E652">
        <f t="shared" si="1887"/>
        <v>5</v>
      </c>
      <c r="F652">
        <f t="shared" si="1784"/>
        <v>23</v>
      </c>
      <c r="G652">
        <f t="shared" ref="G652:M652" si="1888">G554</f>
        <v>0.12222152900771403</v>
      </c>
      <c r="H652">
        <f t="shared" si="1888"/>
        <v>13</v>
      </c>
      <c r="I652">
        <f t="shared" si="1888"/>
        <v>45</v>
      </c>
      <c r="J652">
        <f t="shared" si="1888"/>
        <v>13.75</v>
      </c>
      <c r="K652">
        <f t="shared" si="1888"/>
        <v>0</v>
      </c>
      <c r="L652">
        <f t="shared" si="1888"/>
        <v>20</v>
      </c>
      <c r="M652">
        <f t="shared" si="1888"/>
        <v>-13</v>
      </c>
      <c r="N652">
        <f t="shared" si="1789"/>
        <v>2457896.78125</v>
      </c>
      <c r="O652">
        <f t="shared" si="1844"/>
        <v>8.1270152549154447E-4</v>
      </c>
      <c r="P652">
        <f t="shared" si="1713"/>
        <v>2457896.7820627014</v>
      </c>
      <c r="Q652">
        <f t="shared" si="1715"/>
        <v>0.17390231520058633</v>
      </c>
      <c r="R652">
        <f t="shared" si="1716"/>
        <v>249.44414268418609</v>
      </c>
      <c r="S652">
        <f t="shared" si="1717"/>
        <v>320.93865215498954</v>
      </c>
      <c r="T652">
        <f t="shared" si="1718"/>
        <v>4.3536215896535735</v>
      </c>
      <c r="U652">
        <f t="shared" si="1719"/>
        <v>5.6014361770173622</v>
      </c>
      <c r="V652">
        <f t="shared" si="1720"/>
        <v>148.68922827330755</v>
      </c>
      <c r="W652">
        <f t="shared" si="1721"/>
        <v>2.5951165956186597</v>
      </c>
      <c r="X652">
        <f t="shared" si="1722"/>
        <v>61.083078101497449</v>
      </c>
      <c r="Y652">
        <f t="shared" si="1723"/>
        <v>1.0661008301239776</v>
      </c>
      <c r="Z652">
        <f t="shared" si="1724"/>
        <v>137.84414002166795</v>
      </c>
      <c r="AA652">
        <f t="shared" si="1725"/>
        <v>2.4058340979581936</v>
      </c>
      <c r="AB652">
        <f t="shared" si="1726"/>
        <v>-14107.231000617865</v>
      </c>
      <c r="AC652">
        <f t="shared" si="1727"/>
        <v>22.475690205163602</v>
      </c>
      <c r="AD652">
        <f t="shared" si="1728"/>
        <v>-838.38789436234822</v>
      </c>
      <c r="AE652">
        <f t="shared" si="1729"/>
        <v>251.45332789513091</v>
      </c>
      <c r="AF652">
        <f t="shared" si="1730"/>
        <v>362.30680500758433</v>
      </c>
      <c r="AG652">
        <f t="shared" si="1731"/>
        <v>3257.2943735908275</v>
      </c>
      <c r="AH652">
        <f t="shared" si="1732"/>
        <v>-11052.088698281506</v>
      </c>
      <c r="AI652">
        <f t="shared" si="1733"/>
        <v>-3.0700246384115295</v>
      </c>
      <c r="AJ652">
        <f t="shared" si="1734"/>
        <v>246.37411804577457</v>
      </c>
      <c r="AK652">
        <f t="shared" si="1735"/>
        <v>4.300039551595944</v>
      </c>
      <c r="AL652">
        <f t="shared" si="1736"/>
        <v>246</v>
      </c>
      <c r="AM652">
        <f t="shared" si="1737"/>
        <v>22</v>
      </c>
      <c r="AN652">
        <f t="shared" si="1738"/>
        <v>26</v>
      </c>
      <c r="AP652">
        <f t="shared" si="1739"/>
        <v>4.9546874598214519</v>
      </c>
      <c r="AQ652">
        <f t="shared" si="1740"/>
        <v>8.6475609581158588E-2</v>
      </c>
      <c r="AR652" t="str">
        <f t="shared" si="1741"/>
        <v>POSITIF</v>
      </c>
      <c r="AS652">
        <f t="shared" si="1742"/>
        <v>4</v>
      </c>
      <c r="AT652">
        <f t="shared" si="1743"/>
        <v>57</v>
      </c>
      <c r="AU652">
        <f t="shared" si="1744"/>
        <v>16</v>
      </c>
      <c r="AV652">
        <f t="shared" si="1745"/>
        <v>1.0052689123834539</v>
      </c>
      <c r="AW652" s="4">
        <f t="shared" si="1746"/>
        <v>4.1886204682643917E-2</v>
      </c>
      <c r="AX652">
        <f t="shared" si="1747"/>
        <v>1.7545252389033671E-2</v>
      </c>
      <c r="AY652">
        <f t="shared" si="1748"/>
        <v>0.27391573118321427</v>
      </c>
      <c r="AZ652" s="4">
        <f t="shared" si="1749"/>
        <v>1.1413155465967261E-2</v>
      </c>
      <c r="BA652">
        <f t="shared" si="1750"/>
        <v>363535.79303773027</v>
      </c>
      <c r="BB652" t="s">
        <v>191</v>
      </c>
      <c r="BC652">
        <f t="shared" si="1751"/>
        <v>1.6701296102761574E-2</v>
      </c>
      <c r="BD652">
        <f t="shared" si="1752"/>
        <v>148.69374647259681</v>
      </c>
      <c r="BE652">
        <f t="shared" si="1753"/>
        <v>23.437029654729738</v>
      </c>
      <c r="BF652">
        <f t="shared" si="1754"/>
        <v>-2.2676602908121173E-3</v>
      </c>
      <c r="BG652">
        <f t="shared" si="1755"/>
        <v>23.434761994438926</v>
      </c>
      <c r="BH652" s="19">
        <f t="shared" si="1756"/>
        <v>0.17390231520058633</v>
      </c>
      <c r="BI652">
        <f t="shared" si="1757"/>
        <v>22.821635168263068</v>
      </c>
      <c r="BJ652">
        <f t="shared" si="1758"/>
        <v>6.2426351682630674</v>
      </c>
      <c r="BK652">
        <f t="shared" si="1759"/>
        <v>205.22394311215191</v>
      </c>
      <c r="BL652">
        <f t="shared" si="1760"/>
        <v>3.5818335112325892</v>
      </c>
      <c r="BM652">
        <f t="shared" si="1761"/>
        <v>248.4155844117941</v>
      </c>
      <c r="BN652">
        <f t="shared" si="1762"/>
        <v>16.561038960786274</v>
      </c>
      <c r="BO652">
        <f t="shared" si="1763"/>
        <v>16</v>
      </c>
      <c r="BP652">
        <f t="shared" si="1764"/>
        <v>33</v>
      </c>
      <c r="BQ652">
        <f t="shared" si="1765"/>
        <v>39</v>
      </c>
      <c r="BR652">
        <f t="shared" si="1766"/>
        <v>-16.485011836611534</v>
      </c>
      <c r="BS652" t="str">
        <f t="shared" si="1767"/>
        <v>NEGATIF</v>
      </c>
      <c r="BT652">
        <f t="shared" si="1768"/>
        <v>-0.28771773377910875</v>
      </c>
      <c r="BU652">
        <f t="shared" si="1769"/>
        <v>16</v>
      </c>
      <c r="BV652">
        <f t="shared" si="1770"/>
        <v>-1950</v>
      </c>
      <c r="BW652">
        <f t="shared" si="1771"/>
        <v>53</v>
      </c>
      <c r="BX652" t="str">
        <f t="shared" si="1772"/>
        <v>NEGATIF</v>
      </c>
      <c r="BY652">
        <f t="shared" si="1773"/>
        <v>-66.711734972596588</v>
      </c>
      <c r="BZ652">
        <f t="shared" si="1774"/>
        <v>113.28826502740341</v>
      </c>
      <c r="CA652">
        <f t="shared" si="1775"/>
        <v>-63.583970451902303</v>
      </c>
      <c r="CB652" t="str">
        <f t="shared" si="1776"/>
        <v>NEGATIF</v>
      </c>
      <c r="CC652">
        <f t="shared" si="1777"/>
        <v>63</v>
      </c>
      <c r="CD652">
        <f t="shared" si="1778"/>
        <v>35</v>
      </c>
      <c r="CE652">
        <f t="shared" si="1779"/>
        <v>2</v>
      </c>
      <c r="CG652">
        <f t="shared" si="1780"/>
        <v>4.3356698612517084</v>
      </c>
      <c r="CH652">
        <f t="shared" si="1781"/>
        <v>0.40901375622419234</v>
      </c>
      <c r="CI652">
        <f t="shared" si="1782"/>
        <v>0.40905333436258373</v>
      </c>
    </row>
    <row r="653" spans="1:87">
      <c r="A653">
        <f t="shared" ref="A653:E653" si="1889">A555</f>
        <v>7.0027777777777782</v>
      </c>
      <c r="B653">
        <f t="shared" si="1889"/>
        <v>111.315</v>
      </c>
      <c r="C653">
        <f t="shared" si="1889"/>
        <v>7</v>
      </c>
      <c r="D653">
        <f t="shared" si="1889"/>
        <v>2017</v>
      </c>
      <c r="E653">
        <f t="shared" si="1889"/>
        <v>5</v>
      </c>
      <c r="F653">
        <f t="shared" si="1784"/>
        <v>23</v>
      </c>
      <c r="G653">
        <f t="shared" ref="G653:M653" si="1890">G555</f>
        <v>0.12222152900771403</v>
      </c>
      <c r="H653">
        <f t="shared" si="1890"/>
        <v>14</v>
      </c>
      <c r="I653">
        <f t="shared" si="1890"/>
        <v>0</v>
      </c>
      <c r="J653">
        <f t="shared" si="1890"/>
        <v>14</v>
      </c>
      <c r="K653">
        <f t="shared" si="1890"/>
        <v>0</v>
      </c>
      <c r="L653">
        <f t="shared" si="1890"/>
        <v>20</v>
      </c>
      <c r="M653">
        <f t="shared" si="1890"/>
        <v>-13</v>
      </c>
      <c r="N653">
        <f t="shared" si="1789"/>
        <v>2457896.791666667</v>
      </c>
      <c r="O653">
        <f t="shared" si="1844"/>
        <v>8.1270152549154447E-4</v>
      </c>
      <c r="P653">
        <f t="shared" si="1713"/>
        <v>2457896.7924793684</v>
      </c>
      <c r="Q653">
        <f t="shared" si="1715"/>
        <v>0.17390260039338515</v>
      </c>
      <c r="R653">
        <f t="shared" si="1716"/>
        <v>249.44414268418609</v>
      </c>
      <c r="S653">
        <f t="shared" si="1717"/>
        <v>321.07474583033763</v>
      </c>
      <c r="T653">
        <f t="shared" si="1718"/>
        <v>4.3536215896535735</v>
      </c>
      <c r="U653">
        <f t="shared" si="1719"/>
        <v>5.6038114597433264</v>
      </c>
      <c r="V653">
        <f t="shared" si="1720"/>
        <v>148.68867666993725</v>
      </c>
      <c r="W653">
        <f t="shared" si="1721"/>
        <v>2.5951069683236829</v>
      </c>
      <c r="X653">
        <f t="shared" si="1722"/>
        <v>61.093345261568174</v>
      </c>
      <c r="Y653">
        <f t="shared" si="1723"/>
        <v>1.0662800258720411</v>
      </c>
      <c r="Z653">
        <f t="shared" si="1724"/>
        <v>137.85440669149193</v>
      </c>
      <c r="AA653">
        <f t="shared" si="1725"/>
        <v>2.4060132851498373</v>
      </c>
      <c r="AB653">
        <f t="shared" si="1726"/>
        <v>-14065.434941078131</v>
      </c>
      <c r="AC653">
        <f t="shared" si="1727"/>
        <v>23.736961867435827</v>
      </c>
      <c r="AD653">
        <f t="shared" si="1728"/>
        <v>-883.72751586076492</v>
      </c>
      <c r="AE653">
        <f t="shared" si="1729"/>
        <v>245.08649377199689</v>
      </c>
      <c r="AF653">
        <f t="shared" si="1730"/>
        <v>362.40290385378006</v>
      </c>
      <c r="AG653">
        <f t="shared" si="1731"/>
        <v>3250.2715008643636</v>
      </c>
      <c r="AH653">
        <f t="shared" si="1732"/>
        <v>-11067.664596581319</v>
      </c>
      <c r="AI653">
        <f t="shared" si="1733"/>
        <v>-3.074351276828144</v>
      </c>
      <c r="AJ653">
        <f t="shared" si="1734"/>
        <v>246.36979140735795</v>
      </c>
      <c r="AK653">
        <f t="shared" si="1735"/>
        <v>4.2999640375100308</v>
      </c>
      <c r="AL653">
        <f t="shared" si="1736"/>
        <v>246</v>
      </c>
      <c r="AM653">
        <f t="shared" si="1737"/>
        <v>22</v>
      </c>
      <c r="AN653">
        <f t="shared" si="1738"/>
        <v>11</v>
      </c>
      <c r="AP653">
        <f t="shared" si="1739"/>
        <v>4.9613539950546164</v>
      </c>
      <c r="AQ653">
        <f t="shared" si="1740"/>
        <v>8.6591962570677528E-2</v>
      </c>
      <c r="AR653" t="str">
        <f t="shared" si="1741"/>
        <v>POSITIF</v>
      </c>
      <c r="AS653">
        <f t="shared" si="1742"/>
        <v>4</v>
      </c>
      <c r="AT653">
        <f t="shared" si="1743"/>
        <v>57</v>
      </c>
      <c r="AU653">
        <f t="shared" si="1744"/>
        <v>40</v>
      </c>
      <c r="AV653">
        <f t="shared" si="1745"/>
        <v>1.0053822237952252</v>
      </c>
      <c r="AW653" s="4">
        <f t="shared" si="1746"/>
        <v>4.1890925991467716E-2</v>
      </c>
      <c r="AX653">
        <f t="shared" si="1747"/>
        <v>1.7547230046249161E-2</v>
      </c>
      <c r="AY653">
        <f t="shared" si="1748"/>
        <v>0.27394660334970761</v>
      </c>
      <c r="AZ653" s="4">
        <f t="shared" si="1749"/>
        <v>1.1414441806237817E-2</v>
      </c>
      <c r="BA653">
        <f t="shared" si="1750"/>
        <v>363494.82501007931</v>
      </c>
      <c r="BB653" t="s">
        <v>191</v>
      </c>
      <c r="BC653">
        <f t="shared" si="1751"/>
        <v>1.6701296090783479E-2</v>
      </c>
      <c r="BD653">
        <f t="shared" si="1752"/>
        <v>148.69319487086355</v>
      </c>
      <c r="BE653">
        <f t="shared" si="1753"/>
        <v>23.437029651021042</v>
      </c>
      <c r="BF653">
        <f t="shared" si="1754"/>
        <v>-2.2676955349255142E-3</v>
      </c>
      <c r="BG653">
        <f t="shared" si="1755"/>
        <v>23.434761955486117</v>
      </c>
      <c r="BH653" s="19">
        <f t="shared" si="1756"/>
        <v>0.17390260039338515</v>
      </c>
      <c r="BI653">
        <f t="shared" si="1757"/>
        <v>23.072319654934109</v>
      </c>
      <c r="BJ653">
        <f t="shared" si="1758"/>
        <v>6.4933196549341083</v>
      </c>
      <c r="BK653">
        <f t="shared" si="1759"/>
        <v>208.98813113054393</v>
      </c>
      <c r="BL653">
        <f t="shared" si="1760"/>
        <v>3.6475309858176512</v>
      </c>
      <c r="BM653">
        <f t="shared" si="1761"/>
        <v>248.41166369346766</v>
      </c>
      <c r="BN653">
        <f t="shared" si="1762"/>
        <v>16.560777579564512</v>
      </c>
      <c r="BO653">
        <f t="shared" si="1763"/>
        <v>16</v>
      </c>
      <c r="BP653">
        <f t="shared" si="1764"/>
        <v>33</v>
      </c>
      <c r="BQ653">
        <f t="shared" si="1765"/>
        <v>38</v>
      </c>
      <c r="BR653">
        <f t="shared" si="1766"/>
        <v>-16.477721494465477</v>
      </c>
      <c r="BS653" t="str">
        <f t="shared" si="1767"/>
        <v>NEGATIF</v>
      </c>
      <c r="BT653">
        <f t="shared" si="1768"/>
        <v>-0.2875904933050632</v>
      </c>
      <c r="BU653">
        <f t="shared" si="1769"/>
        <v>16</v>
      </c>
      <c r="BV653">
        <f t="shared" si="1770"/>
        <v>-1949</v>
      </c>
      <c r="BW653">
        <f t="shared" si="1771"/>
        <v>20</v>
      </c>
      <c r="BX653" t="str">
        <f t="shared" si="1772"/>
        <v>NEGATIF</v>
      </c>
      <c r="BY653">
        <f t="shared" si="1773"/>
        <v>-68.906394661216638</v>
      </c>
      <c r="BZ653">
        <f t="shared" si="1774"/>
        <v>111.09360533878336</v>
      </c>
      <c r="CA653">
        <f t="shared" si="1775"/>
        <v>-60.125579438347238</v>
      </c>
      <c r="CB653" t="str">
        <f t="shared" si="1776"/>
        <v>NEGATIF</v>
      </c>
      <c r="CC653">
        <f t="shared" si="1777"/>
        <v>60</v>
      </c>
      <c r="CD653">
        <f t="shared" si="1778"/>
        <v>7</v>
      </c>
      <c r="CE653">
        <f t="shared" si="1779"/>
        <v>32</v>
      </c>
      <c r="CG653">
        <f t="shared" si="1780"/>
        <v>4.3356014318078682</v>
      </c>
      <c r="CH653">
        <f t="shared" si="1781"/>
        <v>0.40901375554433755</v>
      </c>
      <c r="CI653">
        <f t="shared" si="1782"/>
        <v>0.40905333429785479</v>
      </c>
    </row>
    <row r="654" spans="1:87">
      <c r="A654">
        <f t="shared" ref="A654:E654" si="1891">A556</f>
        <v>7.0027777777777782</v>
      </c>
      <c r="B654">
        <f t="shared" si="1891"/>
        <v>111.315</v>
      </c>
      <c r="C654">
        <f t="shared" si="1891"/>
        <v>7</v>
      </c>
      <c r="D654">
        <f t="shared" si="1891"/>
        <v>2017</v>
      </c>
      <c r="E654">
        <f t="shared" si="1891"/>
        <v>5</v>
      </c>
      <c r="F654">
        <f t="shared" si="1784"/>
        <v>23</v>
      </c>
      <c r="G654">
        <f t="shared" ref="G654:M654" si="1892">G556</f>
        <v>0.12222152900771403</v>
      </c>
      <c r="H654">
        <f t="shared" si="1892"/>
        <v>14</v>
      </c>
      <c r="I654">
        <f t="shared" si="1892"/>
        <v>15</v>
      </c>
      <c r="J654">
        <f t="shared" si="1892"/>
        <v>14.25</v>
      </c>
      <c r="K654">
        <f t="shared" si="1892"/>
        <v>0</v>
      </c>
      <c r="L654">
        <f t="shared" si="1892"/>
        <v>20</v>
      </c>
      <c r="M654">
        <f t="shared" si="1892"/>
        <v>-13</v>
      </c>
      <c r="N654">
        <f t="shared" si="1789"/>
        <v>2457896.8020833335</v>
      </c>
      <c r="O654">
        <f t="shared" si="1844"/>
        <v>8.1270152549154447E-4</v>
      </c>
      <c r="P654">
        <f t="shared" si="1713"/>
        <v>2457896.8028960349</v>
      </c>
      <c r="Q654">
        <f t="shared" si="1715"/>
        <v>0.17390288558617123</v>
      </c>
      <c r="R654">
        <f t="shared" si="1716"/>
        <v>249.44414268418609</v>
      </c>
      <c r="S654">
        <f t="shared" si="1717"/>
        <v>321.21083949960303</v>
      </c>
      <c r="T654">
        <f t="shared" si="1718"/>
        <v>4.3536215896535735</v>
      </c>
      <c r="U654">
        <f t="shared" si="1719"/>
        <v>5.6061867423631275</v>
      </c>
      <c r="V654">
        <f t="shared" si="1720"/>
        <v>148.68812506659157</v>
      </c>
      <c r="W654">
        <f t="shared" si="1721"/>
        <v>2.595097341029136</v>
      </c>
      <c r="X654">
        <f t="shared" si="1722"/>
        <v>61.103612421180515</v>
      </c>
      <c r="Y654">
        <f t="shared" si="1723"/>
        <v>1.066459221612104</v>
      </c>
      <c r="Z654">
        <f t="shared" si="1724"/>
        <v>137.86467336085752</v>
      </c>
      <c r="AA654">
        <f t="shared" si="1725"/>
        <v>2.4061924723334802</v>
      </c>
      <c r="AB654">
        <f t="shared" si="1726"/>
        <v>-14023.5586273101</v>
      </c>
      <c r="AC654">
        <f t="shared" si="1727"/>
        <v>24.995731273779121</v>
      </c>
      <c r="AD654">
        <f t="shared" si="1728"/>
        <v>-928.69451740834688</v>
      </c>
      <c r="AE654">
        <f t="shared" si="1729"/>
        <v>238.6938269401536</v>
      </c>
      <c r="AF654">
        <f t="shared" si="1730"/>
        <v>362.49348660156738</v>
      </c>
      <c r="AG654">
        <f t="shared" si="1731"/>
        <v>3243.2231590794458</v>
      </c>
      <c r="AH654">
        <f t="shared" si="1732"/>
        <v>-11082.846940823501</v>
      </c>
      <c r="AI654">
        <f t="shared" si="1733"/>
        <v>-3.0785685946731949</v>
      </c>
      <c r="AJ654">
        <f t="shared" si="1734"/>
        <v>246.3655740895129</v>
      </c>
      <c r="AK654">
        <f t="shared" si="1735"/>
        <v>4.2998904314280315</v>
      </c>
      <c r="AL654">
        <f t="shared" si="1736"/>
        <v>246</v>
      </c>
      <c r="AM654">
        <f t="shared" si="1737"/>
        <v>21</v>
      </c>
      <c r="AN654">
        <f t="shared" si="1738"/>
        <v>56</v>
      </c>
      <c r="AP654">
        <f t="shared" si="1739"/>
        <v>4.968395369034786</v>
      </c>
      <c r="AQ654">
        <f t="shared" si="1740"/>
        <v>8.671485773049574E-2</v>
      </c>
      <c r="AR654" t="str">
        <f t="shared" si="1741"/>
        <v>POSITIF</v>
      </c>
      <c r="AS654">
        <f t="shared" si="1742"/>
        <v>4</v>
      </c>
      <c r="AT654">
        <f t="shared" si="1743"/>
        <v>58</v>
      </c>
      <c r="AU654">
        <f t="shared" si="1744"/>
        <v>6</v>
      </c>
      <c r="AV654">
        <f t="shared" si="1745"/>
        <v>1.0054952500688401</v>
      </c>
      <c r="AW654" s="4">
        <f t="shared" si="1746"/>
        <v>4.1895635419535004E-2</v>
      </c>
      <c r="AX654">
        <f t="shared" si="1747"/>
        <v>1.7549202726865002E-2</v>
      </c>
      <c r="AY654">
        <f t="shared" si="1748"/>
        <v>0.27397739782813346</v>
      </c>
      <c r="AZ654" s="4">
        <f t="shared" si="1749"/>
        <v>1.1415724909505561E-2</v>
      </c>
      <c r="BA654">
        <f t="shared" si="1750"/>
        <v>363453.96927404794</v>
      </c>
      <c r="BB654" t="s">
        <v>191</v>
      </c>
      <c r="BC654">
        <f t="shared" si="1751"/>
        <v>1.670129607880538E-2</v>
      </c>
      <c r="BD654">
        <f t="shared" si="1752"/>
        <v>148.6926432691549</v>
      </c>
      <c r="BE654">
        <f t="shared" si="1753"/>
        <v>23.437029647312347</v>
      </c>
      <c r="BF654">
        <f t="shared" si="1754"/>
        <v>-2.2677307680018461E-3</v>
      </c>
      <c r="BG654">
        <f t="shared" si="1755"/>
        <v>23.434761916544346</v>
      </c>
      <c r="BH654" s="19">
        <f t="shared" si="1756"/>
        <v>0.17390288558617123</v>
      </c>
      <c r="BI654">
        <f t="shared" si="1757"/>
        <v>23.323004130429279</v>
      </c>
      <c r="BJ654">
        <f t="shared" si="1758"/>
        <v>6.7440041304292784</v>
      </c>
      <c r="BK654">
        <f t="shared" si="1759"/>
        <v>212.75221990132576</v>
      </c>
      <c r="BL654">
        <f t="shared" si="1760"/>
        <v>3.7132267282051399</v>
      </c>
      <c r="BM654">
        <f t="shared" si="1761"/>
        <v>248.40784205511341</v>
      </c>
      <c r="BN654">
        <f t="shared" si="1762"/>
        <v>16.560522803674228</v>
      </c>
      <c r="BO654">
        <f t="shared" si="1763"/>
        <v>16</v>
      </c>
      <c r="BP654">
        <f t="shared" si="1764"/>
        <v>33</v>
      </c>
      <c r="BQ654">
        <f t="shared" si="1765"/>
        <v>37</v>
      </c>
      <c r="BR654">
        <f t="shared" si="1766"/>
        <v>-16.470079574079975</v>
      </c>
      <c r="BS654" t="str">
        <f t="shared" si="1767"/>
        <v>NEGATIF</v>
      </c>
      <c r="BT654">
        <f t="shared" si="1768"/>
        <v>-0.28745711663316087</v>
      </c>
      <c r="BU654">
        <f t="shared" si="1769"/>
        <v>16</v>
      </c>
      <c r="BV654">
        <f t="shared" si="1770"/>
        <v>-1949</v>
      </c>
      <c r="BW654">
        <f t="shared" si="1771"/>
        <v>47</v>
      </c>
      <c r="BX654" t="str">
        <f t="shared" si="1772"/>
        <v>NEGATIF</v>
      </c>
      <c r="BY654">
        <f t="shared" si="1773"/>
        <v>-70.563576473139278</v>
      </c>
      <c r="BZ654">
        <f t="shared" si="1774"/>
        <v>109.43642352686072</v>
      </c>
      <c r="CA654">
        <f t="shared" si="1775"/>
        <v>-56.621914361805217</v>
      </c>
      <c r="CB654" t="str">
        <f t="shared" si="1776"/>
        <v>NEGATIF</v>
      </c>
      <c r="CC654">
        <f t="shared" si="1777"/>
        <v>56</v>
      </c>
      <c r="CD654">
        <f t="shared" si="1778"/>
        <v>37</v>
      </c>
      <c r="CE654">
        <f t="shared" si="1779"/>
        <v>18</v>
      </c>
      <c r="CG654">
        <f t="shared" si="1780"/>
        <v>4.3355347316357662</v>
      </c>
      <c r="CH654">
        <f t="shared" si="1781"/>
        <v>0.40901375486467545</v>
      </c>
      <c r="CI654">
        <f t="shared" si="1782"/>
        <v>0.40905333423312584</v>
      </c>
    </row>
    <row r="655" spans="1:87">
      <c r="A655">
        <f t="shared" ref="A655:E655" si="1893">A557</f>
        <v>7.0027777777777782</v>
      </c>
      <c r="B655">
        <f t="shared" si="1893"/>
        <v>111.315</v>
      </c>
      <c r="C655">
        <f t="shared" si="1893"/>
        <v>7</v>
      </c>
      <c r="D655">
        <f t="shared" si="1893"/>
        <v>2017</v>
      </c>
      <c r="E655">
        <f t="shared" si="1893"/>
        <v>5</v>
      </c>
      <c r="F655">
        <f t="shared" si="1784"/>
        <v>23</v>
      </c>
      <c r="G655">
        <f t="shared" ref="G655:M655" si="1894">G557</f>
        <v>0.12222152900771403</v>
      </c>
      <c r="H655">
        <f t="shared" si="1894"/>
        <v>14</v>
      </c>
      <c r="I655">
        <f t="shared" si="1894"/>
        <v>30</v>
      </c>
      <c r="J655">
        <f t="shared" si="1894"/>
        <v>14.5</v>
      </c>
      <c r="K655">
        <f t="shared" si="1894"/>
        <v>0</v>
      </c>
      <c r="L655">
        <f t="shared" si="1894"/>
        <v>20</v>
      </c>
      <c r="M655">
        <f t="shared" si="1894"/>
        <v>-13</v>
      </c>
      <c r="N655">
        <f t="shared" si="1789"/>
        <v>2457896.8125</v>
      </c>
      <c r="O655">
        <f t="shared" si="1844"/>
        <v>8.1270152549154447E-4</v>
      </c>
      <c r="P655">
        <f t="shared" si="1713"/>
        <v>2457896.8133127014</v>
      </c>
      <c r="Q655">
        <f t="shared" si="1715"/>
        <v>0.17390317077895728</v>
      </c>
      <c r="R655">
        <f t="shared" si="1716"/>
        <v>249.44414268418609</v>
      </c>
      <c r="S655">
        <f t="shared" si="1717"/>
        <v>321.34693316883931</v>
      </c>
      <c r="T655">
        <f t="shared" si="1718"/>
        <v>4.3536215896535735</v>
      </c>
      <c r="U655">
        <f t="shared" si="1719"/>
        <v>5.6085620249824215</v>
      </c>
      <c r="V655">
        <f t="shared" si="1720"/>
        <v>148.687573463246</v>
      </c>
      <c r="W655">
        <f t="shared" si="1721"/>
        <v>2.5950877137345905</v>
      </c>
      <c r="X655">
        <f t="shared" si="1722"/>
        <v>61.113879580791945</v>
      </c>
      <c r="Y655">
        <f t="shared" si="1723"/>
        <v>1.0666384173521513</v>
      </c>
      <c r="Z655">
        <f t="shared" si="1724"/>
        <v>137.87494003022221</v>
      </c>
      <c r="AA655">
        <f t="shared" si="1725"/>
        <v>2.4063716595171076</v>
      </c>
      <c r="AB655">
        <f t="shared" si="1726"/>
        <v>-13981.602293721151</v>
      </c>
      <c r="AC655">
        <f t="shared" si="1727"/>
        <v>26.251865788981004</v>
      </c>
      <c r="AD655">
        <f t="shared" si="1728"/>
        <v>-973.26994099175511</v>
      </c>
      <c r="AE655">
        <f t="shared" si="1729"/>
        <v>232.27600092642317</v>
      </c>
      <c r="AF655">
        <f t="shared" si="1730"/>
        <v>362.57855108364663</v>
      </c>
      <c r="AG655">
        <f t="shared" si="1731"/>
        <v>3236.1494014101436</v>
      </c>
      <c r="AH655">
        <f t="shared" si="1732"/>
        <v>-11097.616415503711</v>
      </c>
      <c r="AI655">
        <f t="shared" si="1733"/>
        <v>-3.0826712265288085</v>
      </c>
      <c r="AJ655">
        <f t="shared" si="1734"/>
        <v>246.36147145765727</v>
      </c>
      <c r="AK655">
        <f t="shared" si="1735"/>
        <v>4.2998188269941533</v>
      </c>
      <c r="AL655">
        <f t="shared" si="1736"/>
        <v>246</v>
      </c>
      <c r="AM655">
        <f t="shared" si="1737"/>
        <v>21</v>
      </c>
      <c r="AN655">
        <f t="shared" si="1738"/>
        <v>41</v>
      </c>
      <c r="AP655">
        <f t="shared" si="1739"/>
        <v>4.9609578009031496</v>
      </c>
      <c r="AQ655">
        <f t="shared" si="1740"/>
        <v>8.6585047678257282E-2</v>
      </c>
      <c r="AR655" t="str">
        <f t="shared" si="1741"/>
        <v>POSITIF</v>
      </c>
      <c r="AS655">
        <f t="shared" si="1742"/>
        <v>4</v>
      </c>
      <c r="AT655">
        <f t="shared" si="1743"/>
        <v>57</v>
      </c>
      <c r="AU655">
        <f t="shared" si="1744"/>
        <v>39</v>
      </c>
      <c r="AV655">
        <f t="shared" si="1745"/>
        <v>1.0056079903198485</v>
      </c>
      <c r="AW655" s="4">
        <f t="shared" si="1746"/>
        <v>4.1900332929993685E-2</v>
      </c>
      <c r="AX655">
        <f t="shared" si="1747"/>
        <v>1.7551170415444621E-2</v>
      </c>
      <c r="AY655">
        <f t="shared" si="1748"/>
        <v>0.27400811437752692</v>
      </c>
      <c r="AZ655" s="4">
        <f t="shared" si="1749"/>
        <v>1.1417004765730288E-2</v>
      </c>
      <c r="BA655">
        <f t="shared" si="1750"/>
        <v>363413.22607661126</v>
      </c>
      <c r="BB655" t="s">
        <v>191</v>
      </c>
      <c r="BC655">
        <f t="shared" si="1751"/>
        <v>1.6701296066827284E-2</v>
      </c>
      <c r="BD655">
        <f t="shared" si="1752"/>
        <v>148.69209166744631</v>
      </c>
      <c r="BE655">
        <f t="shared" si="1753"/>
        <v>23.437029643603651</v>
      </c>
      <c r="BF655">
        <f t="shared" si="1754"/>
        <v>-2.2677659900365182E-3</v>
      </c>
      <c r="BG655">
        <f t="shared" si="1755"/>
        <v>23.434761877613614</v>
      </c>
      <c r="BH655" s="19">
        <f t="shared" si="1756"/>
        <v>0.17390317077895728</v>
      </c>
      <c r="BI655">
        <f t="shared" si="1757"/>
        <v>23.573688605893402</v>
      </c>
      <c r="BJ655">
        <f t="shared" si="1758"/>
        <v>6.9946886058934012</v>
      </c>
      <c r="BK655">
        <f t="shared" si="1759"/>
        <v>216.51620473088724</v>
      </c>
      <c r="BL655">
        <f t="shared" si="1760"/>
        <v>3.7789206564761053</v>
      </c>
      <c r="BM655">
        <f t="shared" si="1761"/>
        <v>248.40412435751381</v>
      </c>
      <c r="BN655">
        <f t="shared" si="1762"/>
        <v>16.560274957167586</v>
      </c>
      <c r="BO655">
        <f t="shared" si="1763"/>
        <v>16</v>
      </c>
      <c r="BP655">
        <f t="shared" si="1764"/>
        <v>33</v>
      </c>
      <c r="BQ655">
        <f t="shared" si="1765"/>
        <v>36</v>
      </c>
      <c r="BR655">
        <f t="shared" si="1766"/>
        <v>-16.476733949067018</v>
      </c>
      <c r="BS655" t="str">
        <f t="shared" si="1767"/>
        <v>NEGATIF</v>
      </c>
      <c r="BT655">
        <f t="shared" si="1768"/>
        <v>-0.28757325738634715</v>
      </c>
      <c r="BU655">
        <f t="shared" si="1769"/>
        <v>16</v>
      </c>
      <c r="BV655">
        <f t="shared" si="1770"/>
        <v>-1949</v>
      </c>
      <c r="BW655">
        <f t="shared" si="1771"/>
        <v>23</v>
      </c>
      <c r="BX655" t="str">
        <f t="shared" si="1772"/>
        <v>NEGATIF</v>
      </c>
      <c r="BY655">
        <f t="shared" si="1773"/>
        <v>-71.805277690056883</v>
      </c>
      <c r="BZ655">
        <f t="shared" si="1774"/>
        <v>108.19472230994312</v>
      </c>
      <c r="CA655">
        <f t="shared" si="1775"/>
        <v>-53.083808264051491</v>
      </c>
      <c r="CB655" t="str">
        <f t="shared" si="1776"/>
        <v>NEGATIF</v>
      </c>
      <c r="CC655">
        <f t="shared" si="1777"/>
        <v>53</v>
      </c>
      <c r="CD655">
        <f t="shared" si="1778"/>
        <v>5</v>
      </c>
      <c r="CE655">
        <f t="shared" si="1779"/>
        <v>1</v>
      </c>
      <c r="CG655">
        <f t="shared" si="1780"/>
        <v>4.3354698455720602</v>
      </c>
      <c r="CH655">
        <f t="shared" si="1781"/>
        <v>0.40901375418520597</v>
      </c>
      <c r="CI655">
        <f t="shared" si="1782"/>
        <v>0.4090533341683969</v>
      </c>
    </row>
    <row r="656" spans="1:87">
      <c r="A656">
        <f t="shared" ref="A656:E656" si="1895">A558</f>
        <v>7.0027777777777782</v>
      </c>
      <c r="B656">
        <f t="shared" si="1895"/>
        <v>111.315</v>
      </c>
      <c r="C656">
        <f t="shared" si="1895"/>
        <v>7</v>
      </c>
      <c r="D656">
        <f t="shared" si="1895"/>
        <v>2017</v>
      </c>
      <c r="E656">
        <f t="shared" si="1895"/>
        <v>5</v>
      </c>
      <c r="F656">
        <f t="shared" si="1784"/>
        <v>23</v>
      </c>
      <c r="G656">
        <f t="shared" ref="G656:M656" si="1896">G558</f>
        <v>0.12222152900771403</v>
      </c>
      <c r="H656">
        <f t="shared" si="1896"/>
        <v>14</v>
      </c>
      <c r="I656">
        <f t="shared" si="1896"/>
        <v>45</v>
      </c>
      <c r="J656">
        <f t="shared" si="1896"/>
        <v>14.75</v>
      </c>
      <c r="K656">
        <f t="shared" si="1896"/>
        <v>0</v>
      </c>
      <c r="L656">
        <f t="shared" si="1896"/>
        <v>20</v>
      </c>
      <c r="M656">
        <f t="shared" si="1896"/>
        <v>-13</v>
      </c>
      <c r="N656">
        <f t="shared" si="1789"/>
        <v>2457896.822916667</v>
      </c>
      <c r="O656">
        <f t="shared" si="1844"/>
        <v>8.1270152549154447E-4</v>
      </c>
      <c r="P656">
        <f t="shared" si="1713"/>
        <v>2457896.8237293684</v>
      </c>
      <c r="Q656">
        <f t="shared" si="1715"/>
        <v>0.17390345597175613</v>
      </c>
      <c r="R656">
        <f t="shared" si="1716"/>
        <v>249.44414268418609</v>
      </c>
      <c r="S656">
        <f t="shared" si="1717"/>
        <v>321.48302684420196</v>
      </c>
      <c r="T656">
        <f t="shared" si="1718"/>
        <v>4.3536215896535735</v>
      </c>
      <c r="U656">
        <f t="shared" si="1719"/>
        <v>5.6109373077086397</v>
      </c>
      <c r="V656">
        <f t="shared" si="1720"/>
        <v>148.68702185987564</v>
      </c>
      <c r="W656">
        <f t="shared" si="1721"/>
        <v>2.5950780864396128</v>
      </c>
      <c r="X656">
        <f t="shared" si="1722"/>
        <v>61.12414674086358</v>
      </c>
      <c r="Y656">
        <f t="shared" si="1723"/>
        <v>1.0668176131002307</v>
      </c>
      <c r="Z656">
        <f t="shared" si="1724"/>
        <v>137.885206700048</v>
      </c>
      <c r="AA656">
        <f t="shared" si="1725"/>
        <v>2.4065508467087828</v>
      </c>
      <c r="AB656">
        <f t="shared" si="1726"/>
        <v>-13939.566175124446</v>
      </c>
      <c r="AC656">
        <f t="shared" si="1727"/>
        <v>27.505233055556534</v>
      </c>
      <c r="AD656">
        <f t="shared" si="1728"/>
        <v>-1017.4349936497426</v>
      </c>
      <c r="AE656">
        <f t="shared" si="1729"/>
        <v>225.8336919021522</v>
      </c>
      <c r="AF656">
        <f t="shared" si="1730"/>
        <v>362.65809527582269</v>
      </c>
      <c r="AG656">
        <f t="shared" si="1731"/>
        <v>3229.0502812113318</v>
      </c>
      <c r="AH656">
        <f t="shared" si="1732"/>
        <v>-11111.953867329323</v>
      </c>
      <c r="AI656">
        <f t="shared" si="1733"/>
        <v>-3.0866538520359228</v>
      </c>
      <c r="AJ656">
        <f t="shared" si="1734"/>
        <v>246.35748883215018</v>
      </c>
      <c r="AK656">
        <f t="shared" si="1735"/>
        <v>4.2997493170661807</v>
      </c>
      <c r="AL656">
        <f t="shared" si="1736"/>
        <v>246</v>
      </c>
      <c r="AM656">
        <f t="shared" si="1737"/>
        <v>21</v>
      </c>
      <c r="AN656">
        <f t="shared" si="1738"/>
        <v>26</v>
      </c>
      <c r="AP656">
        <f t="shared" si="1739"/>
        <v>4.9526565607243622</v>
      </c>
      <c r="AQ656">
        <f t="shared" si="1740"/>
        <v>8.6440163705138601E-2</v>
      </c>
      <c r="AR656" t="str">
        <f t="shared" si="1741"/>
        <v>POSITIF</v>
      </c>
      <c r="AS656">
        <f t="shared" si="1742"/>
        <v>4</v>
      </c>
      <c r="AT656">
        <f t="shared" si="1743"/>
        <v>57</v>
      </c>
      <c r="AU656">
        <f t="shared" si="1744"/>
        <v>9</v>
      </c>
      <c r="AV656">
        <f t="shared" si="1745"/>
        <v>1.0057204436657352</v>
      </c>
      <c r="AW656" s="4">
        <f t="shared" si="1746"/>
        <v>4.1905018486072303E-2</v>
      </c>
      <c r="AX656">
        <f t="shared" si="1747"/>
        <v>1.7553133096585228E-2</v>
      </c>
      <c r="AY656">
        <f t="shared" si="1748"/>
        <v>0.27403875275745065</v>
      </c>
      <c r="AZ656" s="4">
        <f t="shared" si="1749"/>
        <v>1.1418281364893777E-2</v>
      </c>
      <c r="BA656">
        <f t="shared" si="1750"/>
        <v>363372.59566398262</v>
      </c>
      <c r="BB656" t="s">
        <v>191</v>
      </c>
      <c r="BC656">
        <f t="shared" si="1751"/>
        <v>1.6701296054849185E-2</v>
      </c>
      <c r="BD656">
        <f t="shared" si="1752"/>
        <v>148.69154006571293</v>
      </c>
      <c r="BE656">
        <f t="shared" si="1753"/>
        <v>23.437029639894956</v>
      </c>
      <c r="BF656">
        <f t="shared" si="1754"/>
        <v>-2.2678012010249444E-3</v>
      </c>
      <c r="BG656">
        <f t="shared" si="1755"/>
        <v>23.43476183869393</v>
      </c>
      <c r="BH656" s="19">
        <f t="shared" si="1756"/>
        <v>0.17390345597175613</v>
      </c>
      <c r="BI656">
        <f t="shared" si="1757"/>
        <v>23.824373092595486</v>
      </c>
      <c r="BJ656">
        <f t="shared" si="1758"/>
        <v>7.2453730925954858</v>
      </c>
      <c r="BK656">
        <f t="shared" si="1759"/>
        <v>220.28008096835546</v>
      </c>
      <c r="BL656">
        <f t="shared" si="1760"/>
        <v>3.8446126894575019</v>
      </c>
      <c r="BM656">
        <f t="shared" si="1761"/>
        <v>248.40051542057682</v>
      </c>
      <c r="BN656">
        <f t="shared" si="1762"/>
        <v>16.560034361371788</v>
      </c>
      <c r="BO656">
        <f t="shared" si="1763"/>
        <v>16</v>
      </c>
      <c r="BP656">
        <f t="shared" si="1764"/>
        <v>33</v>
      </c>
      <c r="BQ656">
        <f t="shared" si="1765"/>
        <v>36</v>
      </c>
      <c r="BR656">
        <f t="shared" si="1766"/>
        <v>-16.484259667981974</v>
      </c>
      <c r="BS656" t="str">
        <f t="shared" si="1767"/>
        <v>NEGATIF</v>
      </c>
      <c r="BT656">
        <f t="shared" si="1768"/>
        <v>-0.28770460595999275</v>
      </c>
      <c r="BU656">
        <f t="shared" si="1769"/>
        <v>16</v>
      </c>
      <c r="BV656">
        <f t="shared" si="1770"/>
        <v>-1950</v>
      </c>
      <c r="BW656">
        <f t="shared" si="1771"/>
        <v>56</v>
      </c>
      <c r="BX656" t="str">
        <f t="shared" si="1772"/>
        <v>NEGATIF</v>
      </c>
      <c r="BY656">
        <f t="shared" si="1773"/>
        <v>-72.75436303724068</v>
      </c>
      <c r="BZ656">
        <f t="shared" si="1774"/>
        <v>107.24563696275932</v>
      </c>
      <c r="CA656">
        <f t="shared" si="1775"/>
        <v>-49.523628212846432</v>
      </c>
      <c r="CB656" t="str">
        <f t="shared" si="1776"/>
        <v>NEGATIF</v>
      </c>
      <c r="CC656">
        <f t="shared" si="1777"/>
        <v>49</v>
      </c>
      <c r="CD656">
        <f t="shared" si="1778"/>
        <v>31</v>
      </c>
      <c r="CE656">
        <f t="shared" si="1779"/>
        <v>25</v>
      </c>
      <c r="CG656">
        <f t="shared" si="1780"/>
        <v>4.3354068577400131</v>
      </c>
      <c r="CH656">
        <f t="shared" si="1781"/>
        <v>0.40901375350592939</v>
      </c>
      <c r="CI656">
        <f t="shared" si="1782"/>
        <v>0.40905333410366795</v>
      </c>
    </row>
    <row r="657" spans="1:87">
      <c r="A657">
        <f t="shared" ref="A657:E657" si="1897">A559</f>
        <v>7.0027777777777782</v>
      </c>
      <c r="B657">
        <f t="shared" si="1897"/>
        <v>111.315</v>
      </c>
      <c r="C657">
        <f t="shared" si="1897"/>
        <v>7</v>
      </c>
      <c r="D657">
        <f t="shared" si="1897"/>
        <v>2017</v>
      </c>
      <c r="E657">
        <f t="shared" si="1897"/>
        <v>5</v>
      </c>
      <c r="F657">
        <f t="shared" si="1784"/>
        <v>23</v>
      </c>
      <c r="G657">
        <f t="shared" ref="G657:M657" si="1898">G559</f>
        <v>0.12222152900771403</v>
      </c>
      <c r="H657">
        <f t="shared" si="1898"/>
        <v>15</v>
      </c>
      <c r="I657">
        <f t="shared" si="1898"/>
        <v>0</v>
      </c>
      <c r="J657">
        <f t="shared" si="1898"/>
        <v>15</v>
      </c>
      <c r="K657">
        <f t="shared" si="1898"/>
        <v>0</v>
      </c>
      <c r="L657">
        <f t="shared" si="1898"/>
        <v>20</v>
      </c>
      <c r="M657">
        <f t="shared" si="1898"/>
        <v>-13</v>
      </c>
      <c r="N657">
        <f t="shared" si="1789"/>
        <v>2457896.8333333335</v>
      </c>
      <c r="O657">
        <f t="shared" si="1844"/>
        <v>8.1270152549154447E-4</v>
      </c>
      <c r="P657">
        <f t="shared" si="1713"/>
        <v>2457896.8341460349</v>
      </c>
      <c r="Q657">
        <f t="shared" si="1715"/>
        <v>0.17390374116454219</v>
      </c>
      <c r="R657">
        <f t="shared" si="1716"/>
        <v>249.44414268418609</v>
      </c>
      <c r="S657">
        <f t="shared" si="1717"/>
        <v>321.6191205134528</v>
      </c>
      <c r="T657">
        <f t="shared" si="1718"/>
        <v>4.3536215896535735</v>
      </c>
      <c r="U657">
        <f t="shared" si="1719"/>
        <v>5.6133125903281869</v>
      </c>
      <c r="V657">
        <f t="shared" si="1720"/>
        <v>148.68647025653001</v>
      </c>
      <c r="W657">
        <f t="shared" si="1721"/>
        <v>2.5950684591450668</v>
      </c>
      <c r="X657">
        <f t="shared" si="1722"/>
        <v>61.13441390047501</v>
      </c>
      <c r="Y657">
        <f t="shared" si="1723"/>
        <v>1.0669968088402779</v>
      </c>
      <c r="Z657">
        <f t="shared" si="1724"/>
        <v>137.89547336941268</v>
      </c>
      <c r="AA657">
        <f t="shared" si="1725"/>
        <v>2.4067300338924102</v>
      </c>
      <c r="AB657">
        <f t="shared" si="1726"/>
        <v>-13897.450512466339</v>
      </c>
      <c r="AC657">
        <f t="shared" si="1727"/>
        <v>28.755700839141074</v>
      </c>
      <c r="AD657">
        <f t="shared" si="1728"/>
        <v>-1061.1710495180687</v>
      </c>
      <c r="AE657">
        <f t="shared" si="1729"/>
        <v>219.36757948842711</v>
      </c>
      <c r="AF657">
        <f t="shared" si="1730"/>
        <v>362.7321172873622</v>
      </c>
      <c r="AG657">
        <f t="shared" si="1731"/>
        <v>3221.9258529871827</v>
      </c>
      <c r="AH657">
        <f t="shared" si="1732"/>
        <v>-11125.840311382295</v>
      </c>
      <c r="AI657">
        <f t="shared" si="1733"/>
        <v>-3.090511197606193</v>
      </c>
      <c r="AJ657">
        <f t="shared" si="1734"/>
        <v>246.3536314865799</v>
      </c>
      <c r="AK657">
        <f t="shared" si="1735"/>
        <v>4.2996819936855921</v>
      </c>
      <c r="AL657">
        <f t="shared" si="1736"/>
        <v>246</v>
      </c>
      <c r="AM657">
        <f t="shared" si="1737"/>
        <v>21</v>
      </c>
      <c r="AN657">
        <f t="shared" si="1738"/>
        <v>13</v>
      </c>
      <c r="AP657">
        <f t="shared" si="1739"/>
        <v>4.9666786611765472</v>
      </c>
      <c r="AQ657">
        <f t="shared" si="1740"/>
        <v>8.6684895526074612E-2</v>
      </c>
      <c r="AR657" t="str">
        <f t="shared" si="1741"/>
        <v>POSITIF</v>
      </c>
      <c r="AS657">
        <f t="shared" si="1742"/>
        <v>4</v>
      </c>
      <c r="AT657">
        <f t="shared" si="1743"/>
        <v>58</v>
      </c>
      <c r="AU657">
        <f t="shared" si="1744"/>
        <v>0</v>
      </c>
      <c r="AV657">
        <f t="shared" si="1745"/>
        <v>1.0058326092107113</v>
      </c>
      <c r="AW657" s="4">
        <f t="shared" si="1746"/>
        <v>4.1909692050446305E-2</v>
      </c>
      <c r="AX657">
        <f t="shared" si="1747"/>
        <v>1.7555090754652353E-2</v>
      </c>
      <c r="AY657">
        <f t="shared" si="1748"/>
        <v>0.27406931272385054</v>
      </c>
      <c r="AZ657" s="4">
        <f t="shared" si="1749"/>
        <v>1.1419554696827107E-2</v>
      </c>
      <c r="BA657">
        <f t="shared" si="1750"/>
        <v>363332.07828711002</v>
      </c>
      <c r="BB657" t="s">
        <v>191</v>
      </c>
      <c r="BC657">
        <f t="shared" si="1751"/>
        <v>1.670129604287109E-2</v>
      </c>
      <c r="BD657">
        <f t="shared" si="1752"/>
        <v>148.69098846400433</v>
      </c>
      <c r="BE657">
        <f t="shared" si="1753"/>
        <v>23.43702963618626</v>
      </c>
      <c r="BF657">
        <f t="shared" si="1754"/>
        <v>-2.2678364009578057E-3</v>
      </c>
      <c r="BG657">
        <f t="shared" si="1755"/>
        <v>23.434761799785303</v>
      </c>
      <c r="BH657" s="19">
        <f t="shared" si="1756"/>
        <v>0.17390374116454219</v>
      </c>
      <c r="BI657">
        <f t="shared" si="1757"/>
        <v>7.5057568090657389E-2</v>
      </c>
      <c r="BJ657">
        <f t="shared" si="1758"/>
        <v>7.4960575680906576</v>
      </c>
      <c r="BK657">
        <f t="shared" si="1759"/>
        <v>224.04384349956936</v>
      </c>
      <c r="BL657">
        <f t="shared" si="1760"/>
        <v>3.9103027378903801</v>
      </c>
      <c r="BM657">
        <f t="shared" si="1761"/>
        <v>248.39702002179052</v>
      </c>
      <c r="BN657">
        <f t="shared" si="1762"/>
        <v>16.559801334786034</v>
      </c>
      <c r="BO657">
        <f t="shared" si="1763"/>
        <v>16</v>
      </c>
      <c r="BP657">
        <f t="shared" si="1764"/>
        <v>33</v>
      </c>
      <c r="BQ657">
        <f t="shared" si="1765"/>
        <v>35</v>
      </c>
      <c r="BR657">
        <f t="shared" si="1766"/>
        <v>-16.469793661983712</v>
      </c>
      <c r="BS657" t="str">
        <f t="shared" si="1767"/>
        <v>NEGATIF</v>
      </c>
      <c r="BT657">
        <f t="shared" si="1768"/>
        <v>-0.28745212652570978</v>
      </c>
      <c r="BU657">
        <f t="shared" si="1769"/>
        <v>16</v>
      </c>
      <c r="BV657">
        <f t="shared" si="1770"/>
        <v>-1949</v>
      </c>
      <c r="BW657">
        <f t="shared" si="1771"/>
        <v>48</v>
      </c>
      <c r="BX657" t="str">
        <f t="shared" si="1772"/>
        <v>NEGATIF</v>
      </c>
      <c r="BY657">
        <f t="shared" si="1773"/>
        <v>-73.509903454337078</v>
      </c>
      <c r="BZ657">
        <f t="shared" si="1774"/>
        <v>106.49009654566292</v>
      </c>
      <c r="CA657">
        <f t="shared" si="1775"/>
        <v>-45.950346845470449</v>
      </c>
      <c r="CB657" t="str">
        <f t="shared" si="1776"/>
        <v>NEGATIF</v>
      </c>
      <c r="CC657">
        <f t="shared" si="1777"/>
        <v>45</v>
      </c>
      <c r="CD657">
        <f t="shared" si="1778"/>
        <v>57</v>
      </c>
      <c r="CE657">
        <f t="shared" si="1779"/>
        <v>1</v>
      </c>
      <c r="CG657">
        <f t="shared" si="1780"/>
        <v>4.3353458515225212</v>
      </c>
      <c r="CH657">
        <f t="shared" si="1781"/>
        <v>0.40901375282684571</v>
      </c>
      <c r="CI657">
        <f t="shared" si="1782"/>
        <v>0.40905333403893901</v>
      </c>
    </row>
    <row r="658" spans="1:87">
      <c r="A658">
        <f t="shared" ref="A658:E658" si="1899">A560</f>
        <v>7.0027777777777782</v>
      </c>
      <c r="B658">
        <f t="shared" si="1899"/>
        <v>111.315</v>
      </c>
      <c r="C658">
        <f t="shared" si="1899"/>
        <v>7</v>
      </c>
      <c r="D658">
        <f t="shared" si="1899"/>
        <v>2017</v>
      </c>
      <c r="E658">
        <f t="shared" si="1899"/>
        <v>5</v>
      </c>
      <c r="F658">
        <f t="shared" si="1784"/>
        <v>23</v>
      </c>
      <c r="G658">
        <f t="shared" ref="G658:M658" si="1900">G560</f>
        <v>0.12222152900771403</v>
      </c>
      <c r="H658">
        <f t="shared" si="1900"/>
        <v>15</v>
      </c>
      <c r="I658">
        <f t="shared" si="1900"/>
        <v>15</v>
      </c>
      <c r="J658">
        <f t="shared" si="1900"/>
        <v>15.25</v>
      </c>
      <c r="K658">
        <f t="shared" si="1900"/>
        <v>0</v>
      </c>
      <c r="L658">
        <f t="shared" si="1900"/>
        <v>20</v>
      </c>
      <c r="M658">
        <f t="shared" si="1900"/>
        <v>-13</v>
      </c>
      <c r="N658">
        <f t="shared" si="1789"/>
        <v>2457896.84375</v>
      </c>
      <c r="O658">
        <f t="shared" si="1844"/>
        <v>8.1270152549154447E-4</v>
      </c>
      <c r="P658">
        <f t="shared" si="1713"/>
        <v>2457896.8445627014</v>
      </c>
      <c r="Q658">
        <f t="shared" si="1715"/>
        <v>0.17390402635732827</v>
      </c>
      <c r="R658">
        <f t="shared" si="1716"/>
        <v>249.44414268418609</v>
      </c>
      <c r="S658">
        <f t="shared" si="1717"/>
        <v>321.75521418270364</v>
      </c>
      <c r="T658">
        <f t="shared" si="1718"/>
        <v>4.3536215896535735</v>
      </c>
      <c r="U658">
        <f t="shared" si="1719"/>
        <v>5.615687872947734</v>
      </c>
      <c r="V658">
        <f t="shared" si="1720"/>
        <v>148.68591865318439</v>
      </c>
      <c r="W658">
        <f t="shared" si="1721"/>
        <v>2.5950588318505203</v>
      </c>
      <c r="X658">
        <f t="shared" si="1722"/>
        <v>61.144681060086441</v>
      </c>
      <c r="Y658">
        <f t="shared" si="1723"/>
        <v>1.0671760045803251</v>
      </c>
      <c r="Z658">
        <f t="shared" si="1724"/>
        <v>137.90574003877828</v>
      </c>
      <c r="AA658">
        <f t="shared" si="1725"/>
        <v>2.4069092210760537</v>
      </c>
      <c r="AB658">
        <f t="shared" si="1726"/>
        <v>-13855.255541475919</v>
      </c>
      <c r="AC658">
        <f t="shared" si="1727"/>
        <v>30.003137379615875</v>
      </c>
      <c r="AD658">
        <f t="shared" si="1728"/>
        <v>-1104.4596695641981</v>
      </c>
      <c r="AE658">
        <f t="shared" si="1729"/>
        <v>212.87834494722733</v>
      </c>
      <c r="AF658">
        <f t="shared" si="1730"/>
        <v>362.80061538251334</v>
      </c>
      <c r="AG658">
        <f t="shared" si="1731"/>
        <v>3214.7761704750515</v>
      </c>
      <c r="AH658">
        <f t="shared" si="1732"/>
        <v>-11139.256942855709</v>
      </c>
      <c r="AI658">
        <f t="shared" si="1733"/>
        <v>-3.0942380396821414</v>
      </c>
      <c r="AJ658">
        <f t="shared" si="1734"/>
        <v>246.34990464450394</v>
      </c>
      <c r="AK658">
        <f t="shared" si="1735"/>
        <v>4.299616948020665</v>
      </c>
      <c r="AL658">
        <f t="shared" si="1736"/>
        <v>246</v>
      </c>
      <c r="AM658">
        <f t="shared" si="1737"/>
        <v>20</v>
      </c>
      <c r="AN658">
        <f t="shared" si="1738"/>
        <v>59</v>
      </c>
      <c r="AP658">
        <f t="shared" si="1739"/>
        <v>4.9697720743571692</v>
      </c>
      <c r="AQ658">
        <f t="shared" si="1740"/>
        <v>8.6738885771201049E-2</v>
      </c>
      <c r="AR658" t="str">
        <f t="shared" si="1741"/>
        <v>POSITIF</v>
      </c>
      <c r="AS658">
        <f t="shared" si="1742"/>
        <v>4</v>
      </c>
      <c r="AT658">
        <f t="shared" si="1743"/>
        <v>58</v>
      </c>
      <c r="AU658">
        <f t="shared" si="1744"/>
        <v>11</v>
      </c>
      <c r="AV658">
        <f t="shared" si="1745"/>
        <v>1.0059444860760804</v>
      </c>
      <c r="AW658" s="4">
        <f t="shared" si="1746"/>
        <v>4.1914353586503354E-2</v>
      </c>
      <c r="AX658">
        <f t="shared" si="1747"/>
        <v>1.7557043374309859E-2</v>
      </c>
      <c r="AY658">
        <f t="shared" si="1748"/>
        <v>0.27409979403732954</v>
      </c>
      <c r="AZ658" s="4">
        <f t="shared" si="1749"/>
        <v>1.1420824751555397E-2</v>
      </c>
      <c r="BA658">
        <f t="shared" si="1750"/>
        <v>363291.67419070628</v>
      </c>
      <c r="BB658" t="s">
        <v>191</v>
      </c>
      <c r="BC658">
        <f t="shared" si="1751"/>
        <v>1.6701296030892994E-2</v>
      </c>
      <c r="BD658">
        <f t="shared" si="1752"/>
        <v>148.69043686229568</v>
      </c>
      <c r="BE658">
        <f t="shared" si="1753"/>
        <v>23.437029632477564</v>
      </c>
      <c r="BF658">
        <f t="shared" si="1754"/>
        <v>-2.2678715898305168E-3</v>
      </c>
      <c r="BG658">
        <f t="shared" si="1755"/>
        <v>23.434761760887735</v>
      </c>
      <c r="BH658" s="19">
        <f t="shared" si="1756"/>
        <v>0.17390402635732827</v>
      </c>
      <c r="BI658">
        <f t="shared" si="1757"/>
        <v>0.32574204361687104</v>
      </c>
      <c r="BJ658">
        <f t="shared" si="1758"/>
        <v>7.7467420436168712</v>
      </c>
      <c r="BK658">
        <f t="shared" si="1759"/>
        <v>227.80748776097744</v>
      </c>
      <c r="BL658">
        <f t="shared" si="1760"/>
        <v>3.9759907221257413</v>
      </c>
      <c r="BM658">
        <f t="shared" si="1761"/>
        <v>248.39364289327563</v>
      </c>
      <c r="BN658">
        <f t="shared" si="1762"/>
        <v>16.559576192885043</v>
      </c>
      <c r="BO658">
        <f t="shared" si="1763"/>
        <v>16</v>
      </c>
      <c r="BP658">
        <f t="shared" si="1764"/>
        <v>33</v>
      </c>
      <c r="BQ658">
        <f t="shared" si="1765"/>
        <v>34</v>
      </c>
      <c r="BR658">
        <f t="shared" si="1766"/>
        <v>-16.466125679315123</v>
      </c>
      <c r="BS658" t="str">
        <f t="shared" si="1767"/>
        <v>NEGATIF</v>
      </c>
      <c r="BT658">
        <f t="shared" si="1768"/>
        <v>-0.28738810815123683</v>
      </c>
      <c r="BU658">
        <f t="shared" si="1769"/>
        <v>16</v>
      </c>
      <c r="BV658">
        <f t="shared" si="1770"/>
        <v>-1948</v>
      </c>
      <c r="BW658">
        <f t="shared" si="1771"/>
        <v>1</v>
      </c>
      <c r="BX658" t="str">
        <f t="shared" si="1772"/>
        <v>NEGATIF</v>
      </c>
      <c r="BY658">
        <f t="shared" si="1773"/>
        <v>-74.068945440536297</v>
      </c>
      <c r="BZ658">
        <f t="shared" si="1774"/>
        <v>105.9310545594637</v>
      </c>
      <c r="CA658">
        <f t="shared" si="1775"/>
        <v>-42.363469642514396</v>
      </c>
      <c r="CB658" t="str">
        <f t="shared" si="1776"/>
        <v>NEGATIF</v>
      </c>
      <c r="CC658">
        <f t="shared" si="1777"/>
        <v>42</v>
      </c>
      <c r="CD658">
        <f t="shared" si="1778"/>
        <v>21</v>
      </c>
      <c r="CE658">
        <f t="shared" si="1779"/>
        <v>48</v>
      </c>
      <c r="CG658">
        <f t="shared" si="1780"/>
        <v>4.3352869095106739</v>
      </c>
      <c r="CH658">
        <f t="shared" si="1781"/>
        <v>0.4090137521479551</v>
      </c>
      <c r="CI658">
        <f t="shared" si="1782"/>
        <v>0.40905333397421006</v>
      </c>
    </row>
    <row r="659" spans="1:87">
      <c r="A659">
        <f t="shared" ref="A659:E659" si="1901">A561</f>
        <v>7.0027777777777782</v>
      </c>
      <c r="B659">
        <f t="shared" si="1901"/>
        <v>111.315</v>
      </c>
      <c r="C659">
        <f t="shared" si="1901"/>
        <v>7</v>
      </c>
      <c r="D659">
        <f t="shared" si="1901"/>
        <v>2017</v>
      </c>
      <c r="E659">
        <f t="shared" si="1901"/>
        <v>5</v>
      </c>
      <c r="F659">
        <f t="shared" si="1784"/>
        <v>23</v>
      </c>
      <c r="G659">
        <f t="shared" ref="G659:M659" si="1902">G561</f>
        <v>0.12222152900771403</v>
      </c>
      <c r="H659">
        <f t="shared" si="1902"/>
        <v>15</v>
      </c>
      <c r="I659">
        <f t="shared" si="1902"/>
        <v>30</v>
      </c>
      <c r="J659">
        <f t="shared" si="1902"/>
        <v>15.5</v>
      </c>
      <c r="K659">
        <f t="shared" si="1902"/>
        <v>0</v>
      </c>
      <c r="L659">
        <f t="shared" si="1902"/>
        <v>20</v>
      </c>
      <c r="M659">
        <f t="shared" si="1902"/>
        <v>-13</v>
      </c>
      <c r="N659">
        <f t="shared" si="1789"/>
        <v>2457896.854166667</v>
      </c>
      <c r="O659">
        <f t="shared" si="1844"/>
        <v>8.1270152549154447E-4</v>
      </c>
      <c r="P659">
        <f t="shared" si="1713"/>
        <v>2457896.8549793684</v>
      </c>
      <c r="Q659">
        <f t="shared" si="1715"/>
        <v>0.17390431155012709</v>
      </c>
      <c r="R659">
        <f t="shared" si="1716"/>
        <v>249.44414268418609</v>
      </c>
      <c r="S659">
        <f t="shared" si="1717"/>
        <v>321.89130785805173</v>
      </c>
      <c r="T659">
        <f t="shared" si="1718"/>
        <v>4.3536215896535735</v>
      </c>
      <c r="U659">
        <f t="shared" si="1719"/>
        <v>5.6180631556736991</v>
      </c>
      <c r="V659">
        <f t="shared" si="1720"/>
        <v>148.68536704981409</v>
      </c>
      <c r="W659">
        <f t="shared" si="1721"/>
        <v>2.5950492045555436</v>
      </c>
      <c r="X659">
        <f t="shared" si="1722"/>
        <v>61.154948220158076</v>
      </c>
      <c r="Y659">
        <f t="shared" si="1723"/>
        <v>1.0673552003284046</v>
      </c>
      <c r="Z659">
        <f t="shared" si="1724"/>
        <v>137.91600670860316</v>
      </c>
      <c r="AA659">
        <f t="shared" si="1725"/>
        <v>2.4070884082677129</v>
      </c>
      <c r="AB659">
        <f t="shared" si="1726"/>
        <v>-13812.98149831999</v>
      </c>
      <c r="AC659">
        <f t="shared" si="1727"/>
        <v>31.247411235853125</v>
      </c>
      <c r="AD659">
        <f t="shared" si="1728"/>
        <v>-1147.2826033337783</v>
      </c>
      <c r="AE659">
        <f t="shared" si="1729"/>
        <v>206.36667197583685</v>
      </c>
      <c r="AF659">
        <f t="shared" si="1730"/>
        <v>362.86358796870547</v>
      </c>
      <c r="AG659">
        <f t="shared" si="1731"/>
        <v>3207.601287597452</v>
      </c>
      <c r="AH659">
        <f t="shared" si="1732"/>
        <v>-11152.185142875922</v>
      </c>
      <c r="AI659">
        <f t="shared" si="1733"/>
        <v>-3.0978292063544228</v>
      </c>
      <c r="AJ659">
        <f t="shared" si="1734"/>
        <v>246.34631347783167</v>
      </c>
      <c r="AK659">
        <f t="shared" si="1735"/>
        <v>4.2995542703382457</v>
      </c>
      <c r="AL659">
        <f t="shared" si="1736"/>
        <v>246</v>
      </c>
      <c r="AM659">
        <f t="shared" si="1737"/>
        <v>20</v>
      </c>
      <c r="AN659">
        <f t="shared" si="1738"/>
        <v>46</v>
      </c>
      <c r="AP659">
        <f t="shared" si="1739"/>
        <v>4.9659399547066467</v>
      </c>
      <c r="AQ659">
        <f t="shared" si="1740"/>
        <v>8.667200266596907E-2</v>
      </c>
      <c r="AR659" t="str">
        <f t="shared" si="1741"/>
        <v>POSITIF</v>
      </c>
      <c r="AS659">
        <f t="shared" si="1742"/>
        <v>4</v>
      </c>
      <c r="AT659">
        <f t="shared" si="1743"/>
        <v>57</v>
      </c>
      <c r="AU659">
        <f t="shared" si="1744"/>
        <v>57</v>
      </c>
      <c r="AV659">
        <f t="shared" si="1745"/>
        <v>1.0060560733850188</v>
      </c>
      <c r="AW659" s="4">
        <f t="shared" si="1746"/>
        <v>4.1919003057709119E-2</v>
      </c>
      <c r="AX659">
        <f t="shared" si="1747"/>
        <v>1.755899094025427E-2</v>
      </c>
      <c r="AY659">
        <f t="shared" si="1748"/>
        <v>0.27413019645900066</v>
      </c>
      <c r="AZ659" s="4">
        <f t="shared" si="1749"/>
        <v>1.1422091519125028E-2</v>
      </c>
      <c r="BA659">
        <f t="shared" si="1750"/>
        <v>363251.38361875335</v>
      </c>
      <c r="BB659" t="s">
        <v>191</v>
      </c>
      <c r="BC659">
        <f t="shared" si="1751"/>
        <v>1.6701296018914895E-2</v>
      </c>
      <c r="BD659">
        <f t="shared" si="1752"/>
        <v>148.68988526056242</v>
      </c>
      <c r="BE659">
        <f t="shared" si="1753"/>
        <v>23.437029628768869</v>
      </c>
      <c r="BF659">
        <f t="shared" si="1754"/>
        <v>-2.2679067676384967E-3</v>
      </c>
      <c r="BG659">
        <f t="shared" si="1755"/>
        <v>23.43476172200123</v>
      </c>
      <c r="BH659" s="19">
        <f t="shared" si="1756"/>
        <v>0.17390431155012709</v>
      </c>
      <c r="BI659">
        <f t="shared" si="1757"/>
        <v>0.57642653028791146</v>
      </c>
      <c r="BJ659">
        <f t="shared" si="1758"/>
        <v>7.9974265302879122</v>
      </c>
      <c r="BK659">
        <f t="shared" si="1759"/>
        <v>231.57100923399202</v>
      </c>
      <c r="BL659">
        <f t="shared" si="1760"/>
        <v>4.0416765632993528</v>
      </c>
      <c r="BM659">
        <f t="shared" si="1761"/>
        <v>248.39038872032668</v>
      </c>
      <c r="BN659">
        <f t="shared" si="1762"/>
        <v>16.559359248021778</v>
      </c>
      <c r="BO659">
        <f t="shared" si="1763"/>
        <v>16</v>
      </c>
      <c r="BP659">
        <f t="shared" si="1764"/>
        <v>33</v>
      </c>
      <c r="BQ659">
        <f t="shared" si="1765"/>
        <v>33</v>
      </c>
      <c r="BR659">
        <f t="shared" si="1766"/>
        <v>-16.469309115888194</v>
      </c>
      <c r="BS659" t="str">
        <f t="shared" si="1767"/>
        <v>NEGATIF</v>
      </c>
      <c r="BT659">
        <f t="shared" si="1768"/>
        <v>-0.28744366960096535</v>
      </c>
      <c r="BU659">
        <f t="shared" si="1769"/>
        <v>16</v>
      </c>
      <c r="BV659">
        <f t="shared" si="1770"/>
        <v>-1949</v>
      </c>
      <c r="BW659">
        <f t="shared" si="1771"/>
        <v>50</v>
      </c>
      <c r="BX659" t="str">
        <f t="shared" si="1772"/>
        <v>NEGATIF</v>
      </c>
      <c r="BY659">
        <f t="shared" si="1773"/>
        <v>-74.472955590936536</v>
      </c>
      <c r="BZ659">
        <f t="shared" si="1774"/>
        <v>105.52704440906346</v>
      </c>
      <c r="CA659">
        <f t="shared" si="1775"/>
        <v>-38.767439621914285</v>
      </c>
      <c r="CB659" t="str">
        <f t="shared" si="1776"/>
        <v>NEGATIF</v>
      </c>
      <c r="CC659">
        <f t="shared" si="1777"/>
        <v>38</v>
      </c>
      <c r="CD659">
        <f t="shared" si="1778"/>
        <v>46</v>
      </c>
      <c r="CE659">
        <f t="shared" si="1779"/>
        <v>2</v>
      </c>
      <c r="CG659">
        <f t="shared" si="1780"/>
        <v>4.3352301134782856</v>
      </c>
      <c r="CH659">
        <f t="shared" si="1781"/>
        <v>0.40901375146925756</v>
      </c>
      <c r="CI659">
        <f t="shared" si="1782"/>
        <v>0.40905333390948106</v>
      </c>
    </row>
    <row r="660" spans="1:87">
      <c r="A660">
        <f t="shared" ref="A660:E660" si="1903">A562</f>
        <v>7.0027777777777782</v>
      </c>
      <c r="B660">
        <f t="shared" si="1903"/>
        <v>111.315</v>
      </c>
      <c r="C660">
        <f t="shared" si="1903"/>
        <v>7</v>
      </c>
      <c r="D660">
        <f t="shared" si="1903"/>
        <v>2017</v>
      </c>
      <c r="E660">
        <f t="shared" si="1903"/>
        <v>5</v>
      </c>
      <c r="F660">
        <f t="shared" si="1784"/>
        <v>23</v>
      </c>
      <c r="G660">
        <f t="shared" ref="G660:M660" si="1904">G562</f>
        <v>0.12222152900771403</v>
      </c>
      <c r="H660">
        <f t="shared" si="1904"/>
        <v>15</v>
      </c>
      <c r="I660">
        <f t="shared" si="1904"/>
        <v>45</v>
      </c>
      <c r="J660">
        <f t="shared" si="1904"/>
        <v>15.75</v>
      </c>
      <c r="K660">
        <f t="shared" si="1904"/>
        <v>0</v>
      </c>
      <c r="L660">
        <f t="shared" si="1904"/>
        <v>20</v>
      </c>
      <c r="M660">
        <f t="shared" si="1904"/>
        <v>-13</v>
      </c>
      <c r="N660">
        <f t="shared" si="1789"/>
        <v>2457896.8645833335</v>
      </c>
      <c r="O660">
        <f t="shared" si="1844"/>
        <v>8.1270152549154447E-4</v>
      </c>
      <c r="P660">
        <f t="shared" si="1713"/>
        <v>2457896.8653960349</v>
      </c>
      <c r="Q660">
        <f t="shared" si="1715"/>
        <v>0.17390459674291317</v>
      </c>
      <c r="R660">
        <f t="shared" si="1716"/>
        <v>249.44414268418609</v>
      </c>
      <c r="S660">
        <f t="shared" si="1717"/>
        <v>322.02740152730257</v>
      </c>
      <c r="T660">
        <f t="shared" si="1718"/>
        <v>4.3536215896535735</v>
      </c>
      <c r="U660">
        <f t="shared" si="1719"/>
        <v>5.6204384382932462</v>
      </c>
      <c r="V660">
        <f t="shared" si="1720"/>
        <v>148.68481544646841</v>
      </c>
      <c r="W660">
        <f t="shared" si="1721"/>
        <v>2.5950395772609962</v>
      </c>
      <c r="X660">
        <f t="shared" si="1722"/>
        <v>61.165215379769506</v>
      </c>
      <c r="Y660">
        <f t="shared" si="1723"/>
        <v>1.0675343960684518</v>
      </c>
      <c r="Z660">
        <f t="shared" si="1724"/>
        <v>137.92627337796876</v>
      </c>
      <c r="AA660">
        <f t="shared" si="1725"/>
        <v>2.4072675954513563</v>
      </c>
      <c r="AB660">
        <f t="shared" si="1726"/>
        <v>-13770.62862529516</v>
      </c>
      <c r="AC660">
        <f t="shared" si="1727"/>
        <v>32.488391132872842</v>
      </c>
      <c r="AD660">
        <f t="shared" si="1728"/>
        <v>-1189.6217909785175</v>
      </c>
      <c r="AE660">
        <f t="shared" si="1729"/>
        <v>199.83324751047348</v>
      </c>
      <c r="AF660">
        <f t="shared" si="1730"/>
        <v>362.92103358925317</v>
      </c>
      <c r="AG660">
        <f t="shared" si="1731"/>
        <v>3200.4012594305182</v>
      </c>
      <c r="AH660">
        <f t="shared" si="1732"/>
        <v>-11164.60648461056</v>
      </c>
      <c r="AI660">
        <f t="shared" si="1733"/>
        <v>-3.1012795790584891</v>
      </c>
      <c r="AJ660">
        <f t="shared" si="1734"/>
        <v>246.34286310512761</v>
      </c>
      <c r="AK660">
        <f t="shared" si="1735"/>
        <v>4.2994940499741388</v>
      </c>
      <c r="AL660">
        <f t="shared" si="1736"/>
        <v>246</v>
      </c>
      <c r="AM660">
        <f t="shared" si="1737"/>
        <v>20</v>
      </c>
      <c r="AN660">
        <f t="shared" si="1738"/>
        <v>34</v>
      </c>
      <c r="AP660">
        <f t="shared" si="1739"/>
        <v>4.9668628600545777</v>
      </c>
      <c r="AQ660">
        <f t="shared" si="1740"/>
        <v>8.6688110402974722E-2</v>
      </c>
      <c r="AR660" t="str">
        <f t="shared" si="1741"/>
        <v>POSITIF</v>
      </c>
      <c r="AS660">
        <f t="shared" si="1742"/>
        <v>4</v>
      </c>
      <c r="AT660">
        <f t="shared" si="1743"/>
        <v>58</v>
      </c>
      <c r="AU660">
        <f t="shared" si="1744"/>
        <v>0</v>
      </c>
      <c r="AV660">
        <f t="shared" si="1745"/>
        <v>1.0061673702476559</v>
      </c>
      <c r="AW660" s="4">
        <f t="shared" si="1746"/>
        <v>4.192364042698566E-2</v>
      </c>
      <c r="AX660">
        <f t="shared" si="1747"/>
        <v>1.7560933436954428E-2</v>
      </c>
      <c r="AY660">
        <f t="shared" si="1748"/>
        <v>0.27416051974642264</v>
      </c>
      <c r="AZ660" s="4">
        <f t="shared" si="1749"/>
        <v>1.1423354989434276E-2</v>
      </c>
      <c r="BA660">
        <f t="shared" si="1750"/>
        <v>363211.20681988873</v>
      </c>
      <c r="BB660" t="s">
        <v>191</v>
      </c>
      <c r="BC660">
        <f t="shared" si="1751"/>
        <v>1.6701296006936799E-2</v>
      </c>
      <c r="BD660">
        <f t="shared" si="1752"/>
        <v>148.68933365885377</v>
      </c>
      <c r="BE660">
        <f t="shared" si="1753"/>
        <v>23.437029625060173</v>
      </c>
      <c r="BF660">
        <f t="shared" si="1754"/>
        <v>-2.2679419343724261E-3</v>
      </c>
      <c r="BG660">
        <f t="shared" si="1755"/>
        <v>23.434761683125799</v>
      </c>
      <c r="BH660" s="19">
        <f t="shared" si="1756"/>
        <v>0.17390459674291317</v>
      </c>
      <c r="BI660">
        <f t="shared" si="1757"/>
        <v>0.82711100578308105</v>
      </c>
      <c r="BJ660">
        <f t="shared" si="1758"/>
        <v>8.2481110057830804</v>
      </c>
      <c r="BK660">
        <f t="shared" si="1759"/>
        <v>235.33440294686491</v>
      </c>
      <c r="BL660">
        <f t="shared" si="1760"/>
        <v>4.1073601746378392</v>
      </c>
      <c r="BM660">
        <f t="shared" si="1761"/>
        <v>248.38726213988127</v>
      </c>
      <c r="BN660">
        <f t="shared" si="1762"/>
        <v>16.55915080932542</v>
      </c>
      <c r="BO660">
        <f t="shared" si="1763"/>
        <v>16</v>
      </c>
      <c r="BP660">
        <f t="shared" si="1764"/>
        <v>33</v>
      </c>
      <c r="BQ660">
        <f t="shared" si="1765"/>
        <v>32</v>
      </c>
      <c r="BR660">
        <f t="shared" si="1766"/>
        <v>-16.467827057139694</v>
      </c>
      <c r="BS660" t="str">
        <f t="shared" si="1767"/>
        <v>NEGATIF</v>
      </c>
      <c r="BT660">
        <f t="shared" si="1768"/>
        <v>-0.28741780279609602</v>
      </c>
      <c r="BU660">
        <f t="shared" si="1769"/>
        <v>16</v>
      </c>
      <c r="BV660">
        <f t="shared" si="1770"/>
        <v>-1949</v>
      </c>
      <c r="BW660">
        <f t="shared" si="1771"/>
        <v>55</v>
      </c>
      <c r="BX660" t="str">
        <f t="shared" si="1772"/>
        <v>NEGATIF</v>
      </c>
      <c r="BY660">
        <f t="shared" si="1773"/>
        <v>-74.761839732000496</v>
      </c>
      <c r="BZ660">
        <f t="shared" si="1774"/>
        <v>105.2381602679995</v>
      </c>
      <c r="CA660">
        <f t="shared" si="1775"/>
        <v>-35.165871460230669</v>
      </c>
      <c r="CB660" t="str">
        <f t="shared" si="1776"/>
        <v>NEGATIF</v>
      </c>
      <c r="CC660">
        <f t="shared" si="1777"/>
        <v>35</v>
      </c>
      <c r="CD660">
        <f t="shared" si="1778"/>
        <v>9</v>
      </c>
      <c r="CE660">
        <f t="shared" si="1779"/>
        <v>57</v>
      </c>
      <c r="CG660">
        <f t="shared" si="1780"/>
        <v>4.3351755443551845</v>
      </c>
      <c r="CH660">
        <f t="shared" si="1781"/>
        <v>0.40901375079075325</v>
      </c>
      <c r="CI660">
        <f t="shared" si="1782"/>
        <v>0.40905333384475212</v>
      </c>
    </row>
    <row r="661" spans="1:87">
      <c r="A661">
        <f t="shared" ref="A661:E661" si="1905">A563</f>
        <v>7.0027777777777782</v>
      </c>
      <c r="B661">
        <f t="shared" si="1905"/>
        <v>111.315</v>
      </c>
      <c r="C661">
        <f t="shared" si="1905"/>
        <v>7</v>
      </c>
      <c r="D661">
        <f t="shared" si="1905"/>
        <v>2017</v>
      </c>
      <c r="E661">
        <f t="shared" si="1905"/>
        <v>5</v>
      </c>
      <c r="F661">
        <f t="shared" si="1784"/>
        <v>23</v>
      </c>
      <c r="G661">
        <f t="shared" ref="G661:M661" si="1906">G563</f>
        <v>0.12222152900771403</v>
      </c>
      <c r="H661">
        <f t="shared" si="1906"/>
        <v>16</v>
      </c>
      <c r="I661">
        <f t="shared" si="1906"/>
        <v>0</v>
      </c>
      <c r="J661">
        <f t="shared" si="1906"/>
        <v>16</v>
      </c>
      <c r="K661">
        <f t="shared" si="1906"/>
        <v>0</v>
      </c>
      <c r="L661">
        <f t="shared" si="1906"/>
        <v>20</v>
      </c>
      <c r="M661">
        <f t="shared" si="1906"/>
        <v>-13</v>
      </c>
      <c r="N661">
        <f t="shared" si="1789"/>
        <v>2457896.875</v>
      </c>
      <c r="O661">
        <f t="shared" si="1844"/>
        <v>8.1270152549154447E-4</v>
      </c>
      <c r="P661">
        <f t="shared" si="1713"/>
        <v>2457896.8758127014</v>
      </c>
      <c r="Q661">
        <f t="shared" si="1715"/>
        <v>0.17390488193569925</v>
      </c>
      <c r="R661">
        <f t="shared" si="1716"/>
        <v>249.44414268418609</v>
      </c>
      <c r="S661">
        <f t="shared" si="1717"/>
        <v>322.16349519656796</v>
      </c>
      <c r="T661">
        <f t="shared" si="1718"/>
        <v>4.3536215896535735</v>
      </c>
      <c r="U661">
        <f t="shared" si="1719"/>
        <v>5.6228137209130473</v>
      </c>
      <c r="V661">
        <f t="shared" si="1720"/>
        <v>148.68426384312278</v>
      </c>
      <c r="W661">
        <f t="shared" si="1721"/>
        <v>2.5950299499664502</v>
      </c>
      <c r="X661">
        <f t="shared" si="1722"/>
        <v>61.175482539381846</v>
      </c>
      <c r="Y661">
        <f t="shared" si="1723"/>
        <v>1.0677135918085148</v>
      </c>
      <c r="Z661">
        <f t="shared" si="1724"/>
        <v>137.93654004733435</v>
      </c>
      <c r="AA661">
        <f t="shared" si="1725"/>
        <v>2.4074467826349992</v>
      </c>
      <c r="AB661">
        <f t="shared" si="1726"/>
        <v>-13728.197159458106</v>
      </c>
      <c r="AC661">
        <f t="shared" si="1727"/>
        <v>33.725946310419673</v>
      </c>
      <c r="AD661">
        <f t="shared" si="1728"/>
        <v>-1231.4593823909788</v>
      </c>
      <c r="AE661">
        <f t="shared" si="1729"/>
        <v>193.27875990661386</v>
      </c>
      <c r="AF661">
        <f t="shared" si="1730"/>
        <v>362.97295094031819</v>
      </c>
      <c r="AG661">
        <f t="shared" si="1731"/>
        <v>3193.176140273999</v>
      </c>
      <c r="AH661">
        <f t="shared" si="1732"/>
        <v>-11176.502744417732</v>
      </c>
      <c r="AI661">
        <f t="shared" si="1733"/>
        <v>-3.1045840956715924</v>
      </c>
      <c r="AJ661">
        <f t="shared" si="1734"/>
        <v>246.33955858851451</v>
      </c>
      <c r="AK661">
        <f t="shared" si="1735"/>
        <v>4.2994363752790532</v>
      </c>
      <c r="AL661">
        <f t="shared" si="1736"/>
        <v>246</v>
      </c>
      <c r="AM661">
        <f t="shared" si="1737"/>
        <v>20</v>
      </c>
      <c r="AN661">
        <f t="shared" si="1738"/>
        <v>22</v>
      </c>
      <c r="AP661">
        <f t="shared" si="1739"/>
        <v>4.9528105242176501</v>
      </c>
      <c r="AQ661">
        <f t="shared" si="1740"/>
        <v>8.6442850875024346E-2</v>
      </c>
      <c r="AR661" t="str">
        <f t="shared" si="1741"/>
        <v>POSITIF</v>
      </c>
      <c r="AS661">
        <f t="shared" si="1742"/>
        <v>4</v>
      </c>
      <c r="AT661">
        <f t="shared" si="1743"/>
        <v>57</v>
      </c>
      <c r="AU661">
        <f t="shared" si="1744"/>
        <v>10</v>
      </c>
      <c r="AV661">
        <f t="shared" si="1745"/>
        <v>1.0062783757910945</v>
      </c>
      <c r="AW661" s="4">
        <f t="shared" si="1746"/>
        <v>4.1928265657962267E-2</v>
      </c>
      <c r="AX661">
        <f t="shared" si="1747"/>
        <v>1.7562870849175398E-2</v>
      </c>
      <c r="AY661">
        <f t="shared" si="1748"/>
        <v>0.27419076366177836</v>
      </c>
      <c r="AZ661" s="4">
        <f t="shared" si="1749"/>
        <v>1.1424615152574098E-2</v>
      </c>
      <c r="BA661">
        <f t="shared" si="1750"/>
        <v>363171.14403656987</v>
      </c>
      <c r="BB661" t="s">
        <v>191</v>
      </c>
      <c r="BC661">
        <f t="shared" si="1751"/>
        <v>1.67012959949587E-2</v>
      </c>
      <c r="BD661">
        <f t="shared" si="1752"/>
        <v>148.68878205714512</v>
      </c>
      <c r="BE661">
        <f t="shared" si="1753"/>
        <v>23.437029621351478</v>
      </c>
      <c r="BF661">
        <f t="shared" si="1754"/>
        <v>-2.267977090027734E-3</v>
      </c>
      <c r="BG661">
        <f t="shared" si="1755"/>
        <v>23.434761644261449</v>
      </c>
      <c r="BH661" s="19">
        <f t="shared" si="1756"/>
        <v>0.17390488193569925</v>
      </c>
      <c r="BI661">
        <f t="shared" si="1757"/>
        <v>1.0777954813092947</v>
      </c>
      <c r="BJ661">
        <f t="shared" si="1758"/>
        <v>8.4987954813092941</v>
      </c>
      <c r="BK661">
        <f t="shared" si="1759"/>
        <v>239.09766448191849</v>
      </c>
      <c r="BL661">
        <f t="shared" si="1760"/>
        <v>4.1730414790381793</v>
      </c>
      <c r="BM661">
        <f t="shared" si="1761"/>
        <v>248.38426773772096</v>
      </c>
      <c r="BN661">
        <f t="shared" si="1762"/>
        <v>16.558951182514729</v>
      </c>
      <c r="BO661">
        <f t="shared" si="1763"/>
        <v>16</v>
      </c>
      <c r="BP661">
        <f t="shared" si="1764"/>
        <v>33</v>
      </c>
      <c r="BQ661">
        <f t="shared" si="1765"/>
        <v>32</v>
      </c>
      <c r="BR661">
        <f t="shared" si="1766"/>
        <v>-16.481135479233291</v>
      </c>
      <c r="BS661" t="str">
        <f t="shared" si="1767"/>
        <v>NEGATIF</v>
      </c>
      <c r="BT661">
        <f t="shared" si="1768"/>
        <v>-0.28765007857987446</v>
      </c>
      <c r="BU661">
        <f t="shared" si="1769"/>
        <v>16</v>
      </c>
      <c r="BV661">
        <f t="shared" si="1770"/>
        <v>-1949</v>
      </c>
      <c r="BW661">
        <f t="shared" si="1771"/>
        <v>7</v>
      </c>
      <c r="BX661" t="str">
        <f t="shared" si="1772"/>
        <v>NEGATIF</v>
      </c>
      <c r="BY661">
        <f t="shared" si="1773"/>
        <v>-74.93010263347746</v>
      </c>
      <c r="BZ661">
        <f t="shared" si="1774"/>
        <v>105.06989736652254</v>
      </c>
      <c r="CA661">
        <f t="shared" si="1775"/>
        <v>-31.559869352616754</v>
      </c>
      <c r="CB661" t="str">
        <f t="shared" si="1776"/>
        <v>NEGATIF</v>
      </c>
      <c r="CC661">
        <f t="shared" si="1777"/>
        <v>31</v>
      </c>
      <c r="CD661">
        <f t="shared" si="1778"/>
        <v>33</v>
      </c>
      <c r="CE661">
        <f t="shared" si="1779"/>
        <v>35</v>
      </c>
      <c r="CG661">
        <f t="shared" si="1780"/>
        <v>4.3351232821783583</v>
      </c>
      <c r="CH661">
        <f t="shared" si="1781"/>
        <v>0.4090137501124424</v>
      </c>
      <c r="CI661">
        <f t="shared" si="1782"/>
        <v>0.40905333378002318</v>
      </c>
    </row>
    <row r="662" spans="1:87">
      <c r="A662">
        <f t="shared" ref="A662:E662" si="1907">A564</f>
        <v>7.0027777777777782</v>
      </c>
      <c r="B662">
        <f t="shared" si="1907"/>
        <v>111.315</v>
      </c>
      <c r="C662">
        <f t="shared" si="1907"/>
        <v>7</v>
      </c>
      <c r="D662">
        <f t="shared" si="1907"/>
        <v>2017</v>
      </c>
      <c r="E662">
        <f t="shared" si="1907"/>
        <v>5</v>
      </c>
      <c r="F662">
        <f t="shared" si="1784"/>
        <v>23</v>
      </c>
      <c r="G662">
        <f t="shared" ref="G662:M662" si="1908">G564</f>
        <v>0.12222152900771403</v>
      </c>
      <c r="H662">
        <f t="shared" si="1908"/>
        <v>16</v>
      </c>
      <c r="I662">
        <f t="shared" si="1908"/>
        <v>15</v>
      </c>
      <c r="J662">
        <f t="shared" si="1908"/>
        <v>16.25</v>
      </c>
      <c r="K662">
        <f t="shared" si="1908"/>
        <v>0</v>
      </c>
      <c r="L662">
        <f t="shared" si="1908"/>
        <v>20</v>
      </c>
      <c r="M662">
        <f t="shared" si="1908"/>
        <v>-13</v>
      </c>
      <c r="N662">
        <f t="shared" si="1789"/>
        <v>2457896.885416667</v>
      </c>
      <c r="O662">
        <f t="shared" si="1844"/>
        <v>8.1270152549154447E-4</v>
      </c>
      <c r="P662">
        <f t="shared" si="1713"/>
        <v>2457896.8862293684</v>
      </c>
      <c r="Q662">
        <f t="shared" si="1715"/>
        <v>0.17390516712849807</v>
      </c>
      <c r="R662">
        <f t="shared" si="1716"/>
        <v>249.44414268418609</v>
      </c>
      <c r="S662">
        <f t="shared" si="1717"/>
        <v>322.29958887191606</v>
      </c>
      <c r="T662">
        <f t="shared" si="1718"/>
        <v>4.3536215896535735</v>
      </c>
      <c r="U662">
        <f t="shared" si="1719"/>
        <v>5.6251890036390115</v>
      </c>
      <c r="V662">
        <f t="shared" si="1720"/>
        <v>148.68371223975248</v>
      </c>
      <c r="W662">
        <f t="shared" si="1721"/>
        <v>2.5950203226714734</v>
      </c>
      <c r="X662">
        <f t="shared" si="1722"/>
        <v>61.185749699452572</v>
      </c>
      <c r="Y662">
        <f t="shared" si="1723"/>
        <v>1.0678927875565782</v>
      </c>
      <c r="Z662">
        <f t="shared" si="1724"/>
        <v>137.94680671715923</v>
      </c>
      <c r="AA662">
        <f t="shared" si="1725"/>
        <v>2.4076259698266589</v>
      </c>
      <c r="AB662">
        <f t="shared" si="1726"/>
        <v>-13685.687338308471</v>
      </c>
      <c r="AC662">
        <f t="shared" si="1727"/>
        <v>34.95994636819858</v>
      </c>
      <c r="AD662">
        <f t="shared" si="1728"/>
        <v>-1272.7777388538498</v>
      </c>
      <c r="AE662">
        <f t="shared" si="1729"/>
        <v>186.70389973609568</v>
      </c>
      <c r="AF662">
        <f t="shared" si="1730"/>
        <v>363.01933886135504</v>
      </c>
      <c r="AG662">
        <f t="shared" si="1731"/>
        <v>3185.9259846133182</v>
      </c>
      <c r="AH662">
        <f t="shared" si="1732"/>
        <v>-11187.855907583351</v>
      </c>
      <c r="AI662">
        <f t="shared" si="1733"/>
        <v>-3.1077377521064862</v>
      </c>
      <c r="AJ662">
        <f t="shared" si="1734"/>
        <v>246.3364049320796</v>
      </c>
      <c r="AK662">
        <f t="shared" si="1735"/>
        <v>4.2993813335907873</v>
      </c>
      <c r="AL662">
        <f t="shared" si="1736"/>
        <v>246</v>
      </c>
      <c r="AM662">
        <f t="shared" si="1737"/>
        <v>20</v>
      </c>
      <c r="AN662">
        <f t="shared" si="1738"/>
        <v>11</v>
      </c>
      <c r="AP662">
        <f t="shared" si="1739"/>
        <v>4.9548503997507192</v>
      </c>
      <c r="AQ662">
        <f t="shared" si="1740"/>
        <v>8.647845341940727E-2</v>
      </c>
      <c r="AR662" t="str">
        <f t="shared" si="1741"/>
        <v>POSITIF</v>
      </c>
      <c r="AS662">
        <f t="shared" si="1742"/>
        <v>4</v>
      </c>
      <c r="AT662">
        <f t="shared" si="1743"/>
        <v>57</v>
      </c>
      <c r="AU662">
        <f t="shared" si="1744"/>
        <v>17</v>
      </c>
      <c r="AV662">
        <f t="shared" si="1745"/>
        <v>1.006389089144315</v>
      </c>
      <c r="AW662" s="4">
        <f t="shared" si="1746"/>
        <v>4.1932878714346457E-2</v>
      </c>
      <c r="AX662">
        <f t="shared" si="1747"/>
        <v>1.756480316171502E-2</v>
      </c>
      <c r="AY662">
        <f t="shared" si="1748"/>
        <v>0.27422092796776232</v>
      </c>
      <c r="AZ662" s="4">
        <f t="shared" si="1749"/>
        <v>1.1425871998656764E-2</v>
      </c>
      <c r="BA662">
        <f t="shared" si="1750"/>
        <v>363131.19551052828</v>
      </c>
      <c r="BB662" t="s">
        <v>191</v>
      </c>
      <c r="BC662">
        <f t="shared" si="1751"/>
        <v>1.6701295982980605E-2</v>
      </c>
      <c r="BD662">
        <f t="shared" si="1752"/>
        <v>148.6882304554118</v>
      </c>
      <c r="BE662">
        <f t="shared" si="1753"/>
        <v>23.437029617642782</v>
      </c>
      <c r="BF662">
        <f t="shared" si="1754"/>
        <v>-2.2680122345998246E-3</v>
      </c>
      <c r="BG662">
        <f t="shared" si="1755"/>
        <v>23.434761605408184</v>
      </c>
      <c r="BH662" s="19">
        <f t="shared" si="1756"/>
        <v>0.17390516712849807</v>
      </c>
      <c r="BI662">
        <f t="shared" si="1757"/>
        <v>1.3284799680113792</v>
      </c>
      <c r="BJ662">
        <f t="shared" si="1758"/>
        <v>8.7494799680113786</v>
      </c>
      <c r="BK662">
        <f t="shared" si="1759"/>
        <v>242.86078947313655</v>
      </c>
      <c r="BL662">
        <f t="shared" si="1760"/>
        <v>4.2387204002990178</v>
      </c>
      <c r="BM662">
        <f t="shared" si="1761"/>
        <v>248.38141004703414</v>
      </c>
      <c r="BN662">
        <f t="shared" si="1762"/>
        <v>16.558760669802275</v>
      </c>
      <c r="BO662">
        <f t="shared" si="1763"/>
        <v>16</v>
      </c>
      <c r="BP662">
        <f t="shared" si="1764"/>
        <v>33</v>
      </c>
      <c r="BQ662">
        <f t="shared" si="1765"/>
        <v>31</v>
      </c>
      <c r="BR662">
        <f t="shared" si="1766"/>
        <v>-16.478601051086983</v>
      </c>
      <c r="BS662" t="str">
        <f t="shared" si="1767"/>
        <v>NEGATIF</v>
      </c>
      <c r="BT662">
        <f t="shared" si="1768"/>
        <v>-0.28760584446406617</v>
      </c>
      <c r="BU662">
        <f t="shared" si="1769"/>
        <v>16</v>
      </c>
      <c r="BV662">
        <f t="shared" si="1770"/>
        <v>-1949</v>
      </c>
      <c r="BW662">
        <f t="shared" si="1771"/>
        <v>17</v>
      </c>
      <c r="BX662" t="str">
        <f t="shared" si="1772"/>
        <v>NEGATIF</v>
      </c>
      <c r="BY662">
        <f t="shared" si="1773"/>
        <v>-75.027679509464662</v>
      </c>
      <c r="BZ662">
        <f t="shared" si="1774"/>
        <v>104.97232049053534</v>
      </c>
      <c r="CA662">
        <f t="shared" si="1775"/>
        <v>-27.952380662795875</v>
      </c>
      <c r="CB662" t="str">
        <f t="shared" si="1776"/>
        <v>NEGATIF</v>
      </c>
      <c r="CC662">
        <f t="shared" si="1777"/>
        <v>27</v>
      </c>
      <c r="CD662">
        <f t="shared" si="1778"/>
        <v>57</v>
      </c>
      <c r="CE662">
        <f t="shared" si="1779"/>
        <v>8</v>
      </c>
      <c r="CG662">
        <f t="shared" si="1780"/>
        <v>4.3350734060668694</v>
      </c>
      <c r="CH662">
        <f t="shared" si="1781"/>
        <v>0.409013749434325</v>
      </c>
      <c r="CI662">
        <f t="shared" si="1782"/>
        <v>0.40905333371529423</v>
      </c>
    </row>
    <row r="663" spans="1:87">
      <c r="A663">
        <f t="shared" ref="A663:E663" si="1909">A565</f>
        <v>7.0027777777777782</v>
      </c>
      <c r="B663">
        <f t="shared" si="1909"/>
        <v>111.315</v>
      </c>
      <c r="C663">
        <f t="shared" si="1909"/>
        <v>7</v>
      </c>
      <c r="D663">
        <f t="shared" si="1909"/>
        <v>2017</v>
      </c>
      <c r="E663">
        <f t="shared" si="1909"/>
        <v>5</v>
      </c>
      <c r="F663">
        <f t="shared" si="1784"/>
        <v>23</v>
      </c>
      <c r="G663">
        <f t="shared" ref="G663:M663" si="1910">G565</f>
        <v>0.12222152900771403</v>
      </c>
      <c r="H663">
        <f t="shared" si="1910"/>
        <v>16</v>
      </c>
      <c r="I663">
        <f t="shared" si="1910"/>
        <v>30</v>
      </c>
      <c r="J663">
        <f t="shared" si="1910"/>
        <v>16.5</v>
      </c>
      <c r="K663">
        <f t="shared" si="1910"/>
        <v>0</v>
      </c>
      <c r="L663">
        <f t="shared" si="1910"/>
        <v>20</v>
      </c>
      <c r="M663">
        <f t="shared" si="1910"/>
        <v>-13</v>
      </c>
      <c r="N663">
        <f t="shared" ref="N663:N695" si="1911">1720994.5+INT(365.25*D663)+INT(30.60001*(E663+1))+M663+F663+(H663+I663/60)/24 -C663/24</f>
        <v>2457896.8958333335</v>
      </c>
      <c r="O663">
        <f t="shared" si="1844"/>
        <v>8.1270152549154447E-4</v>
      </c>
      <c r="P663">
        <f t="shared" ref="P663:P695" si="1912">N663+O663</f>
        <v>2457896.8966460349</v>
      </c>
      <c r="Q663">
        <f t="shared" ref="Q663:Q695" si="1913">(P663-2451545)/36525</f>
        <v>0.17390545232128415</v>
      </c>
      <c r="R663">
        <f t="shared" ref="R663:R695" si="1914" xml:space="preserve"> MOD(218.317 + 481267.883*O663, 360)</f>
        <v>249.44414268418609</v>
      </c>
      <c r="S663">
        <f t="shared" ref="S663:S695" si="1915" xml:space="preserve"> MOD(134.954 + 477198.849*Q663, 360)</f>
        <v>322.4356825411669</v>
      </c>
      <c r="T663">
        <f t="shared" ref="T663:T695" si="1916">RADIANS(R663)</f>
        <v>4.3536215896535735</v>
      </c>
      <c r="U663">
        <f t="shared" ref="U663:U695" si="1917">RADIANS(S663)</f>
        <v>5.6275642862585595</v>
      </c>
      <c r="V663">
        <f t="shared" ref="V663:V695" si="1918" xml:space="preserve"> MOD(125.041 - 1934.142*Q663, 360)</f>
        <v>148.6831606364068</v>
      </c>
      <c r="W663">
        <f t="shared" ref="W663:W695" si="1919">RADIANS(V663)</f>
        <v>2.5950106953769261</v>
      </c>
      <c r="X663">
        <f t="shared" ref="X663:X695" si="1920" xml:space="preserve"> MOD(280.466 + 36000.769*Q663, 360)</f>
        <v>61.196016859064912</v>
      </c>
      <c r="Y663">
        <f t="shared" ref="Y663:Y695" si="1921">RADIANS(X663)</f>
        <v>1.0680719832966414</v>
      </c>
      <c r="Z663">
        <f t="shared" ref="Z663:Z695" si="1922" xml:space="preserve"> MOD(357.526 + 35999.05*Q663, 360)</f>
        <v>137.95707338652483</v>
      </c>
      <c r="AA663">
        <f t="shared" ref="AA663:AA695" si="1923">RADIANS(Z663)</f>
        <v>2.4078051570103018</v>
      </c>
      <c r="AB663">
        <f t="shared" ref="AB663:AB695" si="1924" xml:space="preserve"> 22640*SIN(U663) + 769*SIN(2*D389) + 36*SIN(3*D389)</f>
        <v>-13643.099405489664</v>
      </c>
      <c r="AC663">
        <f t="shared" ref="AC663:AC695" si="1925" xml:space="preserve"> -125*SIN(T663 - X663)</f>
        <v>36.190261115586281</v>
      </c>
      <c r="AD663">
        <f t="shared" ref="AD663:AD695" si="1926" xml:space="preserve"> 2370*SIN(2*(T663 - X663))</f>
        <v>-1313.5594350635154</v>
      </c>
      <c r="AE663">
        <f t="shared" ref="AE663:AE695" si="1927" xml:space="preserve"> -668*SIN(Z663)</f>
        <v>180.10936060094693</v>
      </c>
      <c r="AF663">
        <f t="shared" ref="AF663:AF695" si="1928" xml:space="preserve"> -412*SIN(2*(T663 - W663)) + 212*SIN(2*(T663 - Y663 - U663))</f>
        <v>363.06019633004786</v>
      </c>
      <c r="AG663">
        <f t="shared" ref="AG663:AG695" si="1929" xml:space="preserve"> 4586*SIN(2*(T663 - Y663) - U663) + 206*SIN(2*(T663 - Y663) - U663 -AA663) + 192*SIN(2*(T663 - Y663) + U663) + 165*SIN(2*(T663 - Y663) - AA663) + 148*SIN(U663 - AA663) - 110*SIN(U663 + AA663)</f>
        <v>3178.6508480937791</v>
      </c>
      <c r="AH663">
        <f t="shared" ref="AH663:AH695" si="1930" xml:space="preserve"> SUM(AB663:AG663)</f>
        <v>-11198.648174412818</v>
      </c>
      <c r="AI663">
        <f t="shared" ref="AI663:AI695" si="1931">AH663/3600</f>
        <v>-3.1107356040035605</v>
      </c>
      <c r="AJ663">
        <f t="shared" ref="AJ663:AJ695" si="1932">MOD(R663+AI663,360)</f>
        <v>246.33340708018252</v>
      </c>
      <c r="AK663">
        <f t="shared" ref="AK663:AK695" si="1933">RADIANS(AJ663)</f>
        <v>4.2993290112046969</v>
      </c>
      <c r="AL663">
        <f t="shared" ref="AL663:AL695" si="1934">INT(AJ663)</f>
        <v>246</v>
      </c>
      <c r="AM663">
        <f t="shared" ref="AM663:AM695" si="1935">INT(60*(AJ663-AL663))</f>
        <v>20</v>
      </c>
      <c r="AN663">
        <f t="shared" ref="AN663:AN695" si="1936">INT(3600*(AJ663-AL663)-60*AM663)</f>
        <v>0</v>
      </c>
      <c r="AP663">
        <f t="shared" ref="AP663:AP695" si="1937">(18520*SIN(AK663-W663+0.114*SIN(2*(T663-W663))*PI()/180+0.15*SIN(AA663)*PI()/180)-526*SIN(2*Y663-T663-W663)+44*SIN(2*Y663-T663-W663+U663)-31*SIN((2*Y663-T663-W663-U663)-23*SIN((2*Y663-T663-W663+AA663)+11*SIN((2*Y663-T663-W663-AA663)-25*SIN(T663-W663-2*U663)+21*SIN(T663-W663-U663)))))/3600</f>
        <v>4.9536492064336519</v>
      </c>
      <c r="AQ663">
        <f t="shared" ref="AQ663:AQ695" si="1938">RADIANS(AP663)</f>
        <v>8.64574886410715E-2</v>
      </c>
      <c r="AR663" t="str">
        <f t="shared" ref="AR663:AR695" si="1939">IF(B405&lt;0, "NEGATIF", "POSITIF")</f>
        <v>POSITIF</v>
      </c>
      <c r="AS663">
        <f t="shared" ref="AS663:AS695" si="1940">INT(ABS(AP663))</f>
        <v>4</v>
      </c>
      <c r="AT663">
        <f t="shared" ref="AT663:AT695" si="1941">INT(60*(ABS(AP663)-AS663))</f>
        <v>57</v>
      </c>
      <c r="AU663">
        <f t="shared" ref="AU663:AU695" si="1942">INT(3600*(ABS(AP663)-AS663)-60*AT663)</f>
        <v>13</v>
      </c>
      <c r="AV663">
        <f t="shared" ref="AV663:AV695" si="1943">(3423 + 187*COS(U663)+10*COS(2*U663)+34*COS(2*(T663-Y663)-U663)+28*COS(2*(T663-Y663))+3*COS(2*(T663-Y663)+U663))/3600</f>
        <v>1.0064995094234368</v>
      </c>
      <c r="AW663" s="4">
        <f t="shared" ref="AW663:AW695" si="1944">AV663/24</f>
        <v>4.1937479559309869E-2</v>
      </c>
      <c r="AX663">
        <f t="shared" ref="AX663:AX695" si="1945">RADIANS(AV663)</f>
        <v>1.7566730359146666E-2</v>
      </c>
      <c r="AY663">
        <f t="shared" ref="AY663:AY695" si="1946">DEGREES(ASIN(0.272493*SIN(AX663)))</f>
        <v>0.27425101242356498</v>
      </c>
      <c r="AZ663" s="4">
        <f t="shared" ref="AZ663:AZ695" si="1947">AY663/24</f>
        <v>1.142712551764854E-2</v>
      </c>
      <c r="BA663">
        <f t="shared" ref="BA663:BA695" si="1948">6378/SIN(AX663)</f>
        <v>363091.36148808885</v>
      </c>
      <c r="BB663" t="s">
        <v>191</v>
      </c>
      <c r="BC663">
        <f t="shared" ref="BC663:BC695" si="1949">0.0167086 - 0.000042*Q663</f>
        <v>1.6701295971002506E-2</v>
      </c>
      <c r="BD663">
        <f t="shared" ref="BD663:BD695" si="1950">MOD(125.04452-1934.13626*Q663, 360)</f>
        <v>148.68767885370315</v>
      </c>
      <c r="BE663">
        <f t="shared" ref="BE663:BE695" si="1951">23.43929111 - 0.01300417*Q663</f>
        <v>23.437029613934087</v>
      </c>
      <c r="BF663">
        <f t="shared" ref="BF663:BF695" si="1952">9.2*COS(W663)/3600 + 0.57*COS(2*Y663)/3600</f>
        <v>-2.2680473680794047E-3</v>
      </c>
      <c r="BG663">
        <f t="shared" ref="BG663:BG695" si="1953">BE663+BF663</f>
        <v>23.434761566566007</v>
      </c>
      <c r="BH663" s="19">
        <f t="shared" ref="BH663:BH695" si="1954">(P663-2451545)/36525</f>
        <v>0.17390545232128415</v>
      </c>
      <c r="BI663">
        <f t="shared" ref="BI663:BI695" si="1955">MOD(280.46061837+360.98564736629*(N663-2451545)+0.000387933*BH663*BH663+(-17.2*SIN(W663)-1.32*SIN(2*Y663))*COS(CH663)/3600,360)/15</f>
        <v>1.5791644435065488</v>
      </c>
      <c r="BJ663">
        <f t="shared" ref="BJ663:BJ695" si="1956">MOD(BI663+B663/15,24)</f>
        <v>9.0001644435065487</v>
      </c>
      <c r="BK663">
        <f t="shared" ref="BK663:BK695" si="1957">MOD(BJ663-BN663,24)*15</f>
        <v>246.62377310570798</v>
      </c>
      <c r="BL663">
        <f t="shared" ref="BL663:BL695" si="1958">RADIANS(BK663)</f>
        <v>4.304396854386046</v>
      </c>
      <c r="BM663">
        <f t="shared" ref="BM663:BM695" si="1959">MOD(DEGREES(ATAN2(COS(AK663),SIN(AK663)*COS(CH663)-TAN(CI663)*SIN(CH663))),360)</f>
        <v>248.37869354689028</v>
      </c>
      <c r="BN663">
        <f t="shared" ref="BN663:BN695" si="1960">BM663/15</f>
        <v>16.558579569792684</v>
      </c>
      <c r="BO663">
        <f t="shared" ref="BO663:BO695" si="1961">INT(BN663)</f>
        <v>16</v>
      </c>
      <c r="BP663">
        <f t="shared" ref="BP663:BP695" si="1962">INT(60*(BN663-BO663))</f>
        <v>33</v>
      </c>
      <c r="BQ663">
        <f t="shared" ref="BQ663:BQ695" si="1963">INT(3600*(BN663-BO663)-60*BP663)</f>
        <v>30</v>
      </c>
      <c r="BR663">
        <f t="shared" ref="BR663:BR695" si="1964">DEGREES(ASIN(SIN(AQ663)*COS(CH663)+COS(AQ663)*SIN(CH663)*SIN(AK663)))</f>
        <v>-16.479288251969574</v>
      </c>
      <c r="BS663" t="str">
        <f t="shared" ref="BS663:BS695" si="1965">IF(BR663&lt;0, "NEGATIF", "POSITIF")</f>
        <v>NEGATIF</v>
      </c>
      <c r="BT663">
        <f t="shared" ref="BT663:BT695" si="1966">RADIANS(BR663)</f>
        <v>-0.28761783838208999</v>
      </c>
      <c r="BU663">
        <f t="shared" ref="BU663:BU695" si="1967">INT(ABS(BR663))</f>
        <v>16</v>
      </c>
      <c r="BV663">
        <f t="shared" ref="BV663:BV695" si="1968">INT(60*(BR663-BU663))</f>
        <v>-1949</v>
      </c>
      <c r="BW663">
        <f t="shared" ref="BW663:BW695" si="1969">INT(3600*(BR663-BU663)-60*BV663)</f>
        <v>14</v>
      </c>
      <c r="BX663" t="str">
        <f t="shared" ref="BX663:BX695" si="1970">IF(BR663&lt;0, "NEGATIF", "POSITIF")</f>
        <v>NEGATIF</v>
      </c>
      <c r="BY663">
        <f t="shared" ref="BY663:BY695" si="1971">DEGREES(ATAN2(COS(BL663)*SIN(G663)-TAN(BT663)*COS(G663),SIN(BL663)))</f>
        <v>-75.041647864491154</v>
      </c>
      <c r="BZ663">
        <f t="shared" ref="BZ663:BZ695" si="1972">MOD(BY663+180,360)</f>
        <v>104.95835213550885</v>
      </c>
      <c r="CA663">
        <f t="shared" ref="CA663:CA695" si="1973">DEGREES(ASIN(SIN(G663)*SIN(BT663)+COS(G663)*COS(BT663)*COS(BL663)))</f>
        <v>-24.344039101098204</v>
      </c>
      <c r="CB663" t="str">
        <f t="shared" ref="CB663:CB695" si="1974">IF(CA663&lt;0, "NEGATIF", "POSITIF")</f>
        <v>NEGATIF</v>
      </c>
      <c r="CC663">
        <f t="shared" ref="CC663:CC695" si="1975">INT(ABS(CA663))</f>
        <v>24</v>
      </c>
      <c r="CD663">
        <f t="shared" ref="CD663:CD695" si="1976">INT(60*(ABS(CA663)-CC663))</f>
        <v>20</v>
      </c>
      <c r="CE663">
        <f t="shared" ref="CE663:CE695" si="1977">INT(3600*(ABS(CA663)-CC663)-60*CD663)</f>
        <v>38</v>
      </c>
      <c r="CG663">
        <f t="shared" ref="CG663:CG695" si="1978">RADIANS(BM663)</f>
        <v>4.3350259941952283</v>
      </c>
      <c r="CH663">
        <f t="shared" ref="CH663:CH695" si="1979">RADIANS(BG663)</f>
        <v>0.40901374875640112</v>
      </c>
      <c r="CI663">
        <f t="shared" ref="CI663:CI695" si="1980">RADIANS(BE663)</f>
        <v>0.40905333365056529</v>
      </c>
    </row>
    <row r="664" spans="1:87">
      <c r="A664">
        <f t="shared" ref="A664:E664" si="1981">A566</f>
        <v>7.0027777777777782</v>
      </c>
      <c r="B664">
        <f t="shared" si="1981"/>
        <v>111.315</v>
      </c>
      <c r="C664">
        <f t="shared" si="1981"/>
        <v>7</v>
      </c>
      <c r="D664">
        <f t="shared" si="1981"/>
        <v>2017</v>
      </c>
      <c r="E664">
        <f t="shared" si="1981"/>
        <v>20</v>
      </c>
      <c r="F664">
        <f t="shared" si="1784"/>
        <v>23</v>
      </c>
      <c r="G664">
        <f t="shared" ref="G664:M664" si="1982">G566</f>
        <v>0.12222152900771403</v>
      </c>
      <c r="H664">
        <f t="shared" si="1982"/>
        <v>16</v>
      </c>
      <c r="I664">
        <f t="shared" si="1982"/>
        <v>45</v>
      </c>
      <c r="J664">
        <f t="shared" si="1982"/>
        <v>16.75</v>
      </c>
      <c r="K664">
        <f t="shared" si="1982"/>
        <v>0</v>
      </c>
      <c r="L664">
        <f t="shared" si="1982"/>
        <v>20</v>
      </c>
      <c r="M664">
        <f t="shared" si="1982"/>
        <v>-13</v>
      </c>
      <c r="N664">
        <f t="shared" si="1911"/>
        <v>2458355.90625</v>
      </c>
      <c r="O664">
        <f t="shared" si="1844"/>
        <v>8.1270152549154447E-4</v>
      </c>
      <c r="P664">
        <f t="shared" si="1912"/>
        <v>2458355.9070627014</v>
      </c>
      <c r="Q664">
        <f t="shared" si="1913"/>
        <v>0.18647247262700659</v>
      </c>
      <c r="R664">
        <f t="shared" si="1914"/>
        <v>249.44414268418609</v>
      </c>
      <c r="S664">
        <f t="shared" si="1915"/>
        <v>199.40330779153737</v>
      </c>
      <c r="T664">
        <f t="shared" si="1916"/>
        <v>4.3536215896535735</v>
      </c>
      <c r="U664">
        <f t="shared" si="1917"/>
        <v>3.4802442603299899</v>
      </c>
      <c r="V664">
        <f t="shared" si="1918"/>
        <v>124.3767588482562</v>
      </c>
      <c r="W664">
        <f t="shared" si="1919"/>
        <v>2.170783954861061</v>
      </c>
      <c r="X664">
        <f t="shared" si="1920"/>
        <v>153.61841190368796</v>
      </c>
      <c r="Y664">
        <f t="shared" si="1921"/>
        <v>2.6811470794042052</v>
      </c>
      <c r="Z664">
        <f t="shared" si="1922"/>
        <v>230.35786572324196</v>
      </c>
      <c r="AA664">
        <f t="shared" si="1923"/>
        <v>4.0205032147375608</v>
      </c>
      <c r="AB664">
        <f t="shared" si="1924"/>
        <v>-7361.9474629700862</v>
      </c>
      <c r="AC664">
        <f t="shared" si="1925"/>
        <v>-124.90426957531808</v>
      </c>
      <c r="AD664">
        <f t="shared" si="1926"/>
        <v>185.33072747617385</v>
      </c>
      <c r="AE664">
        <f t="shared" si="1927"/>
        <v>569.76750466021099</v>
      </c>
      <c r="AF664">
        <f t="shared" si="1928"/>
        <v>484.24087987692377</v>
      </c>
      <c r="AG664">
        <f t="shared" si="1929"/>
        <v>-627.13448500825939</v>
      </c>
      <c r="AH664">
        <f t="shared" si="1930"/>
        <v>-6874.6471055403554</v>
      </c>
      <c r="AI664">
        <f t="shared" si="1931"/>
        <v>-1.9096241959834321</v>
      </c>
      <c r="AJ664">
        <f t="shared" si="1932"/>
        <v>247.53451848820265</v>
      </c>
      <c r="AK664">
        <f t="shared" si="1933"/>
        <v>4.3202923599579126</v>
      </c>
      <c r="AL664">
        <f t="shared" si="1934"/>
        <v>247</v>
      </c>
      <c r="AM664">
        <f t="shared" si="1935"/>
        <v>32</v>
      </c>
      <c r="AN664">
        <f t="shared" si="1936"/>
        <v>4</v>
      </c>
      <c r="AP664">
        <f t="shared" si="1937"/>
        <v>4.4679426286953765</v>
      </c>
      <c r="AQ664">
        <f t="shared" si="1938"/>
        <v>7.7980309660944797E-2</v>
      </c>
      <c r="AR664" t="str">
        <f t="shared" si="1939"/>
        <v>POSITIF</v>
      </c>
      <c r="AS664">
        <f t="shared" si="1940"/>
        <v>4</v>
      </c>
      <c r="AT664">
        <f t="shared" si="1941"/>
        <v>28</v>
      </c>
      <c r="AU664">
        <f t="shared" si="1942"/>
        <v>4</v>
      </c>
      <c r="AV664">
        <f t="shared" si="1943"/>
        <v>0.90645830077016087</v>
      </c>
      <c r="AW664" s="4">
        <f t="shared" si="1944"/>
        <v>3.7769095865423367E-2</v>
      </c>
      <c r="AX664">
        <f t="shared" si="1945"/>
        <v>1.5820681880472358E-2</v>
      </c>
      <c r="AY664">
        <f t="shared" si="1946"/>
        <v>0.24699400296585863</v>
      </c>
      <c r="AZ664" s="4">
        <f t="shared" si="1947"/>
        <v>1.0291416790244109E-2</v>
      </c>
      <c r="BA664">
        <f t="shared" si="1948"/>
        <v>403159.9976823912</v>
      </c>
      <c r="BB664" t="s">
        <v>191</v>
      </c>
      <c r="BC664">
        <f t="shared" si="1949"/>
        <v>1.6700768156149667E-2</v>
      </c>
      <c r="BD664">
        <f t="shared" si="1950"/>
        <v>124.3813492002491</v>
      </c>
      <c r="BE664">
        <f t="shared" si="1951"/>
        <v>23.436866190265636</v>
      </c>
      <c r="BF664">
        <f t="shared" si="1952"/>
        <v>-1.3471398863651629E-3</v>
      </c>
      <c r="BG664">
        <f t="shared" si="1953"/>
        <v>23.43551905037927</v>
      </c>
      <c r="BH664" s="19">
        <f t="shared" si="1954"/>
        <v>0.18647247262700659</v>
      </c>
      <c r="BI664">
        <f t="shared" si="1955"/>
        <v>7.9906059362615149</v>
      </c>
      <c r="BJ664">
        <f t="shared" si="1956"/>
        <v>15.411605936261516</v>
      </c>
      <c r="BK664">
        <f t="shared" si="1957"/>
        <v>341.706404719548</v>
      </c>
      <c r="BL664">
        <f t="shared" si="1958"/>
        <v>5.9639018375084039</v>
      </c>
      <c r="BM664">
        <f t="shared" si="1959"/>
        <v>249.46768432437472</v>
      </c>
      <c r="BN664">
        <f t="shared" si="1960"/>
        <v>16.631178954958315</v>
      </c>
      <c r="BO664">
        <f t="shared" si="1961"/>
        <v>16</v>
      </c>
      <c r="BP664">
        <f t="shared" si="1962"/>
        <v>37</v>
      </c>
      <c r="BQ664">
        <f t="shared" si="1963"/>
        <v>52</v>
      </c>
      <c r="BR664">
        <f t="shared" si="1964"/>
        <v>-17.154059515755087</v>
      </c>
      <c r="BS664" t="str">
        <f t="shared" si="1965"/>
        <v>NEGATIF</v>
      </c>
      <c r="BT664">
        <f t="shared" si="1966"/>
        <v>-0.29939481863299039</v>
      </c>
      <c r="BU664">
        <f t="shared" si="1967"/>
        <v>17</v>
      </c>
      <c r="BV664">
        <f t="shared" si="1968"/>
        <v>-2050</v>
      </c>
      <c r="BW664">
        <f t="shared" si="1969"/>
        <v>45</v>
      </c>
      <c r="BX664" t="str">
        <f t="shared" si="1970"/>
        <v>NEGATIF</v>
      </c>
      <c r="BY664">
        <f t="shared" si="1971"/>
        <v>-36.633886919856018</v>
      </c>
      <c r="BZ664">
        <f t="shared" si="1972"/>
        <v>143.36611308014398</v>
      </c>
      <c r="CA664">
        <f t="shared" si="1973"/>
        <v>59.825400294198822</v>
      </c>
      <c r="CB664" t="str">
        <f t="shared" si="1974"/>
        <v>POSITIF</v>
      </c>
      <c r="CC664">
        <f t="shared" si="1975"/>
        <v>59</v>
      </c>
      <c r="CD664">
        <f t="shared" si="1976"/>
        <v>49</v>
      </c>
      <c r="CE664">
        <f t="shared" si="1977"/>
        <v>31</v>
      </c>
      <c r="CG664">
        <f t="shared" si="1978"/>
        <v>4.3540324687861842</v>
      </c>
      <c r="CH664">
        <f t="shared" si="1979"/>
        <v>0.40902696934297311</v>
      </c>
      <c r="CI664">
        <f t="shared" si="1980"/>
        <v>0.40905048136947514</v>
      </c>
    </row>
    <row r="665" spans="1:87">
      <c r="A665">
        <f t="shared" ref="A665:E665" si="1983">A567</f>
        <v>7.0027777777777782</v>
      </c>
      <c r="B665">
        <f t="shared" si="1983"/>
        <v>111.315</v>
      </c>
      <c r="C665">
        <f t="shared" si="1983"/>
        <v>7</v>
      </c>
      <c r="D665">
        <f t="shared" si="1983"/>
        <v>2017</v>
      </c>
      <c r="E665">
        <f t="shared" si="1983"/>
        <v>5</v>
      </c>
      <c r="F665">
        <f t="shared" si="1784"/>
        <v>23</v>
      </c>
      <c r="G665">
        <f t="shared" ref="G665:M665" si="1984">G567</f>
        <v>0.12222152900771403</v>
      </c>
      <c r="H665">
        <f t="shared" si="1984"/>
        <v>17</v>
      </c>
      <c r="I665">
        <f t="shared" si="1984"/>
        <v>0</v>
      </c>
      <c r="J665">
        <f t="shared" si="1984"/>
        <v>17</v>
      </c>
      <c r="K665">
        <f t="shared" si="1984"/>
        <v>0</v>
      </c>
      <c r="L665">
        <f t="shared" si="1984"/>
        <v>20</v>
      </c>
      <c r="M665">
        <f t="shared" si="1984"/>
        <v>-13</v>
      </c>
      <c r="N665">
        <f t="shared" si="1911"/>
        <v>2457896.916666667</v>
      </c>
      <c r="O665">
        <f t="shared" si="1844"/>
        <v>8.1270152549154447E-4</v>
      </c>
      <c r="P665">
        <f t="shared" si="1912"/>
        <v>2457896.9174793684</v>
      </c>
      <c r="Q665">
        <f t="shared" si="1913"/>
        <v>0.17390602270686906</v>
      </c>
      <c r="R665">
        <f t="shared" si="1914"/>
        <v>249.44414268418609</v>
      </c>
      <c r="S665">
        <f t="shared" si="1915"/>
        <v>322.70786988578038</v>
      </c>
      <c r="T665">
        <f t="shared" si="1916"/>
        <v>4.3536215896535735</v>
      </c>
      <c r="U665">
        <f t="shared" si="1917"/>
        <v>5.6323148516043249</v>
      </c>
      <c r="V665">
        <f t="shared" si="1918"/>
        <v>148.68205742969087</v>
      </c>
      <c r="W665">
        <f t="shared" si="1919"/>
        <v>2.5949914407874033</v>
      </c>
      <c r="X665">
        <f t="shared" si="1920"/>
        <v>61.216551178747977</v>
      </c>
      <c r="Y665">
        <f t="shared" si="1921"/>
        <v>1.0684303747847681</v>
      </c>
      <c r="Z665">
        <f t="shared" si="1922"/>
        <v>137.9776067257153</v>
      </c>
      <c r="AA665">
        <f t="shared" si="1923"/>
        <v>2.4081635313856045</v>
      </c>
      <c r="AB665">
        <f t="shared" si="1924"/>
        <v>-13557.690158772852</v>
      </c>
      <c r="AC665">
        <f t="shared" si="1925"/>
        <v>38.639316533521303</v>
      </c>
      <c r="AD665">
        <f t="shared" si="1926"/>
        <v>-1393.4443062384573</v>
      </c>
      <c r="AE665">
        <f t="shared" si="1927"/>
        <v>166.86402661159295</v>
      </c>
      <c r="AF665">
        <f t="shared" si="1928"/>
        <v>363.12531656732256</v>
      </c>
      <c r="AG665">
        <f t="shared" si="1929"/>
        <v>3164.0258520976477</v>
      </c>
      <c r="AH665">
        <f t="shared" si="1930"/>
        <v>-11218.479953201226</v>
      </c>
      <c r="AI665">
        <f t="shared" si="1931"/>
        <v>-3.1162444314447848</v>
      </c>
      <c r="AJ665">
        <f t="shared" si="1932"/>
        <v>246.32789825274131</v>
      </c>
      <c r="AK665">
        <f t="shared" si="1933"/>
        <v>4.2992328640279229</v>
      </c>
      <c r="AL665">
        <f t="shared" si="1934"/>
        <v>246</v>
      </c>
      <c r="AM665">
        <f t="shared" si="1935"/>
        <v>19</v>
      </c>
      <c r="AN665">
        <f t="shared" si="1936"/>
        <v>40</v>
      </c>
      <c r="AP665">
        <f t="shared" si="1937"/>
        <v>4.9628036198128669</v>
      </c>
      <c r="AQ665">
        <f t="shared" si="1938"/>
        <v>8.6617263295627425E-2</v>
      </c>
      <c r="AR665" t="str">
        <f t="shared" si="1939"/>
        <v>POSITIF</v>
      </c>
      <c r="AS665">
        <f t="shared" si="1940"/>
        <v>4</v>
      </c>
      <c r="AT665">
        <f t="shared" si="1941"/>
        <v>57</v>
      </c>
      <c r="AU665">
        <f t="shared" si="1942"/>
        <v>46</v>
      </c>
      <c r="AV665">
        <f t="shared" si="1943"/>
        <v>1.0067194672932553</v>
      </c>
      <c r="AW665" s="4">
        <f t="shared" si="1944"/>
        <v>4.1946644470552304E-2</v>
      </c>
      <c r="AX665">
        <f t="shared" si="1945"/>
        <v>1.7570569348190672E-2</v>
      </c>
      <c r="AY665">
        <f t="shared" si="1946"/>
        <v>0.2743109408402955</v>
      </c>
      <c r="AZ665" s="4">
        <f t="shared" si="1947"/>
        <v>1.1429622535012313E-2</v>
      </c>
      <c r="BA665">
        <f t="shared" si="1948"/>
        <v>363012.0379140547</v>
      </c>
      <c r="BB665" t="s">
        <v>191</v>
      </c>
      <c r="BC665">
        <f t="shared" si="1949"/>
        <v>1.6701295947046311E-2</v>
      </c>
      <c r="BD665">
        <f t="shared" si="1950"/>
        <v>148.68657565026123</v>
      </c>
      <c r="BE665">
        <f t="shared" si="1951"/>
        <v>23.437029606516695</v>
      </c>
      <c r="BF665">
        <f t="shared" si="1952"/>
        <v>-2.2681176017426996E-3</v>
      </c>
      <c r="BG665">
        <f t="shared" si="1953"/>
        <v>23.434761488914951</v>
      </c>
      <c r="BH665" s="19">
        <f t="shared" si="1954"/>
        <v>0.17390602270686906</v>
      </c>
      <c r="BI665">
        <f t="shared" si="1955"/>
        <v>2.080533405734847</v>
      </c>
      <c r="BJ665">
        <f t="shared" si="1956"/>
        <v>9.5015334057348468</v>
      </c>
      <c r="BK665">
        <f t="shared" si="1957"/>
        <v>254.1492993366175</v>
      </c>
      <c r="BL665">
        <f t="shared" si="1958"/>
        <v>4.4357420650606159</v>
      </c>
      <c r="BM665">
        <f t="shared" si="1959"/>
        <v>248.3737017494052</v>
      </c>
      <c r="BN665">
        <f t="shared" si="1960"/>
        <v>16.558246783293679</v>
      </c>
      <c r="BO665">
        <f t="shared" si="1961"/>
        <v>16</v>
      </c>
      <c r="BP665">
        <f t="shared" si="1962"/>
        <v>33</v>
      </c>
      <c r="BQ665">
        <f t="shared" si="1963"/>
        <v>29</v>
      </c>
      <c r="BR665">
        <f t="shared" si="1964"/>
        <v>-16.469347775233615</v>
      </c>
      <c r="BS665" t="str">
        <f t="shared" si="1965"/>
        <v>NEGATIF</v>
      </c>
      <c r="BT665">
        <f t="shared" si="1966"/>
        <v>-0.28744434433382959</v>
      </c>
      <c r="BU665">
        <f t="shared" si="1967"/>
        <v>16</v>
      </c>
      <c r="BV665">
        <f t="shared" si="1968"/>
        <v>-1949</v>
      </c>
      <c r="BW665">
        <f t="shared" si="1969"/>
        <v>50</v>
      </c>
      <c r="BX665" t="str">
        <f t="shared" si="1970"/>
        <v>NEGATIF</v>
      </c>
      <c r="BY665">
        <f t="shared" si="1971"/>
        <v>-74.868604273377159</v>
      </c>
      <c r="BZ665">
        <f t="shared" si="1972"/>
        <v>105.13139572662284</v>
      </c>
      <c r="CA665">
        <f t="shared" si="1973"/>
        <v>-17.129681182805442</v>
      </c>
      <c r="CB665" t="str">
        <f t="shared" si="1974"/>
        <v>NEGATIF</v>
      </c>
      <c r="CC665">
        <f t="shared" si="1975"/>
        <v>17</v>
      </c>
      <c r="CD665">
        <f t="shared" si="1976"/>
        <v>7</v>
      </c>
      <c r="CE665">
        <f t="shared" si="1977"/>
        <v>46</v>
      </c>
      <c r="CG665">
        <f t="shared" si="1978"/>
        <v>4.334938870893521</v>
      </c>
      <c r="CH665">
        <f t="shared" si="1979"/>
        <v>0.4090137474011345</v>
      </c>
      <c r="CI665">
        <f t="shared" si="1980"/>
        <v>0.4090533335211074</v>
      </c>
    </row>
    <row r="666" spans="1:87">
      <c r="A666">
        <f t="shared" ref="A666:E666" si="1985">A568</f>
        <v>7.0027777777777782</v>
      </c>
      <c r="B666">
        <f t="shared" si="1985"/>
        <v>111.315</v>
      </c>
      <c r="C666">
        <f t="shared" si="1985"/>
        <v>7</v>
      </c>
      <c r="D666">
        <f t="shared" si="1985"/>
        <v>2017</v>
      </c>
      <c r="E666">
        <f t="shared" si="1985"/>
        <v>5</v>
      </c>
      <c r="F666">
        <f t="shared" ref="F666:F696" si="1986">F568-3</f>
        <v>23</v>
      </c>
      <c r="G666">
        <f t="shared" ref="G666:M666" si="1987">G568</f>
        <v>0.12222152900771403</v>
      </c>
      <c r="H666" s="5">
        <f t="shared" si="1987"/>
        <v>17</v>
      </c>
      <c r="I666" s="5">
        <f t="shared" si="1987"/>
        <v>15</v>
      </c>
      <c r="J666" s="5">
        <f t="shared" si="1987"/>
        <v>17.25</v>
      </c>
      <c r="K666" s="5">
        <f t="shared" si="1987"/>
        <v>0</v>
      </c>
      <c r="L666" s="5">
        <f t="shared" si="1987"/>
        <v>20</v>
      </c>
      <c r="M666" s="5">
        <f t="shared" si="1987"/>
        <v>-13</v>
      </c>
      <c r="N666" s="5">
        <f t="shared" si="1911"/>
        <v>2457896.9270833335</v>
      </c>
      <c r="O666" s="5">
        <f t="shared" si="1844"/>
        <v>8.1270152549154447E-4</v>
      </c>
      <c r="P666" s="5">
        <f t="shared" si="1912"/>
        <v>2457896.9278960349</v>
      </c>
      <c r="Q666" s="5">
        <f t="shared" si="1913"/>
        <v>0.17390630789965514</v>
      </c>
      <c r="R666" s="5">
        <f t="shared" si="1914"/>
        <v>249.44414268418609</v>
      </c>
      <c r="S666" s="5">
        <f t="shared" si="1915"/>
        <v>322.84396355503122</v>
      </c>
      <c r="T666" s="5">
        <f t="shared" si="1916"/>
        <v>4.3536215896535735</v>
      </c>
      <c r="U666" s="5">
        <f t="shared" si="1917"/>
        <v>5.634690134223872</v>
      </c>
      <c r="V666" s="5">
        <f t="shared" si="1918"/>
        <v>148.68150582634519</v>
      </c>
      <c r="W666" s="5">
        <f t="shared" si="1919"/>
        <v>2.5949818134928559</v>
      </c>
      <c r="X666" s="5">
        <f t="shared" si="1920"/>
        <v>61.226818338360317</v>
      </c>
      <c r="Y666" s="5">
        <f t="shared" si="1921"/>
        <v>1.0686095705248311</v>
      </c>
      <c r="Z666" s="5">
        <f t="shared" si="1922"/>
        <v>137.9878733950809</v>
      </c>
      <c r="AA666" s="5">
        <f t="shared" si="1923"/>
        <v>2.4083427185692479</v>
      </c>
      <c r="AB666" s="5">
        <f t="shared" si="1924"/>
        <v>-13514.869328668618</v>
      </c>
      <c r="AC666" s="5">
        <f t="shared" si="1925"/>
        <v>39.857798985550311</v>
      </c>
      <c r="AD666" s="5">
        <f t="shared" si="1926"/>
        <v>-1432.5137964876678</v>
      </c>
      <c r="AE666" s="5">
        <f t="shared" si="1927"/>
        <v>160.21462815920947</v>
      </c>
      <c r="AF666" s="5">
        <f t="shared" si="1928"/>
        <v>363.14957801995467</v>
      </c>
      <c r="AG666" s="5">
        <f t="shared" si="1929"/>
        <v>3156.6761038757627</v>
      </c>
      <c r="AH666" s="5">
        <f t="shared" si="1930"/>
        <v>-11227.485016115808</v>
      </c>
      <c r="AI666" s="5">
        <f t="shared" si="1931"/>
        <v>-3.1187458378099469</v>
      </c>
      <c r="AJ666" s="5">
        <f t="shared" si="1932"/>
        <v>246.32539684637615</v>
      </c>
      <c r="AK666" s="5">
        <f t="shared" si="1933"/>
        <v>4.2991892062509205</v>
      </c>
      <c r="AL666" s="5">
        <f t="shared" si="1934"/>
        <v>246</v>
      </c>
      <c r="AM666" s="5">
        <f t="shared" si="1935"/>
        <v>19</v>
      </c>
      <c r="AN666" s="5">
        <f t="shared" si="1936"/>
        <v>31</v>
      </c>
      <c r="AO666" s="5"/>
      <c r="AP666" s="5">
        <f t="shared" si="1937"/>
        <v>4.9586882997988528</v>
      </c>
      <c r="AQ666" s="5">
        <f t="shared" si="1938"/>
        <v>8.6545437411609652E-2</v>
      </c>
      <c r="AR666" s="5" t="str">
        <f t="shared" si="1939"/>
        <v>POSITIF</v>
      </c>
      <c r="AS666" s="5">
        <f t="shared" si="1940"/>
        <v>4</v>
      </c>
      <c r="AT666" s="5">
        <f t="shared" si="1941"/>
        <v>57</v>
      </c>
      <c r="AU666" s="5">
        <f t="shared" si="1942"/>
        <v>31</v>
      </c>
      <c r="AV666" s="5">
        <f t="shared" si="1943"/>
        <v>1.0068290031410394</v>
      </c>
      <c r="AW666" s="23">
        <f t="shared" si="1944"/>
        <v>4.1951208464209973E-2</v>
      </c>
      <c r="AX666" s="5">
        <f t="shared" si="1945"/>
        <v>1.7572481109383468E-2</v>
      </c>
      <c r="AY666" s="5">
        <f t="shared" si="1946"/>
        <v>0.27434078432637454</v>
      </c>
      <c r="AZ666" s="23">
        <f t="shared" si="1947"/>
        <v>1.1430866013598939E-2</v>
      </c>
      <c r="BA666" s="5">
        <f t="shared" si="1948"/>
        <v>362972.54884592857</v>
      </c>
      <c r="BB666" s="5" t="s">
        <v>191</v>
      </c>
      <c r="BC666" s="5">
        <f t="shared" si="1949"/>
        <v>1.6701295935068215E-2</v>
      </c>
      <c r="BD666" s="5">
        <f t="shared" si="1950"/>
        <v>148.68602404855258</v>
      </c>
      <c r="BE666" s="5">
        <f t="shared" si="1951"/>
        <v>23.437029602808</v>
      </c>
      <c r="BF666" s="5">
        <f t="shared" si="1952"/>
        <v>-2.2681527019125397E-3</v>
      </c>
      <c r="BG666" s="5">
        <f t="shared" si="1953"/>
        <v>23.434761450106087</v>
      </c>
      <c r="BH666" s="24">
        <f t="shared" si="1954"/>
        <v>0.17390630789965514</v>
      </c>
      <c r="BI666" s="5">
        <f t="shared" si="1955"/>
        <v>2.3312178812300166</v>
      </c>
      <c r="BJ666" s="5">
        <f t="shared" si="1956"/>
        <v>9.7522178812300169</v>
      </c>
      <c r="BK666" s="5">
        <f t="shared" si="1957"/>
        <v>257.91183309771498</v>
      </c>
      <c r="BL666" s="5">
        <f t="shared" si="1958"/>
        <v>4.5014106674092123</v>
      </c>
      <c r="BM666" s="5">
        <f t="shared" si="1959"/>
        <v>248.37143512073527</v>
      </c>
      <c r="BN666" s="5">
        <f t="shared" si="1960"/>
        <v>16.558095674715684</v>
      </c>
      <c r="BO666" s="5">
        <f t="shared" si="1961"/>
        <v>16</v>
      </c>
      <c r="BP666" s="5">
        <f t="shared" si="1962"/>
        <v>33</v>
      </c>
      <c r="BQ666" s="5">
        <f t="shared" si="1963"/>
        <v>29</v>
      </c>
      <c r="BR666" s="5">
        <f t="shared" si="1964"/>
        <v>-16.472990626068054</v>
      </c>
      <c r="BS666" s="5" t="str">
        <f t="shared" si="1965"/>
        <v>NEGATIF</v>
      </c>
      <c r="BT666" s="5">
        <f t="shared" si="1966"/>
        <v>-0.2875079240750496</v>
      </c>
      <c r="BU666" s="5">
        <f t="shared" si="1967"/>
        <v>16</v>
      </c>
      <c r="BV666" s="5">
        <f t="shared" si="1968"/>
        <v>-1949</v>
      </c>
      <c r="BW666" s="5">
        <f t="shared" si="1969"/>
        <v>37</v>
      </c>
      <c r="BX666" s="5" t="str">
        <f t="shared" si="1970"/>
        <v>NEGATIF</v>
      </c>
      <c r="BY666" s="5">
        <f t="shared" si="1971"/>
        <v>-74.674907489795231</v>
      </c>
      <c r="BZ666" s="5">
        <f t="shared" si="1972"/>
        <v>105.32509251020477</v>
      </c>
      <c r="CA666" s="5">
        <f t="shared" si="1973"/>
        <v>-13.526439799485539</v>
      </c>
      <c r="CB666" s="5" t="str">
        <f t="shared" si="1974"/>
        <v>NEGATIF</v>
      </c>
      <c r="CC666" s="5">
        <f t="shared" si="1975"/>
        <v>13</v>
      </c>
      <c r="CD666" s="5">
        <f t="shared" si="1976"/>
        <v>31</v>
      </c>
      <c r="CE666" s="5">
        <f t="shared" si="1977"/>
        <v>35</v>
      </c>
      <c r="CF666" s="5"/>
      <c r="CG666" s="5">
        <f t="shared" si="1978"/>
        <v>4.33489931076031</v>
      </c>
      <c r="CH666" s="5">
        <f t="shared" si="1979"/>
        <v>0.40901374672379209</v>
      </c>
      <c r="CI666" s="5">
        <f t="shared" si="1980"/>
        <v>0.40905333345637845</v>
      </c>
    </row>
    <row r="667" spans="1:87">
      <c r="A667">
        <f t="shared" ref="A667:E667" si="1988">A569</f>
        <v>7.0027777777777782</v>
      </c>
      <c r="B667">
        <f t="shared" si="1988"/>
        <v>111.315</v>
      </c>
      <c r="C667">
        <f t="shared" si="1988"/>
        <v>7</v>
      </c>
      <c r="D667">
        <f t="shared" si="1988"/>
        <v>2017</v>
      </c>
      <c r="E667">
        <f t="shared" si="1988"/>
        <v>5</v>
      </c>
      <c r="F667">
        <f t="shared" si="1986"/>
        <v>23</v>
      </c>
      <c r="G667">
        <f t="shared" ref="G667:M667" si="1989">G569</f>
        <v>0.12222152900771403</v>
      </c>
      <c r="H667" s="5">
        <f t="shared" si="1989"/>
        <v>17</v>
      </c>
      <c r="I667" s="5">
        <f t="shared" si="1989"/>
        <v>30</v>
      </c>
      <c r="J667" s="5">
        <f t="shared" si="1989"/>
        <v>17.5</v>
      </c>
      <c r="K667" s="5">
        <f t="shared" si="1989"/>
        <v>0</v>
      </c>
      <c r="L667" s="5">
        <f t="shared" si="1989"/>
        <v>20</v>
      </c>
      <c r="M667" s="5">
        <f t="shared" si="1989"/>
        <v>-13</v>
      </c>
      <c r="N667" s="5">
        <f t="shared" si="1911"/>
        <v>2457896.9375</v>
      </c>
      <c r="O667" s="5">
        <f t="shared" si="1844"/>
        <v>8.1270152549154447E-4</v>
      </c>
      <c r="P667" s="5">
        <f t="shared" si="1912"/>
        <v>2457896.9383127014</v>
      </c>
      <c r="Q667" s="5">
        <f t="shared" si="1913"/>
        <v>0.17390659309244122</v>
      </c>
      <c r="R667" s="5">
        <f t="shared" si="1914"/>
        <v>249.44414268418609</v>
      </c>
      <c r="S667" s="5">
        <f t="shared" si="1915"/>
        <v>322.98005722429662</v>
      </c>
      <c r="T667" s="5">
        <f t="shared" si="1916"/>
        <v>4.3536215896535735</v>
      </c>
      <c r="U667" s="5">
        <f t="shared" si="1917"/>
        <v>5.637065416843674</v>
      </c>
      <c r="V667" s="5">
        <f t="shared" si="1918"/>
        <v>148.68095422299956</v>
      </c>
      <c r="W667" s="5">
        <f t="shared" si="1919"/>
        <v>2.5949721861983099</v>
      </c>
      <c r="X667" s="5">
        <f t="shared" si="1920"/>
        <v>61.237085497972657</v>
      </c>
      <c r="Y667" s="5">
        <f t="shared" si="1921"/>
        <v>1.0687887662648943</v>
      </c>
      <c r="Z667" s="5">
        <f t="shared" si="1922"/>
        <v>137.99814006444649</v>
      </c>
      <c r="AA667" s="5">
        <f t="shared" si="1923"/>
        <v>2.4085219057528913</v>
      </c>
      <c r="AB667" s="5">
        <f t="shared" si="1924"/>
        <v>-13471.971348737059</v>
      </c>
      <c r="AC667" s="5">
        <f t="shared" si="1925"/>
        <v>41.072079881886353</v>
      </c>
      <c r="AD667" s="5">
        <f t="shared" si="1926"/>
        <v>-1470.9792766776673</v>
      </c>
      <c r="AE667" s="5">
        <f t="shared" si="1927"/>
        <v>153.5483425124072</v>
      </c>
      <c r="AF667" s="5">
        <f t="shared" si="1928"/>
        <v>363.16830639349439</v>
      </c>
      <c r="AG667" s="5">
        <f t="shared" si="1929"/>
        <v>3149.3015963225421</v>
      </c>
      <c r="AH667" s="5">
        <f t="shared" si="1930"/>
        <v>-11235.860300304395</v>
      </c>
      <c r="AI667" s="5">
        <f t="shared" si="1931"/>
        <v>-3.12107230564011</v>
      </c>
      <c r="AJ667" s="5">
        <f t="shared" si="1932"/>
        <v>246.32307037854599</v>
      </c>
      <c r="AK667" s="5">
        <f t="shared" si="1933"/>
        <v>4.2991486017273424</v>
      </c>
      <c r="AL667" s="5">
        <f t="shared" si="1934"/>
        <v>246</v>
      </c>
      <c r="AM667" s="5">
        <f t="shared" si="1935"/>
        <v>19</v>
      </c>
      <c r="AN667" s="5">
        <f t="shared" si="1936"/>
        <v>23</v>
      </c>
      <c r="AO667" s="5"/>
      <c r="AP667" s="5">
        <f t="shared" si="1937"/>
        <v>4.964181741033995</v>
      </c>
      <c r="AQ667" s="5">
        <f t="shared" si="1938"/>
        <v>8.6641316048427716E-2</v>
      </c>
      <c r="AR667" s="5" t="str">
        <f t="shared" si="1939"/>
        <v>POSITIF</v>
      </c>
      <c r="AS667" s="5">
        <f t="shared" si="1940"/>
        <v>4</v>
      </c>
      <c r="AT667" s="5">
        <f t="shared" si="1941"/>
        <v>57</v>
      </c>
      <c r="AU667" s="5">
        <f t="shared" si="1942"/>
        <v>51</v>
      </c>
      <c r="AV667" s="5">
        <f t="shared" si="1943"/>
        <v>1.0069382424437725</v>
      </c>
      <c r="AW667" s="23">
        <f t="shared" si="1944"/>
        <v>4.1955760101823857E-2</v>
      </c>
      <c r="AX667" s="5">
        <f t="shared" si="1945"/>
        <v>1.7574387694888744E-2</v>
      </c>
      <c r="AY667" s="5">
        <f t="shared" si="1946"/>
        <v>0.27437054701662683</v>
      </c>
      <c r="AZ667" s="23">
        <f t="shared" si="1947"/>
        <v>1.1432106125692785E-2</v>
      </c>
      <c r="BA667" s="5">
        <f t="shared" si="1948"/>
        <v>362933.17524298147</v>
      </c>
      <c r="BB667" s="5" t="s">
        <v>191</v>
      </c>
      <c r="BC667" s="5">
        <f t="shared" si="1949"/>
        <v>1.670129592309012E-2</v>
      </c>
      <c r="BD667" s="5">
        <f t="shared" si="1950"/>
        <v>148.68547244684393</v>
      </c>
      <c r="BE667" s="5">
        <f t="shared" si="1951"/>
        <v>23.437029599099304</v>
      </c>
      <c r="BF667" s="5">
        <f t="shared" si="1952"/>
        <v>-2.2681877909668333E-3</v>
      </c>
      <c r="BG667" s="5">
        <f t="shared" si="1953"/>
        <v>23.434761411308337</v>
      </c>
      <c r="BH667" s="24">
        <f t="shared" si="1954"/>
        <v>0.17390659309244122</v>
      </c>
      <c r="BI667" s="5">
        <f t="shared" si="1955"/>
        <v>2.5819023567562303</v>
      </c>
      <c r="BJ667" s="5">
        <f t="shared" si="1956"/>
        <v>10.002902356756231</v>
      </c>
      <c r="BK667" s="5">
        <f t="shared" si="1957"/>
        <v>261.6742083353289</v>
      </c>
      <c r="BL667" s="5">
        <f t="shared" si="1958"/>
        <v>4.5670765030010791</v>
      </c>
      <c r="BM667" s="5">
        <f t="shared" si="1959"/>
        <v>248.36932701601455</v>
      </c>
      <c r="BN667" s="5">
        <f t="shared" si="1960"/>
        <v>16.55795513440097</v>
      </c>
      <c r="BO667" s="5">
        <f t="shared" si="1961"/>
        <v>16</v>
      </c>
      <c r="BP667" s="5">
        <f t="shared" si="1962"/>
        <v>33</v>
      </c>
      <c r="BQ667" s="5">
        <f t="shared" si="1963"/>
        <v>28</v>
      </c>
      <c r="BR667" s="5">
        <f t="shared" si="1964"/>
        <v>-16.467187874786575</v>
      </c>
      <c r="BS667" s="5" t="str">
        <f t="shared" si="1965"/>
        <v>NEGATIF</v>
      </c>
      <c r="BT667" s="5">
        <f t="shared" si="1966"/>
        <v>-0.28740664695951346</v>
      </c>
      <c r="BU667" s="5">
        <f t="shared" si="1967"/>
        <v>16</v>
      </c>
      <c r="BV667" s="5">
        <f t="shared" si="1968"/>
        <v>-1949</v>
      </c>
      <c r="BW667" s="5">
        <f t="shared" si="1969"/>
        <v>58</v>
      </c>
      <c r="BX667" s="5" t="str">
        <f t="shared" si="1970"/>
        <v>NEGATIF</v>
      </c>
      <c r="BY667" s="5">
        <f t="shared" si="1971"/>
        <v>-74.428507050517297</v>
      </c>
      <c r="BZ667" s="5">
        <f t="shared" si="1972"/>
        <v>105.5714929494827</v>
      </c>
      <c r="CA667" s="5">
        <f t="shared" si="1973"/>
        <v>-9.926562580138599</v>
      </c>
      <c r="CB667" s="5" t="str">
        <f t="shared" si="1974"/>
        <v>NEGATIF</v>
      </c>
      <c r="CC667" s="5">
        <f t="shared" si="1975"/>
        <v>9</v>
      </c>
      <c r="CD667" s="5">
        <f t="shared" si="1976"/>
        <v>55</v>
      </c>
      <c r="CE667" s="5">
        <f t="shared" si="1977"/>
        <v>35</v>
      </c>
      <c r="CF667" s="5"/>
      <c r="CG667" s="5">
        <f t="shared" si="1978"/>
        <v>4.334862517391957</v>
      </c>
      <c r="CH667" s="5">
        <f t="shared" si="1979"/>
        <v>0.40901374604664359</v>
      </c>
      <c r="CI667" s="5">
        <f t="shared" si="1980"/>
        <v>0.40905333339164951</v>
      </c>
    </row>
    <row r="668" spans="1:87">
      <c r="A668">
        <f t="shared" ref="A668:E668" si="1990">A570</f>
        <v>7.0027777777777782</v>
      </c>
      <c r="B668">
        <f t="shared" si="1990"/>
        <v>111.315</v>
      </c>
      <c r="C668">
        <f t="shared" si="1990"/>
        <v>7</v>
      </c>
      <c r="D668">
        <f t="shared" si="1990"/>
        <v>2017</v>
      </c>
      <c r="E668">
        <f t="shared" si="1990"/>
        <v>5</v>
      </c>
      <c r="F668">
        <f t="shared" si="1986"/>
        <v>23</v>
      </c>
      <c r="G668">
        <f t="shared" ref="G668:M668" si="1991">G570</f>
        <v>0.12222152900771403</v>
      </c>
      <c r="H668" s="5">
        <f t="shared" si="1991"/>
        <v>17</v>
      </c>
      <c r="I668" s="5">
        <f t="shared" si="1991"/>
        <v>45</v>
      </c>
      <c r="J668" s="5">
        <f t="shared" si="1991"/>
        <v>17.75</v>
      </c>
      <c r="K668" s="5">
        <f t="shared" si="1991"/>
        <v>0</v>
      </c>
      <c r="L668" s="5">
        <f t="shared" si="1991"/>
        <v>20</v>
      </c>
      <c r="M668" s="5">
        <f t="shared" si="1991"/>
        <v>-13</v>
      </c>
      <c r="N668" s="5">
        <f t="shared" si="1911"/>
        <v>2457896.947916667</v>
      </c>
      <c r="O668" s="5">
        <f t="shared" si="1844"/>
        <v>8.1270152549154447E-4</v>
      </c>
      <c r="P668" s="5">
        <f t="shared" si="1912"/>
        <v>2457896.9487293684</v>
      </c>
      <c r="Q668" s="5">
        <f t="shared" si="1913"/>
        <v>0.17390687828524004</v>
      </c>
      <c r="R668" s="5">
        <f t="shared" si="1914"/>
        <v>249.44414268418609</v>
      </c>
      <c r="S668" s="5">
        <f t="shared" si="1915"/>
        <v>323.11615089963016</v>
      </c>
      <c r="T668" s="5">
        <f t="shared" si="1916"/>
        <v>4.3536215896535735</v>
      </c>
      <c r="U668" s="5">
        <f t="shared" si="1917"/>
        <v>5.6394406995693842</v>
      </c>
      <c r="V668" s="5">
        <f t="shared" si="1918"/>
        <v>148.68040261962926</v>
      </c>
      <c r="W668" s="5">
        <f t="shared" si="1919"/>
        <v>2.5949625589033332</v>
      </c>
      <c r="X668" s="5">
        <f t="shared" si="1920"/>
        <v>61.247352658043383</v>
      </c>
      <c r="Y668" s="5">
        <f t="shared" si="1921"/>
        <v>1.0689679620129577</v>
      </c>
      <c r="Z668" s="5">
        <f t="shared" si="1922"/>
        <v>138.00840673427047</v>
      </c>
      <c r="AA668" s="5">
        <f t="shared" si="1923"/>
        <v>2.4087010929445345</v>
      </c>
      <c r="AB668" s="5">
        <f t="shared" si="1924"/>
        <v>-13428.996459093809</v>
      </c>
      <c r="AC668" s="5">
        <f t="shared" si="1925"/>
        <v>42.282031274680257</v>
      </c>
      <c r="AD668" s="5">
        <f t="shared" si="1926"/>
        <v>-1508.8245297662324</v>
      </c>
      <c r="AE668" s="5">
        <f t="shared" si="1927"/>
        <v>146.86587202280961</v>
      </c>
      <c r="AF668" s="5">
        <f t="shared" si="1928"/>
        <v>363.18150139218517</v>
      </c>
      <c r="AG668" s="5">
        <f t="shared" si="1929"/>
        <v>3141.9023850355816</v>
      </c>
      <c r="AH668" s="5">
        <f t="shared" si="1930"/>
        <v>-11243.589199134782</v>
      </c>
      <c r="AI668" s="5">
        <f t="shared" si="1931"/>
        <v>-3.1232192219818837</v>
      </c>
      <c r="AJ668" s="5">
        <f t="shared" si="1932"/>
        <v>246.32092346220421</v>
      </c>
      <c r="AK668" s="5">
        <f t="shared" si="1933"/>
        <v>4.2991111309684138</v>
      </c>
      <c r="AL668" s="5">
        <f t="shared" si="1934"/>
        <v>246</v>
      </c>
      <c r="AM668" s="5">
        <f t="shared" si="1935"/>
        <v>19</v>
      </c>
      <c r="AN668" s="5">
        <f t="shared" si="1936"/>
        <v>15</v>
      </c>
      <c r="AO668" s="5"/>
      <c r="AP668" s="5">
        <f t="shared" si="1937"/>
        <v>4.9685428603967701</v>
      </c>
      <c r="AQ668" s="5">
        <f t="shared" si="1938"/>
        <v>8.6717431940380618E-2</v>
      </c>
      <c r="AR668" s="5" t="str">
        <f t="shared" si="1939"/>
        <v>POSITIF</v>
      </c>
      <c r="AS668" s="5">
        <f t="shared" si="1940"/>
        <v>4</v>
      </c>
      <c r="AT668" s="5">
        <f t="shared" si="1941"/>
        <v>58</v>
      </c>
      <c r="AU668" s="5">
        <f t="shared" si="1942"/>
        <v>6</v>
      </c>
      <c r="AV668" s="5">
        <f t="shared" si="1943"/>
        <v>1.0070471843423534</v>
      </c>
      <c r="AW668" s="23">
        <f t="shared" si="1944"/>
        <v>4.1960299347598061E-2</v>
      </c>
      <c r="AX668" s="5">
        <f t="shared" si="1945"/>
        <v>1.7576289089712354E-2</v>
      </c>
      <c r="AY668" s="5">
        <f t="shared" si="1946"/>
        <v>0.27440022867699437</v>
      </c>
      <c r="AZ668" s="23">
        <f t="shared" si="1947"/>
        <v>1.1433342861541433E-2</v>
      </c>
      <c r="BA668" s="5">
        <f t="shared" si="1948"/>
        <v>362893.9173424007</v>
      </c>
      <c r="BB668" s="5" t="s">
        <v>191</v>
      </c>
      <c r="BC668" s="5">
        <f t="shared" si="1949"/>
        <v>1.6701295911112021E-2</v>
      </c>
      <c r="BD668" s="5">
        <f t="shared" si="1950"/>
        <v>148.68492084511061</v>
      </c>
      <c r="BE668" s="5">
        <f t="shared" si="1951"/>
        <v>23.437029595390609</v>
      </c>
      <c r="BF668" s="5">
        <f t="shared" si="1952"/>
        <v>-2.2682228689009949E-3</v>
      </c>
      <c r="BG668" s="5">
        <f t="shared" si="1953"/>
        <v>23.434761372521709</v>
      </c>
      <c r="BH668" s="24">
        <f t="shared" si="1954"/>
        <v>0.17390687828524004</v>
      </c>
      <c r="BI668" s="5">
        <f t="shared" si="1955"/>
        <v>2.8325868434583148</v>
      </c>
      <c r="BJ668" s="5">
        <f t="shared" si="1956"/>
        <v>10.253586843458315</v>
      </c>
      <c r="BK668" s="5">
        <f t="shared" si="1957"/>
        <v>265.43642103773573</v>
      </c>
      <c r="BL668" s="5">
        <f t="shared" si="1958"/>
        <v>4.6327395018184321</v>
      </c>
      <c r="BM668" s="5">
        <f t="shared" si="1959"/>
        <v>248.36738161413899</v>
      </c>
      <c r="BN668" s="5">
        <f t="shared" si="1960"/>
        <v>16.557825440942601</v>
      </c>
      <c r="BO668" s="5">
        <f t="shared" si="1961"/>
        <v>16</v>
      </c>
      <c r="BP668" s="5">
        <f t="shared" si="1962"/>
        <v>33</v>
      </c>
      <c r="BQ668" s="5">
        <f t="shared" si="1963"/>
        <v>28</v>
      </c>
      <c r="BR668" s="5">
        <f t="shared" si="1964"/>
        <v>-16.462531410859818</v>
      </c>
      <c r="BS668" s="5" t="str">
        <f t="shared" si="1965"/>
        <v>NEGATIF</v>
      </c>
      <c r="BT668" s="5">
        <f t="shared" si="1966"/>
        <v>-0.28732537633249122</v>
      </c>
      <c r="BU668" s="5">
        <f t="shared" si="1967"/>
        <v>16</v>
      </c>
      <c r="BV668" s="5">
        <f t="shared" si="1968"/>
        <v>-1948</v>
      </c>
      <c r="BW668" s="5">
        <f t="shared" si="1969"/>
        <v>14</v>
      </c>
      <c r="BX668" s="5" t="str">
        <f t="shared" si="1970"/>
        <v>NEGATIF</v>
      </c>
      <c r="BY668" s="5">
        <f t="shared" si="1971"/>
        <v>-74.118974343187375</v>
      </c>
      <c r="BZ668" s="5">
        <f t="shared" si="1972"/>
        <v>105.88102565681262</v>
      </c>
      <c r="CA668" s="5">
        <f t="shared" si="1973"/>
        <v>-6.331704637593222</v>
      </c>
      <c r="CB668" s="5" t="str">
        <f t="shared" si="1974"/>
        <v>NEGATIF</v>
      </c>
      <c r="CC668" s="5">
        <f t="shared" si="1975"/>
        <v>6</v>
      </c>
      <c r="CD668" s="5">
        <f t="shared" si="1976"/>
        <v>19</v>
      </c>
      <c r="CE668" s="5">
        <f t="shared" si="1977"/>
        <v>54</v>
      </c>
      <c r="CF668" s="5"/>
      <c r="CG668" s="5">
        <f t="shared" si="1978"/>
        <v>4.3348285637239536</v>
      </c>
      <c r="CH668" s="5">
        <f t="shared" si="1979"/>
        <v>0.40901374536968921</v>
      </c>
      <c r="CI668" s="5">
        <f t="shared" si="1980"/>
        <v>0.40905333332692057</v>
      </c>
    </row>
    <row r="669" spans="1:87">
      <c r="A669">
        <f t="shared" ref="A669:E669" si="1992">A571</f>
        <v>7.0027777777777782</v>
      </c>
      <c r="B669">
        <f t="shared" si="1992"/>
        <v>111.315</v>
      </c>
      <c r="C669">
        <f t="shared" si="1992"/>
        <v>7</v>
      </c>
      <c r="D669">
        <f t="shared" si="1992"/>
        <v>2017</v>
      </c>
      <c r="E669">
        <f t="shared" si="1992"/>
        <v>5</v>
      </c>
      <c r="F669">
        <f t="shared" si="1986"/>
        <v>23</v>
      </c>
      <c r="G669">
        <f t="shared" ref="G669:M669" si="1993">G571</f>
        <v>0.12222152900771403</v>
      </c>
      <c r="H669" s="5">
        <f t="shared" si="1993"/>
        <v>18</v>
      </c>
      <c r="I669" s="5">
        <f t="shared" si="1993"/>
        <v>0</v>
      </c>
      <c r="J669" s="5">
        <f t="shared" si="1993"/>
        <v>18</v>
      </c>
      <c r="K669" s="5">
        <f t="shared" si="1993"/>
        <v>0</v>
      </c>
      <c r="L669" s="5">
        <f t="shared" si="1993"/>
        <v>20</v>
      </c>
      <c r="M669" s="5">
        <f t="shared" si="1993"/>
        <v>-13</v>
      </c>
      <c r="N669" s="5">
        <f t="shared" si="1911"/>
        <v>2457896.9583333335</v>
      </c>
      <c r="O669" s="5">
        <f t="shared" si="1844"/>
        <v>8.1270152549154447E-4</v>
      </c>
      <c r="P669" s="5">
        <f t="shared" si="1912"/>
        <v>2457896.9591460349</v>
      </c>
      <c r="Q669" s="5">
        <f t="shared" si="1913"/>
        <v>0.17390716347802612</v>
      </c>
      <c r="R669" s="5">
        <f t="shared" si="1914"/>
        <v>249.44414268418609</v>
      </c>
      <c r="S669" s="5">
        <f t="shared" si="1915"/>
        <v>323.25224456889555</v>
      </c>
      <c r="T669" s="5">
        <f t="shared" si="1916"/>
        <v>4.3536215896535735</v>
      </c>
      <c r="U669" s="5">
        <f t="shared" si="1917"/>
        <v>5.6418159821891853</v>
      </c>
      <c r="V669" s="5">
        <f t="shared" si="1918"/>
        <v>148.67985101628358</v>
      </c>
      <c r="W669" s="5">
        <f t="shared" si="1919"/>
        <v>2.5949529316087858</v>
      </c>
      <c r="X669" s="5">
        <f t="shared" si="1920"/>
        <v>61.257619817655723</v>
      </c>
      <c r="Y669" s="5">
        <f t="shared" si="1921"/>
        <v>1.0691471577530207</v>
      </c>
      <c r="Z669" s="5">
        <f t="shared" si="1922"/>
        <v>138.01867340363697</v>
      </c>
      <c r="AA669" s="5">
        <f t="shared" si="1923"/>
        <v>2.4088802801281939</v>
      </c>
      <c r="AB669" s="5">
        <f t="shared" si="1924"/>
        <v>-13385.944906033987</v>
      </c>
      <c r="AC669" s="5">
        <f t="shared" si="1925"/>
        <v>43.487525510513393</v>
      </c>
      <c r="AD669" s="5">
        <f t="shared" si="1926"/>
        <v>-1546.033595171145</v>
      </c>
      <c r="AE669" s="5">
        <f t="shared" si="1927"/>
        <v>140.16792164280702</v>
      </c>
      <c r="AF669" s="5">
        <f t="shared" si="1928"/>
        <v>363.18916286305472</v>
      </c>
      <c r="AG669" s="5">
        <f t="shared" si="1929"/>
        <v>3134.4785267871835</v>
      </c>
      <c r="AH669" s="5">
        <f t="shared" si="1930"/>
        <v>-11250.655364401573</v>
      </c>
      <c r="AI669" s="5">
        <f t="shared" si="1931"/>
        <v>-3.1251820456671036</v>
      </c>
      <c r="AJ669" s="5">
        <f t="shared" si="1932"/>
        <v>246.31896063851897</v>
      </c>
      <c r="AK669" s="5">
        <f t="shared" si="1933"/>
        <v>4.2990768732324698</v>
      </c>
      <c r="AL669" s="5">
        <f t="shared" si="1934"/>
        <v>246</v>
      </c>
      <c r="AM669" s="5">
        <f t="shared" si="1935"/>
        <v>19</v>
      </c>
      <c r="AN669" s="5">
        <f t="shared" si="1936"/>
        <v>8</v>
      </c>
      <c r="AO669" s="5"/>
      <c r="AP669" s="5">
        <f t="shared" si="1937"/>
        <v>4.9571916834942424</v>
      </c>
      <c r="AQ669" s="5">
        <f t="shared" si="1938"/>
        <v>8.6519316529455173E-2</v>
      </c>
      <c r="AR669" s="5" t="str">
        <f t="shared" si="1939"/>
        <v>POSITIF</v>
      </c>
      <c r="AS669" s="5">
        <f t="shared" si="1940"/>
        <v>4</v>
      </c>
      <c r="AT669" s="5">
        <f t="shared" si="1941"/>
        <v>57</v>
      </c>
      <c r="AU669" s="5">
        <f t="shared" si="1942"/>
        <v>25</v>
      </c>
      <c r="AV669" s="5">
        <f t="shared" si="1943"/>
        <v>1.0071558279651611</v>
      </c>
      <c r="AW669" s="23">
        <f t="shared" si="1944"/>
        <v>4.1964826165215047E-2</v>
      </c>
      <c r="AX669" s="5">
        <f t="shared" si="1945"/>
        <v>1.7578185278641644E-2</v>
      </c>
      <c r="AY669" s="5">
        <f t="shared" si="1946"/>
        <v>0.2744298290700079</v>
      </c>
      <c r="AZ669" s="23">
        <f t="shared" si="1947"/>
        <v>1.143457621125033E-2</v>
      </c>
      <c r="BA669" s="5">
        <f t="shared" si="1948"/>
        <v>362854.77538585174</v>
      </c>
      <c r="BB669" s="5" t="s">
        <v>191</v>
      </c>
      <c r="BC669" s="5">
        <f t="shared" si="1949"/>
        <v>1.6701295899133925E-2</v>
      </c>
      <c r="BD669" s="5">
        <f t="shared" si="1950"/>
        <v>148.68436924340196</v>
      </c>
      <c r="BE669" s="5">
        <f t="shared" si="1951"/>
        <v>23.437029591681913</v>
      </c>
      <c r="BF669" s="5">
        <f t="shared" si="1952"/>
        <v>-2.2682579357057465E-3</v>
      </c>
      <c r="BG669" s="5">
        <f t="shared" si="1953"/>
        <v>23.434761333746206</v>
      </c>
      <c r="BH669" s="24">
        <f t="shared" si="1954"/>
        <v>0.17390716347802612</v>
      </c>
      <c r="BI669" s="5">
        <f t="shared" si="1955"/>
        <v>3.0832713189845284</v>
      </c>
      <c r="BJ669" s="5">
        <f t="shared" si="1956"/>
        <v>10.504271318984529</v>
      </c>
      <c r="BK669" s="5">
        <f t="shared" si="1957"/>
        <v>269.19846675576207</v>
      </c>
      <c r="BL669" s="5">
        <f t="shared" si="1958"/>
        <v>4.6983995862085459</v>
      </c>
      <c r="BM669" s="5">
        <f t="shared" si="1959"/>
        <v>248.36560302900585</v>
      </c>
      <c r="BN669" s="5">
        <f t="shared" si="1960"/>
        <v>16.557706868600391</v>
      </c>
      <c r="BO669" s="5">
        <f t="shared" si="1961"/>
        <v>16</v>
      </c>
      <c r="BP669" s="5">
        <f t="shared" si="1962"/>
        <v>33</v>
      </c>
      <c r="BQ669" s="5">
        <f t="shared" si="1963"/>
        <v>27</v>
      </c>
      <c r="BR669" s="5">
        <f t="shared" si="1964"/>
        <v>-16.473398280079525</v>
      </c>
      <c r="BS669" s="5" t="str">
        <f t="shared" si="1965"/>
        <v>NEGATIF</v>
      </c>
      <c r="BT669" s="5">
        <f t="shared" si="1966"/>
        <v>-0.28751503897975872</v>
      </c>
      <c r="BU669" s="5">
        <f t="shared" si="1967"/>
        <v>16</v>
      </c>
      <c r="BV669" s="5">
        <f t="shared" si="1968"/>
        <v>-1949</v>
      </c>
      <c r="BW669" s="5">
        <f t="shared" si="1969"/>
        <v>35</v>
      </c>
      <c r="BX669" s="5" t="str">
        <f t="shared" si="1970"/>
        <v>NEGATIF</v>
      </c>
      <c r="BY669" s="5">
        <f t="shared" si="1971"/>
        <v>-73.731398919568363</v>
      </c>
      <c r="BZ669" s="5">
        <f t="shared" si="1972"/>
        <v>106.26860108043164</v>
      </c>
      <c r="CA669" s="5">
        <f t="shared" si="1973"/>
        <v>-2.7447609678529648</v>
      </c>
      <c r="CB669" s="5" t="str">
        <f t="shared" si="1974"/>
        <v>NEGATIF</v>
      </c>
      <c r="CC669" s="5">
        <f t="shared" si="1975"/>
        <v>2</v>
      </c>
      <c r="CD669" s="5">
        <f t="shared" si="1976"/>
        <v>44</v>
      </c>
      <c r="CE669" s="5">
        <f t="shared" si="1977"/>
        <v>41</v>
      </c>
      <c r="CF669" s="5"/>
      <c r="CG669" s="5">
        <f t="shared" si="1978"/>
        <v>4.3347975215573538</v>
      </c>
      <c r="CH669" s="5">
        <f t="shared" si="1979"/>
        <v>0.409013744692929</v>
      </c>
      <c r="CI669" s="5">
        <f t="shared" si="1980"/>
        <v>0.40905333326219162</v>
      </c>
    </row>
    <row r="670" spans="1:87">
      <c r="A670">
        <f t="shared" ref="A670:E670" si="1994">A572</f>
        <v>7.0027777777777782</v>
      </c>
      <c r="B670">
        <f t="shared" si="1994"/>
        <v>111.315</v>
      </c>
      <c r="C670">
        <f t="shared" si="1994"/>
        <v>7</v>
      </c>
      <c r="D670">
        <f t="shared" si="1994"/>
        <v>2017</v>
      </c>
      <c r="E670">
        <f t="shared" si="1994"/>
        <v>5</v>
      </c>
      <c r="F670">
        <f t="shared" si="1986"/>
        <v>23</v>
      </c>
      <c r="G670">
        <f t="shared" ref="G670:M670" si="1995">G572</f>
        <v>0.12222152900771403</v>
      </c>
      <c r="H670" s="5">
        <f t="shared" si="1995"/>
        <v>18</v>
      </c>
      <c r="I670" s="5">
        <f t="shared" si="1995"/>
        <v>15</v>
      </c>
      <c r="J670" s="5">
        <f t="shared" si="1995"/>
        <v>18.25</v>
      </c>
      <c r="K670" s="5">
        <f t="shared" si="1995"/>
        <v>0</v>
      </c>
      <c r="L670" s="5">
        <f t="shared" si="1995"/>
        <v>20</v>
      </c>
      <c r="M670" s="5">
        <f t="shared" si="1995"/>
        <v>-13</v>
      </c>
      <c r="N670" s="5">
        <f t="shared" si="1911"/>
        <v>2457896.96875</v>
      </c>
      <c r="O670" s="5">
        <f t="shared" si="1844"/>
        <v>8.1270152549154447E-4</v>
      </c>
      <c r="P670" s="5">
        <f t="shared" si="1912"/>
        <v>2457896.9695627014</v>
      </c>
      <c r="Q670" s="5">
        <f t="shared" si="1913"/>
        <v>0.1739074486708122</v>
      </c>
      <c r="R670" s="5">
        <f t="shared" si="1914"/>
        <v>249.44414268418609</v>
      </c>
      <c r="S670" s="5">
        <f t="shared" si="1915"/>
        <v>323.38833823816094</v>
      </c>
      <c r="T670" s="5">
        <f t="shared" si="1916"/>
        <v>4.3536215896535735</v>
      </c>
      <c r="U670" s="5">
        <f t="shared" si="1917"/>
        <v>5.6441912648089865</v>
      </c>
      <c r="V670" s="5">
        <f t="shared" si="1918"/>
        <v>148.67929941293795</v>
      </c>
      <c r="W670" s="5">
        <f t="shared" si="1919"/>
        <v>2.5949433043142394</v>
      </c>
      <c r="X670" s="5">
        <f t="shared" si="1920"/>
        <v>61.267886977267153</v>
      </c>
      <c r="Y670" s="5">
        <f t="shared" si="1921"/>
        <v>1.0693263534930681</v>
      </c>
      <c r="Z670" s="5">
        <f t="shared" si="1922"/>
        <v>138.02894007300256</v>
      </c>
      <c r="AA670" s="5">
        <f t="shared" si="1923"/>
        <v>2.4090594673118368</v>
      </c>
      <c r="AB670" s="5">
        <f t="shared" si="1924"/>
        <v>-13342.8169305385</v>
      </c>
      <c r="AC670" s="5">
        <f t="shared" si="1925"/>
        <v>44.688435567860431</v>
      </c>
      <c r="AD670" s="5">
        <f t="shared" si="1926"/>
        <v>-1582.5907856340857</v>
      </c>
      <c r="AE670" s="5">
        <f t="shared" si="1927"/>
        <v>133.45519706349253</v>
      </c>
      <c r="AF670" s="5">
        <f t="shared" si="1928"/>
        <v>363.19129079945105</v>
      </c>
      <c r="AG670" s="5">
        <f t="shared" si="1929"/>
        <v>3127.0300775448318</v>
      </c>
      <c r="AH670" s="5">
        <f t="shared" si="1930"/>
        <v>-11257.042715196947</v>
      </c>
      <c r="AI670" s="5">
        <f t="shared" si="1931"/>
        <v>-3.1269563097769297</v>
      </c>
      <c r="AJ670" s="5">
        <f t="shared" si="1932"/>
        <v>246.31718637440915</v>
      </c>
      <c r="AK670" s="5">
        <f t="shared" si="1933"/>
        <v>4.2990459064819539</v>
      </c>
      <c r="AL670" s="5">
        <f t="shared" si="1934"/>
        <v>246</v>
      </c>
      <c r="AM670" s="5">
        <f t="shared" si="1935"/>
        <v>19</v>
      </c>
      <c r="AN670" s="5">
        <f t="shared" si="1936"/>
        <v>1</v>
      </c>
      <c r="AO670" s="5"/>
      <c r="AP670" s="5">
        <f t="shared" si="1937"/>
        <v>4.953255025297433</v>
      </c>
      <c r="AQ670" s="5">
        <f t="shared" si="1938"/>
        <v>8.6450608882395225E-2</v>
      </c>
      <c r="AR670" s="5" t="str">
        <f t="shared" si="1939"/>
        <v>POSITIF</v>
      </c>
      <c r="AS670" s="5">
        <f t="shared" si="1940"/>
        <v>4</v>
      </c>
      <c r="AT670" s="5">
        <f t="shared" si="1941"/>
        <v>57</v>
      </c>
      <c r="AU670" s="5">
        <f t="shared" si="1942"/>
        <v>11</v>
      </c>
      <c r="AV670" s="5">
        <f t="shared" si="1943"/>
        <v>1.0072641724572018</v>
      </c>
      <c r="AW670" s="23">
        <f t="shared" si="1944"/>
        <v>4.1969340519050075E-2</v>
      </c>
      <c r="AX670" s="5">
        <f t="shared" si="1945"/>
        <v>1.7580076246754152E-2</v>
      </c>
      <c r="AY670" s="5">
        <f t="shared" si="1946"/>
        <v>0.27445934796272831</v>
      </c>
      <c r="AZ670" s="23">
        <f t="shared" si="1947"/>
        <v>1.1435806165113679E-2</v>
      </c>
      <c r="BA670" s="5">
        <f t="shared" si="1948"/>
        <v>362815.74960897735</v>
      </c>
      <c r="BB670" s="5" t="s">
        <v>191</v>
      </c>
      <c r="BC670" s="5">
        <f t="shared" si="1949"/>
        <v>1.6701295887155826E-2</v>
      </c>
      <c r="BD670" s="5">
        <f t="shared" si="1950"/>
        <v>148.68381764169331</v>
      </c>
      <c r="BE670" s="5">
        <f t="shared" si="1951"/>
        <v>23.437029587973218</v>
      </c>
      <c r="BF670" s="5">
        <f t="shared" si="1952"/>
        <v>-2.2682929913765059E-3</v>
      </c>
      <c r="BG670" s="5">
        <f t="shared" si="1953"/>
        <v>23.43476129498184</v>
      </c>
      <c r="BH670" s="24">
        <f t="shared" si="1954"/>
        <v>0.1739074486708122</v>
      </c>
      <c r="BI670" s="5">
        <f t="shared" si="1955"/>
        <v>3.3339557945107421</v>
      </c>
      <c r="BJ670" s="5">
        <f t="shared" si="1956"/>
        <v>10.754955794510742</v>
      </c>
      <c r="BK670" s="5">
        <f t="shared" si="1957"/>
        <v>272.96034161037215</v>
      </c>
      <c r="BL670" s="5">
        <f t="shared" si="1958"/>
        <v>4.7640566884694753</v>
      </c>
      <c r="BM670" s="5">
        <f t="shared" si="1959"/>
        <v>248.36399530728897</v>
      </c>
      <c r="BN670" s="5">
        <f t="shared" si="1960"/>
        <v>16.557599687152599</v>
      </c>
      <c r="BO670" s="5">
        <f t="shared" si="1961"/>
        <v>16</v>
      </c>
      <c r="BP670" s="5">
        <f t="shared" si="1962"/>
        <v>33</v>
      </c>
      <c r="BQ670" s="5">
        <f t="shared" si="1963"/>
        <v>27</v>
      </c>
      <c r="BR670" s="5">
        <f t="shared" si="1964"/>
        <v>-16.476985445162459</v>
      </c>
      <c r="BS670" s="5" t="str">
        <f t="shared" si="1965"/>
        <v>NEGATIF</v>
      </c>
      <c r="BT670" s="5">
        <f t="shared" si="1966"/>
        <v>-0.28757764682126852</v>
      </c>
      <c r="BU670" s="5">
        <f t="shared" si="1967"/>
        <v>16</v>
      </c>
      <c r="BV670" s="5">
        <f t="shared" si="1968"/>
        <v>-1949</v>
      </c>
      <c r="BW670" s="5">
        <f t="shared" si="1969"/>
        <v>22</v>
      </c>
      <c r="BX670" s="5" t="str">
        <f t="shared" si="1970"/>
        <v>NEGATIF</v>
      </c>
      <c r="BY670" s="5">
        <f t="shared" si="1971"/>
        <v>-73.286706464067663</v>
      </c>
      <c r="BZ670" s="5">
        <f t="shared" si="1972"/>
        <v>106.71329353593234</v>
      </c>
      <c r="CA670" s="5">
        <f t="shared" si="1973"/>
        <v>0.83511319385952854</v>
      </c>
      <c r="CB670" s="5" t="str">
        <f t="shared" si="1974"/>
        <v>POSITIF</v>
      </c>
      <c r="CC670" s="5">
        <f t="shared" si="1975"/>
        <v>0</v>
      </c>
      <c r="CD670" s="5">
        <f t="shared" si="1976"/>
        <v>50</v>
      </c>
      <c r="CE670" s="5">
        <f t="shared" si="1977"/>
        <v>6</v>
      </c>
      <c r="CF670" s="5"/>
      <c r="CG670" s="5">
        <f t="shared" si="1978"/>
        <v>4.3347694615199384</v>
      </c>
      <c r="CH670" s="5">
        <f t="shared" si="1979"/>
        <v>0.4090137440163632</v>
      </c>
      <c r="CI670" s="5">
        <f t="shared" si="1980"/>
        <v>0.40905333319746268</v>
      </c>
    </row>
    <row r="671" spans="1:87">
      <c r="A671">
        <f t="shared" ref="A671:E671" si="1996">A573</f>
        <v>7.0027777777777782</v>
      </c>
      <c r="B671">
        <f t="shared" si="1996"/>
        <v>111.315</v>
      </c>
      <c r="C671">
        <f t="shared" si="1996"/>
        <v>7</v>
      </c>
      <c r="D671">
        <f t="shared" si="1996"/>
        <v>2017</v>
      </c>
      <c r="E671">
        <f t="shared" si="1996"/>
        <v>5</v>
      </c>
      <c r="F671">
        <f t="shared" si="1986"/>
        <v>23</v>
      </c>
      <c r="G671">
        <f t="shared" ref="G671:M671" si="1997">G573</f>
        <v>0.12222152900771403</v>
      </c>
      <c r="H671">
        <f t="shared" si="1997"/>
        <v>18</v>
      </c>
      <c r="I671">
        <f t="shared" si="1997"/>
        <v>30</v>
      </c>
      <c r="J671">
        <f t="shared" si="1997"/>
        <v>18.5</v>
      </c>
      <c r="K671">
        <f t="shared" si="1997"/>
        <v>0</v>
      </c>
      <c r="L671">
        <f t="shared" si="1997"/>
        <v>20</v>
      </c>
      <c r="M671">
        <f t="shared" si="1997"/>
        <v>-13</v>
      </c>
      <c r="N671">
        <f t="shared" si="1911"/>
        <v>2457896.979166667</v>
      </c>
      <c r="O671">
        <f t="shared" si="1844"/>
        <v>8.1270152549154447E-4</v>
      </c>
      <c r="P671">
        <f t="shared" si="1912"/>
        <v>2457896.9799793684</v>
      </c>
      <c r="Q671">
        <f t="shared" si="1913"/>
        <v>0.17390773386361102</v>
      </c>
      <c r="R671">
        <f t="shared" si="1914"/>
        <v>249.44414268418609</v>
      </c>
      <c r="S671">
        <f t="shared" si="1915"/>
        <v>323.52443191349448</v>
      </c>
      <c r="T671">
        <f t="shared" si="1916"/>
        <v>4.3536215896535735</v>
      </c>
      <c r="U671">
        <f t="shared" si="1917"/>
        <v>5.6465665475346976</v>
      </c>
      <c r="V671">
        <f t="shared" si="1918"/>
        <v>148.67874780956765</v>
      </c>
      <c r="W671">
        <f t="shared" si="1919"/>
        <v>2.5949336770192626</v>
      </c>
      <c r="X671">
        <f t="shared" si="1920"/>
        <v>61.278154137338788</v>
      </c>
      <c r="Y671">
        <f t="shared" si="1921"/>
        <v>1.0695055492411474</v>
      </c>
      <c r="Z671">
        <f t="shared" si="1922"/>
        <v>138.03920674282654</v>
      </c>
      <c r="AA671">
        <f t="shared" si="1923"/>
        <v>2.4092386545034805</v>
      </c>
      <c r="AB671">
        <f t="shared" si="1924"/>
        <v>-13299.612774005769</v>
      </c>
      <c r="AC671">
        <f t="shared" si="1925"/>
        <v>45.884634908037029</v>
      </c>
      <c r="AD671">
        <f t="shared" si="1926"/>
        <v>-1618.4806886519848</v>
      </c>
      <c r="AE671">
        <f t="shared" si="1927"/>
        <v>126.72840552879497</v>
      </c>
      <c r="AF671">
        <f t="shared" si="1928"/>
        <v>363.1878853381686</v>
      </c>
      <c r="AG671">
        <f t="shared" si="1929"/>
        <v>3119.5570934553443</v>
      </c>
      <c r="AH671">
        <f t="shared" si="1930"/>
        <v>-11262.735443427409</v>
      </c>
      <c r="AI671">
        <f t="shared" si="1931"/>
        <v>-3.1285376231742803</v>
      </c>
      <c r="AJ671">
        <f t="shared" si="1932"/>
        <v>246.31560506101181</v>
      </c>
      <c r="AK671">
        <f t="shared" si="1933"/>
        <v>4.2990183073566639</v>
      </c>
      <c r="AL671">
        <f t="shared" si="1934"/>
        <v>246</v>
      </c>
      <c r="AM671">
        <f t="shared" si="1935"/>
        <v>18</v>
      </c>
      <c r="AN671">
        <f t="shared" si="1936"/>
        <v>56</v>
      </c>
      <c r="AP671">
        <f t="shared" si="1937"/>
        <v>4.9591189864691465</v>
      </c>
      <c r="AQ671">
        <f t="shared" si="1938"/>
        <v>8.6552954312050734E-2</v>
      </c>
      <c r="AR671" t="str">
        <f t="shared" si="1939"/>
        <v>POSITIF</v>
      </c>
      <c r="AS671">
        <f t="shared" si="1940"/>
        <v>4</v>
      </c>
      <c r="AT671">
        <f t="shared" si="1941"/>
        <v>57</v>
      </c>
      <c r="AU671">
        <f t="shared" si="1942"/>
        <v>32</v>
      </c>
      <c r="AV671">
        <f t="shared" si="1943"/>
        <v>1.0073722169654848</v>
      </c>
      <c r="AW671" s="4">
        <f t="shared" si="1944"/>
        <v>4.1973842373561866E-2</v>
      </c>
      <c r="AX671">
        <f t="shared" si="1945"/>
        <v>1.758196197916239E-2</v>
      </c>
      <c r="AY671">
        <f t="shared" si="1946"/>
        <v>0.27448878512276248</v>
      </c>
      <c r="AZ671" s="4">
        <f t="shared" si="1947"/>
        <v>1.1437032713448437E-2</v>
      </c>
      <c r="BA671">
        <f t="shared" si="1948"/>
        <v>362776.84024667187</v>
      </c>
      <c r="BB671" t="s">
        <v>191</v>
      </c>
      <c r="BC671">
        <f t="shared" si="1949"/>
        <v>1.670129587517773E-2</v>
      </c>
      <c r="BD671">
        <f t="shared" si="1950"/>
        <v>148.68326603996005</v>
      </c>
      <c r="BE671">
        <f t="shared" si="1951"/>
        <v>23.437029584264522</v>
      </c>
      <c r="BF671">
        <f t="shared" si="1952"/>
        <v>-2.2683280359087031E-3</v>
      </c>
      <c r="BG671">
        <f t="shared" si="1953"/>
        <v>23.434761256228612</v>
      </c>
      <c r="BH671" s="19">
        <f t="shared" si="1954"/>
        <v>0.17390773386361102</v>
      </c>
      <c r="BI671">
        <f t="shared" si="1955"/>
        <v>3.5846402812749147</v>
      </c>
      <c r="BJ671">
        <f t="shared" si="1956"/>
        <v>11.005640281274914</v>
      </c>
      <c r="BK671">
        <f t="shared" si="1957"/>
        <v>276.72204179206591</v>
      </c>
      <c r="BL671">
        <f t="shared" si="1958"/>
        <v>4.8297107421128995</v>
      </c>
      <c r="BM671">
        <f t="shared" si="1959"/>
        <v>248.36256242705775</v>
      </c>
      <c r="BN671">
        <f t="shared" si="1960"/>
        <v>16.557504161803852</v>
      </c>
      <c r="BO671">
        <f t="shared" si="1961"/>
        <v>16</v>
      </c>
      <c r="BP671">
        <f t="shared" si="1962"/>
        <v>33</v>
      </c>
      <c r="BQ671">
        <f t="shared" si="1963"/>
        <v>27</v>
      </c>
      <c r="BR671">
        <f t="shared" si="1964"/>
        <v>-16.470940943623521</v>
      </c>
      <c r="BS671" t="str">
        <f t="shared" si="1965"/>
        <v>NEGATIF</v>
      </c>
      <c r="BT671">
        <f t="shared" si="1966"/>
        <v>-0.28747215036777218</v>
      </c>
      <c r="BU671">
        <f t="shared" si="1967"/>
        <v>16</v>
      </c>
      <c r="BV671">
        <f t="shared" si="1968"/>
        <v>-1949</v>
      </c>
      <c r="BW671">
        <f t="shared" si="1969"/>
        <v>44</v>
      </c>
      <c r="BX671" t="str">
        <f t="shared" si="1970"/>
        <v>NEGATIF</v>
      </c>
      <c r="BY671">
        <f t="shared" si="1971"/>
        <v>-72.784030243842366</v>
      </c>
      <c r="BZ671">
        <f t="shared" si="1972"/>
        <v>107.21596975615763</v>
      </c>
      <c r="CA671">
        <f t="shared" si="1973"/>
        <v>4.4072328370296692</v>
      </c>
      <c r="CB671" t="str">
        <f t="shared" si="1974"/>
        <v>POSITIF</v>
      </c>
      <c r="CC671">
        <f t="shared" si="1975"/>
        <v>4</v>
      </c>
      <c r="CD671">
        <f t="shared" si="1976"/>
        <v>24</v>
      </c>
      <c r="CE671">
        <f t="shared" si="1977"/>
        <v>26</v>
      </c>
      <c r="CG671">
        <f t="shared" si="1978"/>
        <v>4.3347444530421164</v>
      </c>
      <c r="CH671">
        <f t="shared" si="1979"/>
        <v>0.4090137433399918</v>
      </c>
      <c r="CI671">
        <f t="shared" si="1980"/>
        <v>0.40905333313273373</v>
      </c>
    </row>
    <row r="672" spans="1:87">
      <c r="A672">
        <f t="shared" ref="A672:E672" si="1998">A574</f>
        <v>7.0027777777777782</v>
      </c>
      <c r="B672">
        <f t="shared" si="1998"/>
        <v>111.315</v>
      </c>
      <c r="C672">
        <f t="shared" si="1998"/>
        <v>7</v>
      </c>
      <c r="D672">
        <f t="shared" si="1998"/>
        <v>2017</v>
      </c>
      <c r="E672">
        <f t="shared" si="1998"/>
        <v>5</v>
      </c>
      <c r="F672">
        <f t="shared" si="1986"/>
        <v>23</v>
      </c>
      <c r="G672">
        <f t="shared" ref="G672:M672" si="1999">G574</f>
        <v>0.12222152900771403</v>
      </c>
      <c r="H672">
        <f t="shared" si="1999"/>
        <v>18</v>
      </c>
      <c r="I672">
        <f t="shared" si="1999"/>
        <v>45</v>
      </c>
      <c r="J672">
        <f t="shared" si="1999"/>
        <v>18.75</v>
      </c>
      <c r="K672">
        <f t="shared" si="1999"/>
        <v>0</v>
      </c>
      <c r="L672">
        <f t="shared" si="1999"/>
        <v>20</v>
      </c>
      <c r="M672">
        <f t="shared" si="1999"/>
        <v>-13</v>
      </c>
      <c r="N672">
        <f t="shared" si="1911"/>
        <v>2457896.9895833335</v>
      </c>
      <c r="O672">
        <f t="shared" si="1844"/>
        <v>8.1270152549154447E-4</v>
      </c>
      <c r="P672">
        <f t="shared" si="1912"/>
        <v>2457896.9903960349</v>
      </c>
      <c r="Q672">
        <f t="shared" si="1913"/>
        <v>0.17390801905639711</v>
      </c>
      <c r="R672">
        <f t="shared" si="1914"/>
        <v>249.44414268418609</v>
      </c>
      <c r="S672">
        <f t="shared" si="1915"/>
        <v>323.66052558275987</v>
      </c>
      <c r="T672">
        <f t="shared" si="1916"/>
        <v>4.3536215896535735</v>
      </c>
      <c r="U672">
        <f t="shared" si="1917"/>
        <v>5.6489418301544987</v>
      </c>
      <c r="V672">
        <f t="shared" si="1918"/>
        <v>148.67819620622197</v>
      </c>
      <c r="W672">
        <f t="shared" si="1919"/>
        <v>2.5949240497247157</v>
      </c>
      <c r="X672">
        <f t="shared" si="1920"/>
        <v>61.288421296950219</v>
      </c>
      <c r="Y672">
        <f t="shared" si="1921"/>
        <v>1.0696847449811946</v>
      </c>
      <c r="Z672">
        <f t="shared" si="1922"/>
        <v>138.04947341219304</v>
      </c>
      <c r="AA672">
        <f t="shared" si="1923"/>
        <v>2.4094178416871395</v>
      </c>
      <c r="AB672">
        <f t="shared" si="1924"/>
        <v>-13256.332684044935</v>
      </c>
      <c r="AC672">
        <f t="shared" si="1925"/>
        <v>47.075997328082615</v>
      </c>
      <c r="AD672">
        <f t="shared" si="1926"/>
        <v>-1653.6881682650503</v>
      </c>
      <c r="AE672">
        <f t="shared" si="1927"/>
        <v>119.98825666665512</v>
      </c>
      <c r="AF672">
        <f t="shared" si="1928"/>
        <v>363.17894676100616</v>
      </c>
      <c r="AG672">
        <f t="shared" si="1929"/>
        <v>3112.0596318501584</v>
      </c>
      <c r="AH672">
        <f t="shared" si="1930"/>
        <v>-11267.718019704083</v>
      </c>
      <c r="AI672">
        <f t="shared" si="1931"/>
        <v>-3.1299216721400231</v>
      </c>
      <c r="AJ672">
        <f t="shared" si="1932"/>
        <v>246.31422101204606</v>
      </c>
      <c r="AK672">
        <f t="shared" si="1933"/>
        <v>4.2989941511452034</v>
      </c>
      <c r="AL672">
        <f t="shared" si="1934"/>
        <v>246</v>
      </c>
      <c r="AM672">
        <f t="shared" si="1935"/>
        <v>18</v>
      </c>
      <c r="AN672">
        <f t="shared" si="1936"/>
        <v>51</v>
      </c>
      <c r="AP672">
        <f t="shared" si="1937"/>
        <v>4.9697165928985667</v>
      </c>
      <c r="AQ672">
        <f t="shared" si="1938"/>
        <v>8.6737917437074638E-2</v>
      </c>
      <c r="AR672" t="str">
        <f t="shared" si="1939"/>
        <v>POSITIF</v>
      </c>
      <c r="AS672">
        <f t="shared" si="1940"/>
        <v>4</v>
      </c>
      <c r="AT672">
        <f t="shared" si="1941"/>
        <v>58</v>
      </c>
      <c r="AU672">
        <f t="shared" si="1942"/>
        <v>10</v>
      </c>
      <c r="AV672">
        <f t="shared" si="1943"/>
        <v>1.0074799606246381</v>
      </c>
      <c r="AW672" s="4">
        <f t="shared" si="1944"/>
        <v>4.1978331692693251E-2</v>
      </c>
      <c r="AX672">
        <f t="shared" si="1945"/>
        <v>1.758384246076276E-2</v>
      </c>
      <c r="AY672">
        <f t="shared" si="1946"/>
        <v>0.27451814031434352</v>
      </c>
      <c r="AZ672" s="4">
        <f t="shared" si="1947"/>
        <v>1.143825584643098E-2</v>
      </c>
      <c r="BA672">
        <f t="shared" si="1948"/>
        <v>362738.04753826233</v>
      </c>
      <c r="BB672" t="s">
        <v>191</v>
      </c>
      <c r="BC672">
        <f t="shared" si="1949"/>
        <v>1.6701295863199631E-2</v>
      </c>
      <c r="BD672">
        <f t="shared" si="1950"/>
        <v>148.68271443825139</v>
      </c>
      <c r="BE672">
        <f t="shared" si="1951"/>
        <v>23.437029580555826</v>
      </c>
      <c r="BF672">
        <f t="shared" si="1952"/>
        <v>-2.2683630692930516E-3</v>
      </c>
      <c r="BG672">
        <f t="shared" si="1953"/>
        <v>23.434761217486532</v>
      </c>
      <c r="BH672" s="19">
        <f t="shared" si="1954"/>
        <v>0.17390801905639711</v>
      </c>
      <c r="BI672">
        <f t="shared" si="1955"/>
        <v>3.8353247568011284</v>
      </c>
      <c r="BJ672">
        <f t="shared" si="1956"/>
        <v>11.256324756801128</v>
      </c>
      <c r="BK672">
        <f t="shared" si="1957"/>
        <v>280.48356305571372</v>
      </c>
      <c r="BL672">
        <f t="shared" si="1958"/>
        <v>4.8953616730473319</v>
      </c>
      <c r="BM672">
        <f t="shared" si="1959"/>
        <v>248.36130829630321</v>
      </c>
      <c r="BN672">
        <f t="shared" si="1960"/>
        <v>16.557420553086882</v>
      </c>
      <c r="BO672">
        <f t="shared" si="1961"/>
        <v>16</v>
      </c>
      <c r="BP672">
        <f t="shared" si="1962"/>
        <v>33</v>
      </c>
      <c r="BQ672">
        <f t="shared" si="1963"/>
        <v>26</v>
      </c>
      <c r="BR672">
        <f t="shared" si="1964"/>
        <v>-16.460261688006902</v>
      </c>
      <c r="BS672" t="str">
        <f t="shared" si="1965"/>
        <v>NEGATIF</v>
      </c>
      <c r="BT672">
        <f t="shared" si="1966"/>
        <v>-0.28728576219560009</v>
      </c>
      <c r="BU672">
        <f t="shared" si="1967"/>
        <v>16</v>
      </c>
      <c r="BV672">
        <f t="shared" si="1968"/>
        <v>-1948</v>
      </c>
      <c r="BW672">
        <f t="shared" si="1969"/>
        <v>23</v>
      </c>
      <c r="BX672" t="str">
        <f t="shared" si="1970"/>
        <v>NEGATIF</v>
      </c>
      <c r="BY672">
        <f t="shared" si="1971"/>
        <v>-72.214100089789213</v>
      </c>
      <c r="BZ672">
        <f t="shared" si="1972"/>
        <v>107.78589991021079</v>
      </c>
      <c r="CA672">
        <f t="shared" si="1973"/>
        <v>7.9696948703451778</v>
      </c>
      <c r="CB672" t="str">
        <f t="shared" si="1974"/>
        <v>POSITIF</v>
      </c>
      <c r="CC672">
        <f t="shared" si="1975"/>
        <v>7</v>
      </c>
      <c r="CD672">
        <f t="shared" si="1976"/>
        <v>58</v>
      </c>
      <c r="CE672">
        <f t="shared" si="1977"/>
        <v>10</v>
      </c>
      <c r="CG672">
        <f t="shared" si="1978"/>
        <v>4.3347225643311997</v>
      </c>
      <c r="CH672">
        <f t="shared" si="1979"/>
        <v>0.40901374266381491</v>
      </c>
      <c r="CI672">
        <f t="shared" si="1980"/>
        <v>0.40905333306800473</v>
      </c>
    </row>
    <row r="673" spans="1:87">
      <c r="A673">
        <f t="shared" ref="A673:E673" si="2000">A575</f>
        <v>7.0027777777777782</v>
      </c>
      <c r="B673">
        <f t="shared" si="2000"/>
        <v>111.315</v>
      </c>
      <c r="C673">
        <f t="shared" si="2000"/>
        <v>7</v>
      </c>
      <c r="D673">
        <f t="shared" si="2000"/>
        <v>2017</v>
      </c>
      <c r="E673">
        <f t="shared" si="2000"/>
        <v>5</v>
      </c>
      <c r="F673">
        <f t="shared" si="1986"/>
        <v>23</v>
      </c>
      <c r="G673">
        <f t="shared" ref="G673:M673" si="2001">G575</f>
        <v>0.12222152900771403</v>
      </c>
      <c r="H673">
        <f t="shared" si="2001"/>
        <v>19</v>
      </c>
      <c r="I673">
        <f t="shared" si="2001"/>
        <v>0</v>
      </c>
      <c r="J673">
        <f t="shared" si="2001"/>
        <v>19</v>
      </c>
      <c r="K673">
        <f t="shared" si="2001"/>
        <v>0</v>
      </c>
      <c r="L673">
        <f t="shared" si="2001"/>
        <v>20</v>
      </c>
      <c r="M673">
        <f t="shared" si="2001"/>
        <v>-13</v>
      </c>
      <c r="N673">
        <f t="shared" si="1911"/>
        <v>2457897</v>
      </c>
      <c r="O673">
        <f t="shared" si="1844"/>
        <v>8.1270152549154447E-4</v>
      </c>
      <c r="P673">
        <f t="shared" si="1912"/>
        <v>2457897.0008127014</v>
      </c>
      <c r="Q673">
        <f t="shared" si="1913"/>
        <v>0.17390830424918316</v>
      </c>
      <c r="R673">
        <f t="shared" si="1914"/>
        <v>249.44414268418609</v>
      </c>
      <c r="S673">
        <f t="shared" si="1915"/>
        <v>323.79661925201071</v>
      </c>
      <c r="T673">
        <f t="shared" si="1916"/>
        <v>4.3536215896535735</v>
      </c>
      <c r="U673">
        <f t="shared" si="1917"/>
        <v>5.6513171127740458</v>
      </c>
      <c r="V673">
        <f t="shared" si="1918"/>
        <v>148.6776446028764</v>
      </c>
      <c r="W673">
        <f t="shared" si="1919"/>
        <v>2.5949144224301701</v>
      </c>
      <c r="X673">
        <f t="shared" si="1920"/>
        <v>61.298688456561649</v>
      </c>
      <c r="Y673">
        <f t="shared" si="1921"/>
        <v>1.0698639407212418</v>
      </c>
      <c r="Z673">
        <f t="shared" si="1922"/>
        <v>138.05974008155772</v>
      </c>
      <c r="AA673">
        <f t="shared" si="1923"/>
        <v>2.4095970288707669</v>
      </c>
      <c r="AB673">
        <f t="shared" si="1924"/>
        <v>-13212.976902920676</v>
      </c>
      <c r="AC673">
        <f t="shared" si="1925"/>
        <v>48.262397295871061</v>
      </c>
      <c r="AD673">
        <f t="shared" si="1926"/>
        <v>-1688.1983810938775</v>
      </c>
      <c r="AE673">
        <f t="shared" si="1927"/>
        <v>113.23546061461707</v>
      </c>
      <c r="AF673">
        <f t="shared" si="1928"/>
        <v>363.16447549385373</v>
      </c>
      <c r="AG673">
        <f t="shared" si="1929"/>
        <v>3104.5377492448088</v>
      </c>
      <c r="AH673">
        <f t="shared" si="1930"/>
        <v>-11271.975201365403</v>
      </c>
      <c r="AI673">
        <f t="shared" si="1931"/>
        <v>-3.1311042226015009</v>
      </c>
      <c r="AJ673">
        <f t="shared" si="1932"/>
        <v>246.3130384615846</v>
      </c>
      <c r="AK673">
        <f t="shared" si="1933"/>
        <v>4.2989735117460794</v>
      </c>
      <c r="AL673">
        <f t="shared" si="1934"/>
        <v>246</v>
      </c>
      <c r="AM673">
        <f t="shared" si="1935"/>
        <v>18</v>
      </c>
      <c r="AN673">
        <f t="shared" si="1936"/>
        <v>46</v>
      </c>
      <c r="AP673">
        <f t="shared" si="1937"/>
        <v>4.9577289188467182</v>
      </c>
      <c r="AQ673">
        <f t="shared" si="1938"/>
        <v>8.652869305521399E-2</v>
      </c>
      <c r="AR673" t="str">
        <f t="shared" si="1939"/>
        <v>POSITIF</v>
      </c>
      <c r="AS673">
        <f t="shared" si="1940"/>
        <v>4</v>
      </c>
      <c r="AT673">
        <f t="shared" si="1941"/>
        <v>57</v>
      </c>
      <c r="AU673">
        <f t="shared" si="1942"/>
        <v>27</v>
      </c>
      <c r="AV673">
        <f t="shared" si="1943"/>
        <v>1.0075874025858156</v>
      </c>
      <c r="AW673" s="4">
        <f t="shared" si="1944"/>
        <v>4.1982808441075652E-2</v>
      </c>
      <c r="AX673">
        <f t="shared" si="1945"/>
        <v>1.7585717676740109E-2</v>
      </c>
      <c r="AY673">
        <f t="shared" si="1946"/>
        <v>0.27454741330620741</v>
      </c>
      <c r="AZ673" s="4">
        <f t="shared" si="1947"/>
        <v>1.1439475554425309E-2</v>
      </c>
      <c r="BA673">
        <f t="shared" si="1948"/>
        <v>362699.37171710021</v>
      </c>
      <c r="BB673" t="s">
        <v>191</v>
      </c>
      <c r="BC673">
        <f t="shared" si="1949"/>
        <v>1.6701295851221536E-2</v>
      </c>
      <c r="BD673">
        <f t="shared" si="1950"/>
        <v>148.6821628365428</v>
      </c>
      <c r="BE673">
        <f t="shared" si="1951"/>
        <v>23.437029576847131</v>
      </c>
      <c r="BF673">
        <f t="shared" si="1952"/>
        <v>-2.2683980915249838E-3</v>
      </c>
      <c r="BG673">
        <f t="shared" si="1953"/>
        <v>23.434761178755608</v>
      </c>
      <c r="BH673" s="19">
        <f t="shared" si="1954"/>
        <v>0.17390830424918316</v>
      </c>
      <c r="BI673">
        <f t="shared" si="1955"/>
        <v>4.086009232327342</v>
      </c>
      <c r="BJ673">
        <f t="shared" si="1956"/>
        <v>11.507009232327341</v>
      </c>
      <c r="BK673">
        <f t="shared" si="1957"/>
        <v>284.24490173398442</v>
      </c>
      <c r="BL673">
        <f t="shared" si="1958"/>
        <v>4.9610094172657675</v>
      </c>
      <c r="BM673">
        <f t="shared" si="1959"/>
        <v>248.36023675092565</v>
      </c>
      <c r="BN673">
        <f t="shared" si="1960"/>
        <v>16.557349116728378</v>
      </c>
      <c r="BO673">
        <f t="shared" si="1961"/>
        <v>16</v>
      </c>
      <c r="BP673">
        <f t="shared" si="1962"/>
        <v>33</v>
      </c>
      <c r="BQ673">
        <f t="shared" si="1963"/>
        <v>26</v>
      </c>
      <c r="BR673">
        <f t="shared" si="1964"/>
        <v>-16.471885511500783</v>
      </c>
      <c r="BS673" t="str">
        <f t="shared" si="1965"/>
        <v>NEGATIF</v>
      </c>
      <c r="BT673">
        <f t="shared" si="1966"/>
        <v>-0.28748863618723897</v>
      </c>
      <c r="BU673">
        <f t="shared" si="1967"/>
        <v>16</v>
      </c>
      <c r="BV673">
        <f t="shared" si="1968"/>
        <v>-1949</v>
      </c>
      <c r="BW673">
        <f t="shared" si="1969"/>
        <v>41</v>
      </c>
      <c r="BX673" t="str">
        <f t="shared" si="1970"/>
        <v>NEGATIF</v>
      </c>
      <c r="BY673">
        <f t="shared" si="1971"/>
        <v>-71.544319339401596</v>
      </c>
      <c r="BZ673">
        <f t="shared" si="1972"/>
        <v>108.4556806605984</v>
      </c>
      <c r="CA673">
        <f t="shared" si="1973"/>
        <v>11.515842213618674</v>
      </c>
      <c r="CB673" t="str">
        <f t="shared" si="1974"/>
        <v>POSITIF</v>
      </c>
      <c r="CC673">
        <f t="shared" si="1975"/>
        <v>11</v>
      </c>
      <c r="CD673">
        <f t="shared" si="1976"/>
        <v>30</v>
      </c>
      <c r="CE673">
        <f t="shared" si="1977"/>
        <v>57</v>
      </c>
      <c r="CG673">
        <f t="shared" si="1978"/>
        <v>4.3347038623362764</v>
      </c>
      <c r="CH673">
        <f t="shared" si="1979"/>
        <v>0.40901374198783275</v>
      </c>
      <c r="CI673">
        <f t="shared" si="1980"/>
        <v>0.40905333300327579</v>
      </c>
    </row>
    <row r="674" spans="1:87">
      <c r="A674">
        <f t="shared" ref="A674:E674" si="2002">A576</f>
        <v>7.0027777777777782</v>
      </c>
      <c r="B674">
        <f t="shared" si="2002"/>
        <v>111.315</v>
      </c>
      <c r="C674">
        <f t="shared" si="2002"/>
        <v>7</v>
      </c>
      <c r="D674">
        <f t="shared" si="2002"/>
        <v>2017</v>
      </c>
      <c r="E674">
        <f t="shared" si="2002"/>
        <v>5</v>
      </c>
      <c r="F674">
        <f t="shared" si="1986"/>
        <v>23</v>
      </c>
      <c r="G674">
        <f t="shared" ref="G674:M674" si="2003">G576</f>
        <v>0.12222152900771403</v>
      </c>
      <c r="H674">
        <f t="shared" si="2003"/>
        <v>19</v>
      </c>
      <c r="I674">
        <f t="shared" si="2003"/>
        <v>15</v>
      </c>
      <c r="J674">
        <f t="shared" si="2003"/>
        <v>19.25</v>
      </c>
      <c r="K674">
        <f t="shared" si="2003"/>
        <v>0</v>
      </c>
      <c r="L674">
        <f t="shared" si="2003"/>
        <v>20</v>
      </c>
      <c r="M674">
        <f t="shared" si="2003"/>
        <v>-13</v>
      </c>
      <c r="N674">
        <f t="shared" si="1911"/>
        <v>2457897.010416667</v>
      </c>
      <c r="O674">
        <f t="shared" si="1844"/>
        <v>8.1270152549154447E-4</v>
      </c>
      <c r="P674">
        <f t="shared" si="1912"/>
        <v>2457897.0112293684</v>
      </c>
      <c r="Q674">
        <f t="shared" si="1913"/>
        <v>0.17390858944198201</v>
      </c>
      <c r="R674">
        <f t="shared" si="1914"/>
        <v>249.44414268418609</v>
      </c>
      <c r="S674">
        <f t="shared" si="1915"/>
        <v>323.93271292735881</v>
      </c>
      <c r="T674">
        <f t="shared" si="1916"/>
        <v>4.3536215896535735</v>
      </c>
      <c r="U674">
        <f t="shared" si="1917"/>
        <v>5.65369239550001</v>
      </c>
      <c r="V674">
        <f t="shared" si="1918"/>
        <v>148.67709299950604</v>
      </c>
      <c r="W674">
        <f t="shared" si="1919"/>
        <v>2.5949047951351925</v>
      </c>
      <c r="X674">
        <f t="shared" si="1920"/>
        <v>61.308955616633284</v>
      </c>
      <c r="Y674">
        <f t="shared" si="1921"/>
        <v>1.0700431364693213</v>
      </c>
      <c r="Z674">
        <f t="shared" si="1922"/>
        <v>138.07000675138261</v>
      </c>
      <c r="AA674">
        <f t="shared" si="1923"/>
        <v>2.4097762160624265</v>
      </c>
      <c r="AB674">
        <f t="shared" si="1924"/>
        <v>-13169.545673292674</v>
      </c>
      <c r="AC674">
        <f t="shared" si="1925"/>
        <v>49.443709801496738</v>
      </c>
      <c r="AD674">
        <f t="shared" si="1926"/>
        <v>-1721.9967776320511</v>
      </c>
      <c r="AE674">
        <f t="shared" si="1927"/>
        <v>106.47072883683965</v>
      </c>
      <c r="AF674">
        <f t="shared" si="1928"/>
        <v>363.14447210601759</v>
      </c>
      <c r="AG674">
        <f t="shared" si="1929"/>
        <v>3096.9915023304957</v>
      </c>
      <c r="AH674">
        <f t="shared" si="1930"/>
        <v>-11275.492037849875</v>
      </c>
      <c r="AI674">
        <f t="shared" si="1931"/>
        <v>-3.1320811216249655</v>
      </c>
      <c r="AJ674">
        <f t="shared" si="1932"/>
        <v>246.31206156256113</v>
      </c>
      <c r="AK674">
        <f t="shared" si="1933"/>
        <v>4.2989564616416605</v>
      </c>
      <c r="AL674">
        <f t="shared" si="1934"/>
        <v>246</v>
      </c>
      <c r="AM674">
        <f t="shared" si="1935"/>
        <v>18</v>
      </c>
      <c r="AN674">
        <f t="shared" si="1936"/>
        <v>43</v>
      </c>
      <c r="AP674">
        <f t="shared" si="1937"/>
        <v>4.9701577958016667</v>
      </c>
      <c r="AQ674">
        <f t="shared" si="1938"/>
        <v>8.6745617880403081E-2</v>
      </c>
      <c r="AR674" t="str">
        <f t="shared" si="1939"/>
        <v>POSITIF</v>
      </c>
      <c r="AS674">
        <f t="shared" si="1940"/>
        <v>4</v>
      </c>
      <c r="AT674">
        <f t="shared" si="1941"/>
        <v>58</v>
      </c>
      <c r="AU674">
        <f t="shared" si="1942"/>
        <v>12</v>
      </c>
      <c r="AV674">
        <f t="shared" si="1943"/>
        <v>1.0076945420022487</v>
      </c>
      <c r="AW674" s="4">
        <f t="shared" si="1944"/>
        <v>4.1987272583427028E-2</v>
      </c>
      <c r="AX674">
        <f t="shared" si="1945"/>
        <v>1.7587587612315533E-2</v>
      </c>
      <c r="AY674">
        <f t="shared" si="1946"/>
        <v>0.27457660386765631</v>
      </c>
      <c r="AZ674" s="4">
        <f t="shared" si="1947"/>
        <v>1.1440691827819012E-2</v>
      </c>
      <c r="BA674">
        <f t="shared" si="1948"/>
        <v>362660.81301576935</v>
      </c>
      <c r="BB674" t="s">
        <v>191</v>
      </c>
      <c r="BC674">
        <f t="shared" si="1949"/>
        <v>1.6701295839243437E-2</v>
      </c>
      <c r="BD674">
        <f t="shared" si="1950"/>
        <v>148.68161123480942</v>
      </c>
      <c r="BE674">
        <f t="shared" si="1951"/>
        <v>23.437029573138435</v>
      </c>
      <c r="BF674">
        <f t="shared" si="1952"/>
        <v>-2.2684331025999266E-3</v>
      </c>
      <c r="BG674">
        <f t="shared" si="1953"/>
        <v>23.434761140035835</v>
      </c>
      <c r="BH674" s="19">
        <f t="shared" si="1954"/>
        <v>0.17390858944198201</v>
      </c>
      <c r="BI674">
        <f t="shared" si="1955"/>
        <v>4.3366937190604711</v>
      </c>
      <c r="BJ674">
        <f t="shared" si="1956"/>
        <v>11.757693719060471</v>
      </c>
      <c r="BK674">
        <f t="shared" si="1957"/>
        <v>288.00605423251602</v>
      </c>
      <c r="BL674">
        <f t="shared" si="1958"/>
        <v>5.0266539120347549</v>
      </c>
      <c r="BM674">
        <f t="shared" si="1959"/>
        <v>248.35935155339104</v>
      </c>
      <c r="BN674">
        <f t="shared" si="1960"/>
        <v>16.557290103559403</v>
      </c>
      <c r="BO674">
        <f t="shared" si="1961"/>
        <v>16</v>
      </c>
      <c r="BP674">
        <f t="shared" si="1962"/>
        <v>33</v>
      </c>
      <c r="BQ674">
        <f t="shared" si="1963"/>
        <v>26</v>
      </c>
      <c r="BR674">
        <f t="shared" si="1964"/>
        <v>-16.459468167998825</v>
      </c>
      <c r="BS674" t="str">
        <f t="shared" si="1965"/>
        <v>NEGATIF</v>
      </c>
      <c r="BT674">
        <f t="shared" si="1966"/>
        <v>-0.28727191265877866</v>
      </c>
      <c r="BU674">
        <f t="shared" si="1967"/>
        <v>16</v>
      </c>
      <c r="BV674">
        <f t="shared" si="1968"/>
        <v>-1948</v>
      </c>
      <c r="BW674">
        <f t="shared" si="1969"/>
        <v>25</v>
      </c>
      <c r="BX674" t="str">
        <f t="shared" si="1970"/>
        <v>NEGATIF</v>
      </c>
      <c r="BY674">
        <f t="shared" si="1971"/>
        <v>-70.813675416186413</v>
      </c>
      <c r="BZ674">
        <f t="shared" si="1972"/>
        <v>109.18632458381359</v>
      </c>
      <c r="CA674">
        <f t="shared" si="1973"/>
        <v>15.0519538771378</v>
      </c>
      <c r="CB674" t="str">
        <f t="shared" si="1974"/>
        <v>POSITIF</v>
      </c>
      <c r="CC674">
        <f t="shared" si="1975"/>
        <v>15</v>
      </c>
      <c r="CD674">
        <f t="shared" si="1976"/>
        <v>3</v>
      </c>
      <c r="CE674">
        <f t="shared" si="1977"/>
        <v>7</v>
      </c>
      <c r="CG674">
        <f t="shared" si="1978"/>
        <v>4.3346884127247671</v>
      </c>
      <c r="CH674">
        <f t="shared" si="1979"/>
        <v>0.40901374131204526</v>
      </c>
      <c r="CI674">
        <f t="shared" si="1980"/>
        <v>0.40905333293854684</v>
      </c>
    </row>
    <row r="675" spans="1:87">
      <c r="A675">
        <f t="shared" ref="A675:E675" si="2004">A577</f>
        <v>7.0027777777777782</v>
      </c>
      <c r="B675">
        <f t="shared" si="2004"/>
        <v>111.315</v>
      </c>
      <c r="C675">
        <f t="shared" si="2004"/>
        <v>7</v>
      </c>
      <c r="D675">
        <f t="shared" si="2004"/>
        <v>2017</v>
      </c>
      <c r="E675">
        <f t="shared" si="2004"/>
        <v>5</v>
      </c>
      <c r="F675">
        <f t="shared" si="1986"/>
        <v>23</v>
      </c>
      <c r="G675">
        <f t="shared" ref="G675:M675" si="2005">G577</f>
        <v>0.12222152900771403</v>
      </c>
      <c r="H675">
        <f t="shared" si="2005"/>
        <v>19</v>
      </c>
      <c r="I675">
        <f t="shared" si="2005"/>
        <v>30</v>
      </c>
      <c r="J675">
        <f t="shared" si="2005"/>
        <v>19.5</v>
      </c>
      <c r="K675">
        <f t="shared" si="2005"/>
        <v>0</v>
      </c>
      <c r="L675">
        <f t="shared" si="2005"/>
        <v>20</v>
      </c>
      <c r="M675">
        <f t="shared" si="2005"/>
        <v>-13</v>
      </c>
      <c r="N675">
        <f t="shared" si="1911"/>
        <v>2457897.0208333335</v>
      </c>
      <c r="O675">
        <f t="shared" si="1844"/>
        <v>8.1270152549154447E-4</v>
      </c>
      <c r="P675">
        <f t="shared" si="1912"/>
        <v>2457897.0216460349</v>
      </c>
      <c r="Q675">
        <f t="shared" si="1913"/>
        <v>0.17390887463476806</v>
      </c>
      <c r="R675">
        <f t="shared" si="1914"/>
        <v>249.44414268418609</v>
      </c>
      <c r="S675">
        <f t="shared" si="1915"/>
        <v>324.06880659660965</v>
      </c>
      <c r="T675">
        <f t="shared" si="1916"/>
        <v>4.3536215896535735</v>
      </c>
      <c r="U675">
        <f t="shared" si="1917"/>
        <v>5.656067678119558</v>
      </c>
      <c r="V675">
        <f t="shared" si="1918"/>
        <v>148.67654139616042</v>
      </c>
      <c r="W675">
        <f t="shared" si="1919"/>
        <v>2.5948951678406464</v>
      </c>
      <c r="X675">
        <f t="shared" si="1920"/>
        <v>61.319222776244715</v>
      </c>
      <c r="Y675">
        <f t="shared" si="1921"/>
        <v>1.0702223322093685</v>
      </c>
      <c r="Z675">
        <f t="shared" si="1922"/>
        <v>138.08027342074729</v>
      </c>
      <c r="AA675">
        <f t="shared" si="1923"/>
        <v>2.4099554032460535</v>
      </c>
      <c r="AB675">
        <f t="shared" si="1924"/>
        <v>-13126.039244089987</v>
      </c>
      <c r="AC675">
        <f t="shared" si="1925"/>
        <v>50.619810212609011</v>
      </c>
      <c r="AD675">
        <f t="shared" si="1926"/>
        <v>-1755.0691039772748</v>
      </c>
      <c r="AE675">
        <f t="shared" si="1927"/>
        <v>99.69477496668344</v>
      </c>
      <c r="AF675">
        <f t="shared" si="1928"/>
        <v>363.11893731400977</v>
      </c>
      <c r="AG675">
        <f t="shared" si="1929"/>
        <v>3089.4209489963268</v>
      </c>
      <c r="AH675">
        <f t="shared" si="1930"/>
        <v>-11278.253876577633</v>
      </c>
      <c r="AI675">
        <f t="shared" si="1931"/>
        <v>-3.1328482990493427</v>
      </c>
      <c r="AJ675">
        <f t="shared" si="1932"/>
        <v>246.31129438513676</v>
      </c>
      <c r="AK675">
        <f t="shared" si="1933"/>
        <v>4.2989430718696582</v>
      </c>
      <c r="AL675">
        <f t="shared" si="1934"/>
        <v>246</v>
      </c>
      <c r="AM675">
        <f t="shared" si="1935"/>
        <v>18</v>
      </c>
      <c r="AN675">
        <f t="shared" si="1936"/>
        <v>40</v>
      </c>
      <c r="AP675">
        <f t="shared" si="1937"/>
        <v>4.9609733246754928</v>
      </c>
      <c r="AQ675">
        <f t="shared" si="1938"/>
        <v>8.6585318619196994E-2</v>
      </c>
      <c r="AR675" t="str">
        <f t="shared" si="1939"/>
        <v>POSITIF</v>
      </c>
      <c r="AS675">
        <f t="shared" si="1940"/>
        <v>4</v>
      </c>
      <c r="AT675">
        <f t="shared" si="1941"/>
        <v>57</v>
      </c>
      <c r="AU675">
        <f t="shared" si="1942"/>
        <v>39</v>
      </c>
      <c r="AV675">
        <f t="shared" si="1943"/>
        <v>1.0078013780148602</v>
      </c>
      <c r="AW675" s="4">
        <f t="shared" si="1944"/>
        <v>4.1991724083952513E-2</v>
      </c>
      <c r="AX675">
        <f t="shared" si="1945"/>
        <v>1.7589452252495304E-2</v>
      </c>
      <c r="AY675">
        <f t="shared" si="1946"/>
        <v>0.27460571176463833</v>
      </c>
      <c r="AZ675" s="4">
        <f t="shared" si="1947"/>
        <v>1.144190465685993E-2</v>
      </c>
      <c r="BA675">
        <f t="shared" si="1948"/>
        <v>362622.37167126435</v>
      </c>
      <c r="BB675" t="s">
        <v>191</v>
      </c>
      <c r="BC675">
        <f t="shared" si="1949"/>
        <v>1.6701295827265341E-2</v>
      </c>
      <c r="BD675">
        <f t="shared" si="1950"/>
        <v>148.68105963310083</v>
      </c>
      <c r="BE675">
        <f t="shared" si="1951"/>
        <v>23.43702956942974</v>
      </c>
      <c r="BF675">
        <f t="shared" si="1952"/>
        <v>-2.2684681025086041E-3</v>
      </c>
      <c r="BG675">
        <f t="shared" si="1953"/>
        <v>23.434761101327233</v>
      </c>
      <c r="BH675" s="19">
        <f t="shared" si="1954"/>
        <v>0.17390887463476806</v>
      </c>
      <c r="BI675">
        <f t="shared" si="1955"/>
        <v>4.5873781945866847</v>
      </c>
      <c r="BJ675">
        <f t="shared" si="1956"/>
        <v>12.008378194586685</v>
      </c>
      <c r="BK675">
        <f t="shared" si="1957"/>
        <v>291.7670165275423</v>
      </c>
      <c r="BL675">
        <f t="shared" si="1958"/>
        <v>5.0922950871263257</v>
      </c>
      <c r="BM675">
        <f t="shared" si="1959"/>
        <v>248.35865639125799</v>
      </c>
      <c r="BN675">
        <f t="shared" si="1960"/>
        <v>16.557243759417201</v>
      </c>
      <c r="BO675">
        <f t="shared" si="1961"/>
        <v>16</v>
      </c>
      <c r="BP675">
        <f t="shared" si="1962"/>
        <v>33</v>
      </c>
      <c r="BQ675">
        <f t="shared" si="1963"/>
        <v>26</v>
      </c>
      <c r="BR675">
        <f t="shared" si="1964"/>
        <v>-16.468396883158789</v>
      </c>
      <c r="BS675" t="str">
        <f t="shared" si="1965"/>
        <v>NEGATIF</v>
      </c>
      <c r="BT675">
        <f t="shared" si="1966"/>
        <v>-0.28742774813629279</v>
      </c>
      <c r="BU675">
        <f t="shared" si="1967"/>
        <v>16</v>
      </c>
      <c r="BV675">
        <f t="shared" si="1968"/>
        <v>-1949</v>
      </c>
      <c r="BW675">
        <f t="shared" si="1969"/>
        <v>53</v>
      </c>
      <c r="BX675" t="str">
        <f t="shared" si="1970"/>
        <v>NEGATIF</v>
      </c>
      <c r="BY675">
        <f t="shared" si="1971"/>
        <v>-69.967292698773818</v>
      </c>
      <c r="BZ675">
        <f t="shared" si="1972"/>
        <v>110.03270730122618</v>
      </c>
      <c r="CA675">
        <f t="shared" si="1973"/>
        <v>18.56652430953794</v>
      </c>
      <c r="CB675" t="str">
        <f t="shared" si="1974"/>
        <v>POSITIF</v>
      </c>
      <c r="CC675">
        <f t="shared" si="1975"/>
        <v>18</v>
      </c>
      <c r="CD675">
        <f t="shared" si="1976"/>
        <v>33</v>
      </c>
      <c r="CE675">
        <f t="shared" si="1977"/>
        <v>59</v>
      </c>
      <c r="CG675">
        <f t="shared" si="1978"/>
        <v>4.3346762798567102</v>
      </c>
      <c r="CH675">
        <f t="shared" si="1979"/>
        <v>0.40901374063645268</v>
      </c>
      <c r="CI675">
        <f t="shared" si="1980"/>
        <v>0.4090533328738179</v>
      </c>
    </row>
    <row r="676" spans="1:87">
      <c r="A676">
        <f t="shared" ref="A676:E676" si="2006">A578</f>
        <v>7.0027777777777782</v>
      </c>
      <c r="B676">
        <f t="shared" si="2006"/>
        <v>111.315</v>
      </c>
      <c r="C676">
        <f t="shared" si="2006"/>
        <v>7</v>
      </c>
      <c r="D676">
        <f t="shared" si="2006"/>
        <v>2017</v>
      </c>
      <c r="E676">
        <f t="shared" si="2006"/>
        <v>5</v>
      </c>
      <c r="F676">
        <f t="shared" si="1986"/>
        <v>23</v>
      </c>
      <c r="G676">
        <f t="shared" ref="G676:M676" si="2007">G578</f>
        <v>0.12222152900771403</v>
      </c>
      <c r="H676">
        <f t="shared" si="2007"/>
        <v>19</v>
      </c>
      <c r="I676">
        <f t="shared" si="2007"/>
        <v>45</v>
      </c>
      <c r="J676">
        <f t="shared" si="2007"/>
        <v>19.75</v>
      </c>
      <c r="K676">
        <f t="shared" si="2007"/>
        <v>0</v>
      </c>
      <c r="L676">
        <f t="shared" si="2007"/>
        <v>20</v>
      </c>
      <c r="M676">
        <f t="shared" si="2007"/>
        <v>-13</v>
      </c>
      <c r="N676">
        <f t="shared" si="1911"/>
        <v>2457897.03125</v>
      </c>
      <c r="O676">
        <f t="shared" si="1844"/>
        <v>8.1270152549154447E-4</v>
      </c>
      <c r="P676">
        <f t="shared" si="1912"/>
        <v>2457897.0320627014</v>
      </c>
      <c r="Q676">
        <f t="shared" si="1913"/>
        <v>0.17390915982755414</v>
      </c>
      <c r="R676">
        <f t="shared" si="1914"/>
        <v>249.44414268418609</v>
      </c>
      <c r="S676">
        <f t="shared" si="1915"/>
        <v>324.20490026587504</v>
      </c>
      <c r="T676">
        <f t="shared" si="1916"/>
        <v>4.3536215896535735</v>
      </c>
      <c r="U676">
        <f t="shared" si="1917"/>
        <v>5.6584429607393592</v>
      </c>
      <c r="V676">
        <f t="shared" si="1918"/>
        <v>148.67598979281473</v>
      </c>
      <c r="W676">
        <f t="shared" si="1919"/>
        <v>2.5948855405460991</v>
      </c>
      <c r="X676">
        <f t="shared" si="1920"/>
        <v>61.329489935857055</v>
      </c>
      <c r="Y676">
        <f t="shared" si="1921"/>
        <v>1.0704015279494314</v>
      </c>
      <c r="Z676">
        <f t="shared" si="1922"/>
        <v>138.09054009011379</v>
      </c>
      <c r="AA676">
        <f t="shared" si="1923"/>
        <v>2.4101345904297129</v>
      </c>
      <c r="AB676">
        <f t="shared" si="1924"/>
        <v>-13082.457858825614</v>
      </c>
      <c r="AC676">
        <f t="shared" si="1925"/>
        <v>51.790574605350308</v>
      </c>
      <c r="AD676">
        <f t="shared" si="1926"/>
        <v>-1787.4014169336087</v>
      </c>
      <c r="AE676">
        <f t="shared" si="1927"/>
        <v>92.908312909732885</v>
      </c>
      <c r="AF676">
        <f t="shared" si="1928"/>
        <v>363.08787197615135</v>
      </c>
      <c r="AG676">
        <f t="shared" si="1929"/>
        <v>3081.8261462987875</v>
      </c>
      <c r="AH676">
        <f t="shared" si="1930"/>
        <v>-11280.246369969202</v>
      </c>
      <c r="AI676">
        <f t="shared" si="1931"/>
        <v>-3.1334017694358893</v>
      </c>
      <c r="AJ676">
        <f t="shared" si="1932"/>
        <v>246.3107409147502</v>
      </c>
      <c r="AK676">
        <f t="shared" si="1933"/>
        <v>4.2989334119891005</v>
      </c>
      <c r="AL676">
        <f t="shared" si="1934"/>
        <v>246</v>
      </c>
      <c r="AM676">
        <f t="shared" si="1935"/>
        <v>18</v>
      </c>
      <c r="AN676">
        <f t="shared" si="1936"/>
        <v>38</v>
      </c>
      <c r="AP676">
        <f t="shared" si="1937"/>
        <v>4.9645479756572364</v>
      </c>
      <c r="AQ676">
        <f t="shared" si="1938"/>
        <v>8.6647708048438077E-2</v>
      </c>
      <c r="AR676" t="str">
        <f t="shared" si="1939"/>
        <v>POSITIF</v>
      </c>
      <c r="AS676">
        <f t="shared" si="1940"/>
        <v>4</v>
      </c>
      <c r="AT676">
        <f t="shared" si="1941"/>
        <v>57</v>
      </c>
      <c r="AU676">
        <f t="shared" si="1942"/>
        <v>52</v>
      </c>
      <c r="AV676">
        <f t="shared" si="1943"/>
        <v>1.0079079097810968</v>
      </c>
      <c r="AW676" s="4">
        <f t="shared" si="1944"/>
        <v>4.1996162907545702E-2</v>
      </c>
      <c r="AX676">
        <f t="shared" si="1945"/>
        <v>1.7591311582574098E-2</v>
      </c>
      <c r="AY676">
        <f t="shared" si="1946"/>
        <v>0.27463473676760414</v>
      </c>
      <c r="AZ676" s="4">
        <f t="shared" si="1947"/>
        <v>1.1443114031983505E-2</v>
      </c>
      <c r="BA676">
        <f t="shared" si="1948"/>
        <v>362584.0479146156</v>
      </c>
      <c r="BB676" t="s">
        <v>191</v>
      </c>
      <c r="BC676">
        <f t="shared" si="1949"/>
        <v>1.6701295815287242E-2</v>
      </c>
      <c r="BD676">
        <f t="shared" si="1950"/>
        <v>148.68050803139218</v>
      </c>
      <c r="BE676">
        <f t="shared" si="1951"/>
        <v>23.437029565721044</v>
      </c>
      <c r="BF676">
        <f t="shared" si="1952"/>
        <v>-2.2685030912464503E-3</v>
      </c>
      <c r="BG676">
        <f t="shared" si="1953"/>
        <v>23.434761062629796</v>
      </c>
      <c r="BH676" s="19">
        <f t="shared" si="1954"/>
        <v>0.17390915982755414</v>
      </c>
      <c r="BI676">
        <f t="shared" si="1955"/>
        <v>4.8380626701128984</v>
      </c>
      <c r="BJ676">
        <f t="shared" si="1956"/>
        <v>12.259062670112899</v>
      </c>
      <c r="BK676">
        <f t="shared" si="1957"/>
        <v>295.52778517627451</v>
      </c>
      <c r="BL676">
        <f t="shared" si="1958"/>
        <v>5.1579328824524806</v>
      </c>
      <c r="BM676">
        <f t="shared" si="1959"/>
        <v>248.35815487541902</v>
      </c>
      <c r="BN676">
        <f t="shared" si="1960"/>
        <v>16.557210325027935</v>
      </c>
      <c r="BO676">
        <f t="shared" si="1961"/>
        <v>16</v>
      </c>
      <c r="BP676">
        <f t="shared" si="1962"/>
        <v>33</v>
      </c>
      <c r="BQ676">
        <f t="shared" si="1963"/>
        <v>25</v>
      </c>
      <c r="BR676">
        <f t="shared" si="1964"/>
        <v>-16.464780292899899</v>
      </c>
      <c r="BS676" t="str">
        <f t="shared" si="1965"/>
        <v>NEGATIF</v>
      </c>
      <c r="BT676">
        <f t="shared" si="1966"/>
        <v>-0.2873646267285796</v>
      </c>
      <c r="BU676">
        <f t="shared" si="1967"/>
        <v>16</v>
      </c>
      <c r="BV676">
        <f t="shared" si="1968"/>
        <v>-1948</v>
      </c>
      <c r="BW676">
        <f t="shared" si="1969"/>
        <v>6</v>
      </c>
      <c r="BX676" t="str">
        <f t="shared" si="1970"/>
        <v>NEGATIF</v>
      </c>
      <c r="BY676">
        <f t="shared" si="1971"/>
        <v>-69.028194486057458</v>
      </c>
      <c r="BZ676">
        <f t="shared" si="1972"/>
        <v>110.97180551394254</v>
      </c>
      <c r="CA676">
        <f t="shared" si="1973"/>
        <v>22.063862352957507</v>
      </c>
      <c r="CB676" t="str">
        <f t="shared" si="1974"/>
        <v>POSITIF</v>
      </c>
      <c r="CC676">
        <f t="shared" si="1975"/>
        <v>22</v>
      </c>
      <c r="CD676">
        <f t="shared" si="1976"/>
        <v>3</v>
      </c>
      <c r="CE676">
        <f t="shared" si="1977"/>
        <v>49</v>
      </c>
      <c r="CG676">
        <f t="shared" si="1978"/>
        <v>4.3346675267540693</v>
      </c>
      <c r="CH676">
        <f t="shared" si="1979"/>
        <v>0.409013739961055</v>
      </c>
      <c r="CI676">
        <f t="shared" si="1980"/>
        <v>0.40905333280908895</v>
      </c>
    </row>
    <row r="677" spans="1:87">
      <c r="A677">
        <f t="shared" ref="A677:E677" si="2008">A579</f>
        <v>7.0027777777777782</v>
      </c>
      <c r="B677">
        <f t="shared" si="2008"/>
        <v>111.315</v>
      </c>
      <c r="C677">
        <f t="shared" si="2008"/>
        <v>7</v>
      </c>
      <c r="D677">
        <f t="shared" si="2008"/>
        <v>2017</v>
      </c>
      <c r="E677">
        <f t="shared" si="2008"/>
        <v>5</v>
      </c>
      <c r="F677">
        <f t="shared" si="1986"/>
        <v>23</v>
      </c>
      <c r="G677">
        <f t="shared" ref="G677:M677" si="2009">G579</f>
        <v>0.12222152900771403</v>
      </c>
      <c r="H677">
        <f t="shared" si="2009"/>
        <v>20</v>
      </c>
      <c r="I677">
        <f t="shared" si="2009"/>
        <v>0</v>
      </c>
      <c r="J677">
        <f t="shared" si="2009"/>
        <v>20</v>
      </c>
      <c r="K677">
        <f t="shared" si="2009"/>
        <v>0</v>
      </c>
      <c r="L677">
        <f t="shared" si="2009"/>
        <v>20</v>
      </c>
      <c r="M677">
        <f t="shared" si="2009"/>
        <v>-13</v>
      </c>
      <c r="N677">
        <f t="shared" si="1911"/>
        <v>2457897.041666667</v>
      </c>
      <c r="O677">
        <f t="shared" si="1844"/>
        <v>8.1270152549154447E-4</v>
      </c>
      <c r="P677">
        <f t="shared" si="1912"/>
        <v>2457897.0424793684</v>
      </c>
      <c r="Q677">
        <f t="shared" si="1913"/>
        <v>0.17390944502035297</v>
      </c>
      <c r="R677">
        <f t="shared" si="1914"/>
        <v>249.44414268418609</v>
      </c>
      <c r="S677">
        <f t="shared" si="1915"/>
        <v>324.34099394120858</v>
      </c>
      <c r="T677">
        <f t="shared" si="1916"/>
        <v>4.3536215896535735</v>
      </c>
      <c r="U677">
        <f t="shared" si="1917"/>
        <v>5.6608182434650693</v>
      </c>
      <c r="V677">
        <f t="shared" si="1918"/>
        <v>148.67543818944444</v>
      </c>
      <c r="W677">
        <f t="shared" si="1919"/>
        <v>2.5948759132511223</v>
      </c>
      <c r="X677">
        <f t="shared" si="1920"/>
        <v>61.33975709592778</v>
      </c>
      <c r="Y677">
        <f t="shared" si="1921"/>
        <v>1.0705807236974949</v>
      </c>
      <c r="Z677">
        <f t="shared" si="1922"/>
        <v>138.10080675993777</v>
      </c>
      <c r="AA677">
        <f t="shared" si="1923"/>
        <v>2.4103137776213561</v>
      </c>
      <c r="AB677">
        <f t="shared" si="1924"/>
        <v>-13038.801761440634</v>
      </c>
      <c r="AC677">
        <f t="shared" si="1925"/>
        <v>52.955879616981669</v>
      </c>
      <c r="AD677">
        <f t="shared" si="1926"/>
        <v>-1818.9800851829432</v>
      </c>
      <c r="AE677">
        <f t="shared" si="1927"/>
        <v>86.11205768149938</v>
      </c>
      <c r="AF677">
        <f t="shared" si="1928"/>
        <v>363.05127709413932</v>
      </c>
      <c r="AG677">
        <f t="shared" si="1929"/>
        <v>3074.2071514746644</v>
      </c>
      <c r="AH677">
        <f t="shared" si="1930"/>
        <v>-11281.455480756294</v>
      </c>
      <c r="AI677">
        <f t="shared" si="1931"/>
        <v>-3.1337376335434151</v>
      </c>
      <c r="AJ677">
        <f t="shared" si="1932"/>
        <v>246.31040505064269</v>
      </c>
      <c r="AK677">
        <f t="shared" si="1933"/>
        <v>4.2989275500545849</v>
      </c>
      <c r="AL677">
        <f t="shared" si="1934"/>
        <v>246</v>
      </c>
      <c r="AM677">
        <f t="shared" si="1935"/>
        <v>18</v>
      </c>
      <c r="AN677">
        <f t="shared" si="1936"/>
        <v>37</v>
      </c>
      <c r="AP677">
        <f t="shared" si="1937"/>
        <v>4.965073821500722</v>
      </c>
      <c r="AQ677">
        <f t="shared" si="1938"/>
        <v>8.6656885789764826E-2</v>
      </c>
      <c r="AR677" t="str">
        <f t="shared" si="1939"/>
        <v>POSITIF</v>
      </c>
      <c r="AS677">
        <f t="shared" si="1940"/>
        <v>4</v>
      </c>
      <c r="AT677">
        <f t="shared" si="1941"/>
        <v>57</v>
      </c>
      <c r="AU677">
        <f t="shared" si="1942"/>
        <v>54</v>
      </c>
      <c r="AV677">
        <f t="shared" si="1943"/>
        <v>1.0080141364604212</v>
      </c>
      <c r="AW677" s="4">
        <f t="shared" si="1944"/>
        <v>4.2000589019184215E-2</v>
      </c>
      <c r="AX677">
        <f t="shared" si="1945"/>
        <v>1.7593165587881768E-2</v>
      </c>
      <c r="AY677">
        <f t="shared" si="1946"/>
        <v>0.27466367864755342</v>
      </c>
      <c r="AZ677" s="4">
        <f t="shared" si="1947"/>
        <v>1.1444319943648059E-2</v>
      </c>
      <c r="BA677">
        <f t="shared" si="1948"/>
        <v>362545.84197611583</v>
      </c>
      <c r="BB677" t="s">
        <v>191</v>
      </c>
      <c r="BC677">
        <f t="shared" si="1949"/>
        <v>1.6701295803309146E-2</v>
      </c>
      <c r="BD677">
        <f t="shared" si="1950"/>
        <v>148.67995642965892</v>
      </c>
      <c r="BE677">
        <f t="shared" si="1951"/>
        <v>23.437029562012349</v>
      </c>
      <c r="BF677">
        <f t="shared" si="1952"/>
        <v>-2.2685380688088892E-3</v>
      </c>
      <c r="BG677">
        <f t="shared" si="1953"/>
        <v>23.43476102394354</v>
      </c>
      <c r="BH677" s="19">
        <f t="shared" si="1954"/>
        <v>0.17390944502035297</v>
      </c>
      <c r="BI677">
        <f t="shared" si="1955"/>
        <v>5.088747156877071</v>
      </c>
      <c r="BJ677">
        <f t="shared" si="1956"/>
        <v>12.509747156877072</v>
      </c>
      <c r="BK677">
        <f t="shared" si="1957"/>
        <v>299.2883568143846</v>
      </c>
      <c r="BL677">
        <f t="shared" si="1958"/>
        <v>5.2235672392946189</v>
      </c>
      <c r="BM677">
        <f t="shared" si="1959"/>
        <v>248.35785053877146</v>
      </c>
      <c r="BN677">
        <f t="shared" si="1960"/>
        <v>16.557190035918097</v>
      </c>
      <c r="BO677">
        <f t="shared" si="1961"/>
        <v>16</v>
      </c>
      <c r="BP677">
        <f t="shared" si="1962"/>
        <v>33</v>
      </c>
      <c r="BQ677">
        <f t="shared" si="1963"/>
        <v>25</v>
      </c>
      <c r="BR677">
        <f t="shared" si="1964"/>
        <v>-16.464206010522094</v>
      </c>
      <c r="BS677" t="str">
        <f t="shared" si="1965"/>
        <v>NEGATIF</v>
      </c>
      <c r="BT677">
        <f t="shared" si="1966"/>
        <v>-0.28735460361025073</v>
      </c>
      <c r="BU677">
        <f t="shared" si="1967"/>
        <v>16</v>
      </c>
      <c r="BV677">
        <f t="shared" si="1968"/>
        <v>-1948</v>
      </c>
      <c r="BW677">
        <f t="shared" si="1969"/>
        <v>8</v>
      </c>
      <c r="BX677" t="str">
        <f t="shared" si="1970"/>
        <v>NEGATIF</v>
      </c>
      <c r="BY677">
        <f t="shared" si="1971"/>
        <v>-67.966512707632504</v>
      </c>
      <c r="BZ677">
        <f t="shared" si="1972"/>
        <v>112.0334872923675</v>
      </c>
      <c r="CA677">
        <f t="shared" si="1973"/>
        <v>25.536958709590014</v>
      </c>
      <c r="CB677" t="str">
        <f t="shared" si="1974"/>
        <v>POSITIF</v>
      </c>
      <c r="CC677">
        <f t="shared" si="1975"/>
        <v>25</v>
      </c>
      <c r="CD677">
        <f t="shared" si="1976"/>
        <v>32</v>
      </c>
      <c r="CE677">
        <f t="shared" si="1977"/>
        <v>13</v>
      </c>
      <c r="CG677">
        <f t="shared" si="1978"/>
        <v>4.3346622150775351</v>
      </c>
      <c r="CH677">
        <f t="shared" si="1979"/>
        <v>0.4090137392858525</v>
      </c>
      <c r="CI677">
        <f t="shared" si="1980"/>
        <v>0.40905333274436001</v>
      </c>
    </row>
    <row r="678" spans="1:87">
      <c r="A678">
        <f t="shared" ref="A678:E678" si="2010">A580</f>
        <v>7.0027777777777782</v>
      </c>
      <c r="B678">
        <f t="shared" si="2010"/>
        <v>111.315</v>
      </c>
      <c r="C678">
        <f t="shared" si="2010"/>
        <v>7</v>
      </c>
      <c r="D678">
        <f t="shared" si="2010"/>
        <v>2017</v>
      </c>
      <c r="E678">
        <f t="shared" si="2010"/>
        <v>5</v>
      </c>
      <c r="F678">
        <f t="shared" si="1986"/>
        <v>23</v>
      </c>
      <c r="G678">
        <f t="shared" ref="G678:M678" si="2011">G580</f>
        <v>0.12222152900771403</v>
      </c>
      <c r="H678">
        <f t="shared" si="2011"/>
        <v>20</v>
      </c>
      <c r="I678">
        <f t="shared" si="2011"/>
        <v>15</v>
      </c>
      <c r="J678">
        <f t="shared" si="2011"/>
        <v>20.25</v>
      </c>
      <c r="K678">
        <f t="shared" si="2011"/>
        <v>0</v>
      </c>
      <c r="L678">
        <f t="shared" si="2011"/>
        <v>20</v>
      </c>
      <c r="M678">
        <f t="shared" si="2011"/>
        <v>-13</v>
      </c>
      <c r="N678">
        <f t="shared" si="1911"/>
        <v>2457897.0520833335</v>
      </c>
      <c r="O678">
        <f t="shared" si="1844"/>
        <v>8.1270152549154447E-4</v>
      </c>
      <c r="P678">
        <f t="shared" si="1912"/>
        <v>2457897.0528960349</v>
      </c>
      <c r="Q678">
        <f t="shared" si="1913"/>
        <v>0.17390973021313905</v>
      </c>
      <c r="R678">
        <f t="shared" si="1914"/>
        <v>249.44414268418609</v>
      </c>
      <c r="S678">
        <f t="shared" si="1915"/>
        <v>324.47708761047397</v>
      </c>
      <c r="T678">
        <f t="shared" si="1916"/>
        <v>4.3536215896535735</v>
      </c>
      <c r="U678">
        <f t="shared" si="1917"/>
        <v>5.6631935260848705</v>
      </c>
      <c r="V678">
        <f t="shared" si="1918"/>
        <v>148.67488658609881</v>
      </c>
      <c r="W678">
        <f t="shared" si="1919"/>
        <v>2.5948662859565763</v>
      </c>
      <c r="X678">
        <f t="shared" si="1920"/>
        <v>61.35002425554012</v>
      </c>
      <c r="Y678">
        <f t="shared" si="1921"/>
        <v>1.0707599194375581</v>
      </c>
      <c r="Z678">
        <f t="shared" si="1922"/>
        <v>138.11107342930336</v>
      </c>
      <c r="AA678">
        <f t="shared" si="1923"/>
        <v>2.4104929648049995</v>
      </c>
      <c r="AB678">
        <f t="shared" si="1924"/>
        <v>-12995.071202134284</v>
      </c>
      <c r="AC678">
        <f t="shared" si="1925"/>
        <v>54.115602304408569</v>
      </c>
      <c r="AD678">
        <f t="shared" si="1926"/>
        <v>-1849.791790967045</v>
      </c>
      <c r="AE678">
        <f t="shared" si="1927"/>
        <v>79.306726237845027</v>
      </c>
      <c r="AF678">
        <f t="shared" si="1928"/>
        <v>363.00915381901325</v>
      </c>
      <c r="AG678">
        <f t="shared" si="1929"/>
        <v>3066.5640229609112</v>
      </c>
      <c r="AH678">
        <f t="shared" si="1930"/>
        <v>-11281.867487779153</v>
      </c>
      <c r="AI678">
        <f t="shared" si="1931"/>
        <v>-3.1338520799386536</v>
      </c>
      <c r="AJ678">
        <f t="shared" si="1932"/>
        <v>246.31029060424743</v>
      </c>
      <c r="AK678">
        <f t="shared" si="1933"/>
        <v>4.2989255525881713</v>
      </c>
      <c r="AL678">
        <f t="shared" si="1934"/>
        <v>246</v>
      </c>
      <c r="AM678">
        <f t="shared" si="1935"/>
        <v>18</v>
      </c>
      <c r="AN678">
        <f t="shared" si="1936"/>
        <v>37</v>
      </c>
      <c r="AP678">
        <f t="shared" si="1937"/>
        <v>4.9543338448842285</v>
      </c>
      <c r="AQ678">
        <f t="shared" si="1938"/>
        <v>8.6469437836219812E-2</v>
      </c>
      <c r="AR678" t="str">
        <f t="shared" si="1939"/>
        <v>POSITIF</v>
      </c>
      <c r="AS678">
        <f t="shared" si="1940"/>
        <v>4</v>
      </c>
      <c r="AT678">
        <f t="shared" si="1941"/>
        <v>57</v>
      </c>
      <c r="AU678">
        <f t="shared" si="1942"/>
        <v>15</v>
      </c>
      <c r="AV678">
        <f t="shared" si="1943"/>
        <v>1.0081200572002302</v>
      </c>
      <c r="AW678" s="4">
        <f t="shared" si="1944"/>
        <v>4.2005002383342926E-2</v>
      </c>
      <c r="AX678">
        <f t="shared" si="1945"/>
        <v>1.7595014253537586E-2</v>
      </c>
      <c r="AY678">
        <f t="shared" si="1946"/>
        <v>0.27469253717219849</v>
      </c>
      <c r="AZ678" s="4">
        <f t="shared" si="1947"/>
        <v>1.1445522382174937E-2</v>
      </c>
      <c r="BA678">
        <f t="shared" si="1948"/>
        <v>362507.75409038499</v>
      </c>
      <c r="BB678" t="s">
        <v>191</v>
      </c>
      <c r="BC678">
        <f t="shared" si="1949"/>
        <v>1.6701295791331047E-2</v>
      </c>
      <c r="BD678">
        <f t="shared" si="1950"/>
        <v>148.67940482795026</v>
      </c>
      <c r="BE678">
        <f t="shared" si="1951"/>
        <v>23.437029558303653</v>
      </c>
      <c r="BF678">
        <f t="shared" si="1952"/>
        <v>-2.2685730351866633E-3</v>
      </c>
      <c r="BG678">
        <f t="shared" si="1953"/>
        <v>23.434760985268465</v>
      </c>
      <c r="BH678" s="19">
        <f t="shared" si="1954"/>
        <v>0.17390973021313905</v>
      </c>
      <c r="BI678">
        <f t="shared" si="1955"/>
        <v>5.3394316324032847</v>
      </c>
      <c r="BJ678">
        <f t="shared" si="1956"/>
        <v>12.760431632403286</v>
      </c>
      <c r="BK678">
        <f t="shared" si="1957"/>
        <v>303.04872765128334</v>
      </c>
      <c r="BL678">
        <f t="shared" si="1958"/>
        <v>5.2891980914944767</v>
      </c>
      <c r="BM678">
        <f t="shared" si="1959"/>
        <v>248.35774683476589</v>
      </c>
      <c r="BN678">
        <f t="shared" si="1960"/>
        <v>16.557183122317728</v>
      </c>
      <c r="BO678">
        <f t="shared" si="1961"/>
        <v>16</v>
      </c>
      <c r="BP678">
        <f t="shared" si="1962"/>
        <v>33</v>
      </c>
      <c r="BQ678">
        <f t="shared" si="1963"/>
        <v>25</v>
      </c>
      <c r="BR678">
        <f t="shared" si="1964"/>
        <v>-16.474776808111308</v>
      </c>
      <c r="BS678" t="str">
        <f t="shared" si="1965"/>
        <v>NEGATIF</v>
      </c>
      <c r="BT678">
        <f t="shared" si="1966"/>
        <v>-0.28753909883274437</v>
      </c>
      <c r="BU678">
        <f t="shared" si="1967"/>
        <v>16</v>
      </c>
      <c r="BV678">
        <f t="shared" si="1968"/>
        <v>-1949</v>
      </c>
      <c r="BW678">
        <f t="shared" si="1969"/>
        <v>30</v>
      </c>
      <c r="BX678" t="str">
        <f t="shared" si="1970"/>
        <v>NEGATIF</v>
      </c>
      <c r="BY678">
        <f t="shared" si="1971"/>
        <v>-66.756096178466038</v>
      </c>
      <c r="BZ678">
        <f t="shared" si="1972"/>
        <v>113.24390382153396</v>
      </c>
      <c r="CA678">
        <f t="shared" si="1973"/>
        <v>28.978824579260358</v>
      </c>
      <c r="CB678" t="str">
        <f t="shared" si="1974"/>
        <v>POSITIF</v>
      </c>
      <c r="CC678">
        <f t="shared" si="1975"/>
        <v>28</v>
      </c>
      <c r="CD678">
        <f t="shared" si="1976"/>
        <v>58</v>
      </c>
      <c r="CE678">
        <f t="shared" si="1977"/>
        <v>43</v>
      </c>
      <c r="CG678">
        <f t="shared" si="1978"/>
        <v>4.3346604051011903</v>
      </c>
      <c r="CH678">
        <f t="shared" si="1979"/>
        <v>0.40901373861084506</v>
      </c>
      <c r="CI678">
        <f t="shared" si="1980"/>
        <v>0.40905333267963107</v>
      </c>
    </row>
    <row r="679" spans="1:87">
      <c r="A679">
        <f t="shared" ref="A679:E679" si="2012">A581</f>
        <v>7.0027777777777782</v>
      </c>
      <c r="B679">
        <f t="shared" si="2012"/>
        <v>111.315</v>
      </c>
      <c r="C679">
        <f t="shared" si="2012"/>
        <v>7</v>
      </c>
      <c r="D679">
        <f t="shared" si="2012"/>
        <v>2017</v>
      </c>
      <c r="E679">
        <f t="shared" si="2012"/>
        <v>5</v>
      </c>
      <c r="F679">
        <f t="shared" si="1986"/>
        <v>23</v>
      </c>
      <c r="G679">
        <f t="shared" ref="G679:M679" si="2013">G581</f>
        <v>0.12222152900771403</v>
      </c>
      <c r="H679">
        <f t="shared" si="2013"/>
        <v>20</v>
      </c>
      <c r="I679">
        <f t="shared" si="2013"/>
        <v>30</v>
      </c>
      <c r="J679">
        <f t="shared" si="2013"/>
        <v>20.5</v>
      </c>
      <c r="K679">
        <f t="shared" si="2013"/>
        <v>0</v>
      </c>
      <c r="L679">
        <f t="shared" si="2013"/>
        <v>20</v>
      </c>
      <c r="M679">
        <f t="shared" si="2013"/>
        <v>-13</v>
      </c>
      <c r="N679">
        <f t="shared" si="1911"/>
        <v>2457897.0625</v>
      </c>
      <c r="O679">
        <f t="shared" si="1844"/>
        <v>8.1270152549154447E-4</v>
      </c>
      <c r="P679">
        <f t="shared" si="1912"/>
        <v>2457897.0633127014</v>
      </c>
      <c r="Q679">
        <f t="shared" si="1913"/>
        <v>0.17391001540592513</v>
      </c>
      <c r="R679">
        <f t="shared" si="1914"/>
        <v>249.44414268418609</v>
      </c>
      <c r="S679">
        <f t="shared" si="1915"/>
        <v>324.61318127973936</v>
      </c>
      <c r="T679">
        <f t="shared" si="1916"/>
        <v>4.3536215896535735</v>
      </c>
      <c r="U679">
        <f t="shared" si="1917"/>
        <v>5.6655688087046716</v>
      </c>
      <c r="V679">
        <f t="shared" si="1918"/>
        <v>148.67433498275312</v>
      </c>
      <c r="W679">
        <f t="shared" si="1919"/>
        <v>2.594856658662029</v>
      </c>
      <c r="X679">
        <f t="shared" si="1920"/>
        <v>61.36029141515246</v>
      </c>
      <c r="Y679">
        <f t="shared" si="1921"/>
        <v>1.0709391151776213</v>
      </c>
      <c r="Z679">
        <f t="shared" si="1922"/>
        <v>138.12134009866895</v>
      </c>
      <c r="AA679">
        <f t="shared" si="1923"/>
        <v>2.4106721519886429</v>
      </c>
      <c r="AB679">
        <f t="shared" si="1924"/>
        <v>-13110.679814413556</v>
      </c>
      <c r="AC679">
        <f t="shared" si="1925"/>
        <v>55.269620469189277</v>
      </c>
      <c r="AD679">
        <f t="shared" si="1926"/>
        <v>-1879.8235441587665</v>
      </c>
      <c r="AE679">
        <f t="shared" si="1927"/>
        <v>72.493035581801124</v>
      </c>
      <c r="AF679">
        <f t="shared" si="1928"/>
        <v>362.96150344134111</v>
      </c>
      <c r="AG679">
        <f t="shared" si="1929"/>
        <v>3058.8968183563202</v>
      </c>
      <c r="AH679">
        <f t="shared" si="1930"/>
        <v>-11440.882380723669</v>
      </c>
      <c r="AI679">
        <f t="shared" si="1931"/>
        <v>-3.1780228835343527</v>
      </c>
      <c r="AJ679">
        <f t="shared" si="1932"/>
        <v>246.26611980065175</v>
      </c>
      <c r="AK679">
        <f t="shared" si="1933"/>
        <v>4.2981546266321748</v>
      </c>
      <c r="AL679">
        <f t="shared" si="1934"/>
        <v>246</v>
      </c>
      <c r="AM679">
        <f t="shared" si="1935"/>
        <v>15</v>
      </c>
      <c r="AN679">
        <f t="shared" si="1936"/>
        <v>58</v>
      </c>
      <c r="AP679">
        <f t="shared" si="1937"/>
        <v>4.9633694769112058</v>
      </c>
      <c r="AQ679">
        <f t="shared" si="1938"/>
        <v>8.6627139365089215E-2</v>
      </c>
      <c r="AR679" t="str">
        <f t="shared" si="1939"/>
        <v>POSITIF</v>
      </c>
      <c r="AS679">
        <f t="shared" si="1940"/>
        <v>4</v>
      </c>
      <c r="AT679">
        <f t="shared" si="1941"/>
        <v>57</v>
      </c>
      <c r="AU679">
        <f t="shared" si="1942"/>
        <v>48</v>
      </c>
      <c r="AV679">
        <f t="shared" si="1943"/>
        <v>1.008225671164273</v>
      </c>
      <c r="AW679" s="4">
        <f t="shared" si="1944"/>
        <v>4.2009402965178043E-2</v>
      </c>
      <c r="AX679">
        <f t="shared" si="1945"/>
        <v>1.7596857564946215E-2</v>
      </c>
      <c r="AY679">
        <f t="shared" si="1946"/>
        <v>0.27472131211370693</v>
      </c>
      <c r="AZ679" s="4">
        <f t="shared" si="1947"/>
        <v>1.1446721338071121E-2</v>
      </c>
      <c r="BA679">
        <f t="shared" si="1948"/>
        <v>362469.78448615188</v>
      </c>
      <c r="BB679" t="s">
        <v>191</v>
      </c>
      <c r="BC679">
        <f t="shared" si="1949"/>
        <v>1.6701295779352952E-2</v>
      </c>
      <c r="BD679">
        <f t="shared" si="1950"/>
        <v>148.67885322624161</v>
      </c>
      <c r="BE679">
        <f t="shared" si="1951"/>
        <v>23.437029554594957</v>
      </c>
      <c r="BF679">
        <f t="shared" si="1952"/>
        <v>-2.2686079903751996E-3</v>
      </c>
      <c r="BG679">
        <f t="shared" si="1953"/>
        <v>23.434760946604584</v>
      </c>
      <c r="BH679" s="19">
        <f t="shared" si="1954"/>
        <v>0.17391001540592513</v>
      </c>
      <c r="BI679">
        <f t="shared" si="1955"/>
        <v>5.5901161079294983</v>
      </c>
      <c r="BJ679">
        <f t="shared" si="1956"/>
        <v>13.011116107929499</v>
      </c>
      <c r="BK679">
        <f t="shared" si="1957"/>
        <v>306.8490182877004</v>
      </c>
      <c r="BL679">
        <f t="shared" si="1958"/>
        <v>5.3555256756326646</v>
      </c>
      <c r="BM679">
        <f t="shared" si="1959"/>
        <v>248.31772333124209</v>
      </c>
      <c r="BN679">
        <f t="shared" si="1960"/>
        <v>16.554514888749473</v>
      </c>
      <c r="BO679">
        <f t="shared" si="1961"/>
        <v>16</v>
      </c>
      <c r="BP679">
        <f t="shared" si="1962"/>
        <v>33</v>
      </c>
      <c r="BQ679">
        <f t="shared" si="1963"/>
        <v>16</v>
      </c>
      <c r="BR679">
        <f t="shared" si="1964"/>
        <v>-16.458528816701314</v>
      </c>
      <c r="BS679" t="str">
        <f t="shared" si="1965"/>
        <v>NEGATIF</v>
      </c>
      <c r="BT679">
        <f t="shared" si="1966"/>
        <v>-0.28725551788580422</v>
      </c>
      <c r="BU679">
        <f t="shared" si="1967"/>
        <v>16</v>
      </c>
      <c r="BV679">
        <f t="shared" si="1968"/>
        <v>-1948</v>
      </c>
      <c r="BW679">
        <f t="shared" si="1969"/>
        <v>29</v>
      </c>
      <c r="BX679" t="str">
        <f t="shared" si="1970"/>
        <v>NEGATIF</v>
      </c>
      <c r="BY679">
        <f t="shared" si="1971"/>
        <v>-65.401847419670048</v>
      </c>
      <c r="BZ679">
        <f t="shared" si="1972"/>
        <v>114.59815258032995</v>
      </c>
      <c r="CA679">
        <f t="shared" si="1973"/>
        <v>32.432336431832788</v>
      </c>
      <c r="CB679" t="str">
        <f t="shared" si="1974"/>
        <v>POSITIF</v>
      </c>
      <c r="CC679">
        <f t="shared" si="1975"/>
        <v>32</v>
      </c>
      <c r="CD679">
        <f t="shared" si="1976"/>
        <v>25</v>
      </c>
      <c r="CE679">
        <f t="shared" si="1977"/>
        <v>56</v>
      </c>
      <c r="CG679">
        <f t="shared" si="1978"/>
        <v>4.3339618631865164</v>
      </c>
      <c r="CH679">
        <f t="shared" si="1979"/>
        <v>0.40901373793603307</v>
      </c>
      <c r="CI679">
        <f t="shared" si="1980"/>
        <v>0.40905333261490212</v>
      </c>
    </row>
    <row r="680" spans="1:87">
      <c r="A680">
        <f t="shared" ref="A680:E680" si="2014">A582</f>
        <v>7.0027777777777782</v>
      </c>
      <c r="B680">
        <f t="shared" si="2014"/>
        <v>111.315</v>
      </c>
      <c r="C680">
        <f t="shared" si="2014"/>
        <v>7</v>
      </c>
      <c r="D680">
        <f t="shared" si="2014"/>
        <v>2017</v>
      </c>
      <c r="E680">
        <f t="shared" si="2014"/>
        <v>5</v>
      </c>
      <c r="F680">
        <f t="shared" si="1986"/>
        <v>23</v>
      </c>
      <c r="G680">
        <f t="shared" ref="G680:M680" si="2015">G582</f>
        <v>0.12222152900771403</v>
      </c>
      <c r="H680">
        <f t="shared" si="2015"/>
        <v>20</v>
      </c>
      <c r="I680">
        <f t="shared" si="2015"/>
        <v>45</v>
      </c>
      <c r="J680">
        <f t="shared" si="2015"/>
        <v>20.75</v>
      </c>
      <c r="K680">
        <f t="shared" si="2015"/>
        <v>0</v>
      </c>
      <c r="L680">
        <f t="shared" si="2015"/>
        <v>20</v>
      </c>
      <c r="M680">
        <f t="shared" si="2015"/>
        <v>-13</v>
      </c>
      <c r="N680">
        <f t="shared" si="1911"/>
        <v>2457897.072916667</v>
      </c>
      <c r="O680">
        <f t="shared" si="1844"/>
        <v>8.1270152549154447E-4</v>
      </c>
      <c r="P680">
        <f t="shared" si="1912"/>
        <v>2457897.0737293684</v>
      </c>
      <c r="Q680">
        <f t="shared" si="1913"/>
        <v>0.17391030059872395</v>
      </c>
      <c r="R680">
        <f t="shared" si="1914"/>
        <v>249.44414268418609</v>
      </c>
      <c r="S680">
        <f t="shared" si="1915"/>
        <v>324.74927495507291</v>
      </c>
      <c r="T680">
        <f t="shared" si="1916"/>
        <v>4.3536215896535735</v>
      </c>
      <c r="U680">
        <f t="shared" si="1917"/>
        <v>5.6679440914303827</v>
      </c>
      <c r="V680">
        <f t="shared" si="1918"/>
        <v>148.67378337938283</v>
      </c>
      <c r="W680">
        <f t="shared" si="1919"/>
        <v>2.5948470313670522</v>
      </c>
      <c r="X680">
        <f t="shared" si="1920"/>
        <v>61.370558575223185</v>
      </c>
      <c r="Y680">
        <f t="shared" si="1921"/>
        <v>1.0711183109256848</v>
      </c>
      <c r="Z680">
        <f t="shared" si="1922"/>
        <v>138.13160676849384</v>
      </c>
      <c r="AA680">
        <f t="shared" si="1923"/>
        <v>2.4108513391803021</v>
      </c>
      <c r="AB680">
        <f t="shared" si="1924"/>
        <v>-12907.387677288587</v>
      </c>
      <c r="AC680">
        <f t="shared" si="1925"/>
        <v>56.417812513197937</v>
      </c>
      <c r="AD680">
        <f t="shared" si="1926"/>
        <v>-1909.0626833536114</v>
      </c>
      <c r="AE680">
        <f t="shared" si="1927"/>
        <v>65.67170359539243</v>
      </c>
      <c r="AF680">
        <f t="shared" si="1928"/>
        <v>362.9083273949654</v>
      </c>
      <c r="AG680">
        <f t="shared" si="1929"/>
        <v>3051.205595435596</v>
      </c>
      <c r="AH680">
        <f t="shared" si="1930"/>
        <v>-11280.246921703047</v>
      </c>
      <c r="AI680">
        <f t="shared" si="1931"/>
        <v>-3.1334019226952909</v>
      </c>
      <c r="AJ680">
        <f t="shared" si="1932"/>
        <v>246.31074076149079</v>
      </c>
      <c r="AK680">
        <f t="shared" si="1933"/>
        <v>4.2989334093142197</v>
      </c>
      <c r="AL680">
        <f t="shared" si="1934"/>
        <v>246</v>
      </c>
      <c r="AM680">
        <f t="shared" si="1935"/>
        <v>18</v>
      </c>
      <c r="AN680">
        <f t="shared" si="1936"/>
        <v>38</v>
      </c>
      <c r="AP680">
        <f t="shared" si="1937"/>
        <v>4.9697704852413587</v>
      </c>
      <c r="AQ680">
        <f t="shared" si="1938"/>
        <v>8.6738858035897967E-2</v>
      </c>
      <c r="AR680" t="str">
        <f t="shared" si="1939"/>
        <v>POSITIF</v>
      </c>
      <c r="AS680">
        <f t="shared" si="1940"/>
        <v>4</v>
      </c>
      <c r="AT680">
        <f t="shared" si="1941"/>
        <v>58</v>
      </c>
      <c r="AU680">
        <f t="shared" si="1942"/>
        <v>11</v>
      </c>
      <c r="AV680">
        <f t="shared" si="1943"/>
        <v>1.0083309775183888</v>
      </c>
      <c r="AW680" s="4">
        <f t="shared" si="1944"/>
        <v>4.2013790729932866E-2</v>
      </c>
      <c r="AX680">
        <f t="shared" si="1945"/>
        <v>1.7598695507548806E-2</v>
      </c>
      <c r="AY680">
        <f t="shared" si="1946"/>
        <v>0.2747500032448158</v>
      </c>
      <c r="AZ680" s="4">
        <f t="shared" si="1947"/>
        <v>1.1447916801867325E-2</v>
      </c>
      <c r="BA680">
        <f t="shared" si="1948"/>
        <v>362431.93339138798</v>
      </c>
      <c r="BB680" t="s">
        <v>191</v>
      </c>
      <c r="BC680">
        <f t="shared" si="1949"/>
        <v>1.6701295767374853E-2</v>
      </c>
      <c r="BD680">
        <f t="shared" si="1950"/>
        <v>148.67830162450829</v>
      </c>
      <c r="BE680">
        <f t="shared" si="1951"/>
        <v>23.437029550886262</v>
      </c>
      <c r="BF680">
        <f t="shared" si="1952"/>
        <v>-2.2686429343699273E-3</v>
      </c>
      <c r="BG680">
        <f t="shared" si="1953"/>
        <v>23.43476090795189</v>
      </c>
      <c r="BH680" s="19">
        <f t="shared" si="1954"/>
        <v>0.17391030059872395</v>
      </c>
      <c r="BI680">
        <f t="shared" si="1955"/>
        <v>5.840800594693671</v>
      </c>
      <c r="BJ680">
        <f t="shared" si="1956"/>
        <v>13.261800594693671</v>
      </c>
      <c r="BK680">
        <f t="shared" si="1957"/>
        <v>310.56885418798828</v>
      </c>
      <c r="BL680">
        <f t="shared" si="1958"/>
        <v>5.4204490597265762</v>
      </c>
      <c r="BM680">
        <f t="shared" si="1959"/>
        <v>248.35815473241678</v>
      </c>
      <c r="BN680">
        <f t="shared" si="1960"/>
        <v>16.557210315494451</v>
      </c>
      <c r="BO680">
        <f t="shared" si="1961"/>
        <v>16</v>
      </c>
      <c r="BP680">
        <f t="shared" si="1962"/>
        <v>33</v>
      </c>
      <c r="BQ680">
        <f t="shared" si="1963"/>
        <v>25</v>
      </c>
      <c r="BR680">
        <f t="shared" si="1964"/>
        <v>-16.459630620424957</v>
      </c>
      <c r="BS680" t="str">
        <f t="shared" si="1965"/>
        <v>NEGATIF</v>
      </c>
      <c r="BT680">
        <f t="shared" si="1966"/>
        <v>-0.28727474798849251</v>
      </c>
      <c r="BU680">
        <f t="shared" si="1967"/>
        <v>16</v>
      </c>
      <c r="BV680">
        <f t="shared" si="1968"/>
        <v>-1948</v>
      </c>
      <c r="BW680">
        <f t="shared" si="1969"/>
        <v>25</v>
      </c>
      <c r="BX680" t="str">
        <f t="shared" si="1970"/>
        <v>NEGATIF</v>
      </c>
      <c r="BY680">
        <f t="shared" si="1971"/>
        <v>-63.875839610494637</v>
      </c>
      <c r="BZ680">
        <f t="shared" si="1972"/>
        <v>116.12416038950536</v>
      </c>
      <c r="CA680">
        <f t="shared" si="1973"/>
        <v>35.768560648305012</v>
      </c>
      <c r="CB680" t="str">
        <f t="shared" si="1974"/>
        <v>POSITIF</v>
      </c>
      <c r="CC680">
        <f t="shared" si="1975"/>
        <v>35</v>
      </c>
      <c r="CD680">
        <f t="shared" si="1976"/>
        <v>46</v>
      </c>
      <c r="CE680">
        <f t="shared" si="1977"/>
        <v>6</v>
      </c>
      <c r="CG680">
        <f t="shared" si="1978"/>
        <v>4.3346675242582089</v>
      </c>
      <c r="CH680">
        <f t="shared" si="1979"/>
        <v>0.40901373726141627</v>
      </c>
      <c r="CI680">
        <f t="shared" si="1980"/>
        <v>0.40905333255017318</v>
      </c>
    </row>
    <row r="681" spans="1:87">
      <c r="A681">
        <f t="shared" ref="A681:E681" si="2016">A583</f>
        <v>7.0027777777777782</v>
      </c>
      <c r="B681">
        <f t="shared" si="2016"/>
        <v>111.315</v>
      </c>
      <c r="C681">
        <f t="shared" si="2016"/>
        <v>7</v>
      </c>
      <c r="D681">
        <f t="shared" si="2016"/>
        <v>2017</v>
      </c>
      <c r="E681">
        <f t="shared" si="2016"/>
        <v>5</v>
      </c>
      <c r="F681">
        <f t="shared" si="1986"/>
        <v>23</v>
      </c>
      <c r="G681">
        <f t="shared" ref="G681:M681" si="2017">G583</f>
        <v>0.12222152900771403</v>
      </c>
      <c r="H681">
        <f t="shared" si="2017"/>
        <v>21</v>
      </c>
      <c r="I681">
        <f t="shared" si="2017"/>
        <v>0</v>
      </c>
      <c r="J681">
        <f t="shared" si="2017"/>
        <v>21</v>
      </c>
      <c r="K681">
        <f t="shared" si="2017"/>
        <v>0</v>
      </c>
      <c r="L681">
        <f t="shared" si="2017"/>
        <v>20</v>
      </c>
      <c r="M681">
        <f t="shared" si="2017"/>
        <v>-13</v>
      </c>
      <c r="N681">
        <f t="shared" si="1911"/>
        <v>2457897.0833333335</v>
      </c>
      <c r="O681">
        <f t="shared" si="1844"/>
        <v>8.1270152549154447E-4</v>
      </c>
      <c r="P681">
        <f t="shared" si="1912"/>
        <v>2457897.0841460349</v>
      </c>
      <c r="Q681">
        <f t="shared" si="1913"/>
        <v>0.17391058579151003</v>
      </c>
      <c r="R681">
        <f t="shared" si="1914"/>
        <v>249.44414268418609</v>
      </c>
      <c r="S681">
        <f t="shared" si="1915"/>
        <v>324.8853686243383</v>
      </c>
      <c r="T681">
        <f t="shared" si="1916"/>
        <v>4.3536215896535735</v>
      </c>
      <c r="U681">
        <f t="shared" si="1917"/>
        <v>5.6703193740501838</v>
      </c>
      <c r="V681">
        <f t="shared" si="1918"/>
        <v>148.6732317760372</v>
      </c>
      <c r="W681">
        <f t="shared" si="1919"/>
        <v>2.5948374040725057</v>
      </c>
      <c r="X681">
        <f t="shared" si="1920"/>
        <v>61.380825734835526</v>
      </c>
      <c r="Y681">
        <f t="shared" si="1921"/>
        <v>1.0712975066657477</v>
      </c>
      <c r="Z681">
        <f t="shared" si="1922"/>
        <v>138.14187343785943</v>
      </c>
      <c r="AA681">
        <f t="shared" si="1923"/>
        <v>2.4110305263639455</v>
      </c>
      <c r="AB681">
        <f t="shared" si="1924"/>
        <v>-12863.435208411436</v>
      </c>
      <c r="AC681">
        <f t="shared" si="1925"/>
        <v>57.560057298808253</v>
      </c>
      <c r="AD681">
        <f t="shared" si="1926"/>
        <v>-1937.49687744934</v>
      </c>
      <c r="AE681">
        <f t="shared" si="1927"/>
        <v>58.843449881709518</v>
      </c>
      <c r="AF681">
        <f t="shared" si="1928"/>
        <v>362.84962726519177</v>
      </c>
      <c r="AG681">
        <f t="shared" si="1929"/>
        <v>3043.4904131827175</v>
      </c>
      <c r="AH681">
        <f t="shared" si="1930"/>
        <v>-11278.188538232349</v>
      </c>
      <c r="AI681">
        <f t="shared" si="1931"/>
        <v>-3.1328301495089859</v>
      </c>
      <c r="AJ681">
        <f t="shared" si="1932"/>
        <v>246.31131253467711</v>
      </c>
      <c r="AK681">
        <f t="shared" si="1933"/>
        <v>4.2989433886388957</v>
      </c>
      <c r="AL681">
        <f t="shared" si="1934"/>
        <v>246</v>
      </c>
      <c r="AM681">
        <f t="shared" si="1935"/>
        <v>18</v>
      </c>
      <c r="AN681">
        <f t="shared" si="1936"/>
        <v>40</v>
      </c>
      <c r="AP681">
        <f t="shared" si="1937"/>
        <v>4.9686156100956351</v>
      </c>
      <c r="AQ681">
        <f t="shared" si="1938"/>
        <v>8.6718701662155645E-2</v>
      </c>
      <c r="AR681" t="str">
        <f t="shared" si="1939"/>
        <v>POSITIF</v>
      </c>
      <c r="AS681">
        <f t="shared" si="1940"/>
        <v>4</v>
      </c>
      <c r="AT681">
        <f t="shared" si="1941"/>
        <v>58</v>
      </c>
      <c r="AU681">
        <f t="shared" si="1942"/>
        <v>7</v>
      </c>
      <c r="AV681">
        <f t="shared" si="1943"/>
        <v>1.0084359754164918</v>
      </c>
      <c r="AW681" s="4">
        <f t="shared" si="1944"/>
        <v>4.2018165642353826E-2</v>
      </c>
      <c r="AX681">
        <f t="shared" si="1945"/>
        <v>1.7600528066578375E-2</v>
      </c>
      <c r="AY681">
        <f t="shared" si="1946"/>
        <v>0.27477861033501311</v>
      </c>
      <c r="AZ681" s="4">
        <f t="shared" si="1947"/>
        <v>1.144910876395888E-2</v>
      </c>
      <c r="BA681">
        <f t="shared" si="1948"/>
        <v>362394.20103834581</v>
      </c>
      <c r="BB681" t="s">
        <v>191</v>
      </c>
      <c r="BC681">
        <f t="shared" si="1949"/>
        <v>1.6701295755396757E-2</v>
      </c>
      <c r="BD681">
        <f t="shared" si="1950"/>
        <v>148.67775002279964</v>
      </c>
      <c r="BE681">
        <f t="shared" si="1951"/>
        <v>23.437029547177566</v>
      </c>
      <c r="BF681">
        <f t="shared" si="1952"/>
        <v>-2.2686778671615975E-3</v>
      </c>
      <c r="BG681">
        <f t="shared" si="1953"/>
        <v>23.434760869310406</v>
      </c>
      <c r="BH681" s="19">
        <f t="shared" si="1954"/>
        <v>0.17391058579151003</v>
      </c>
      <c r="BI681">
        <f t="shared" si="1955"/>
        <v>6.0914850702509282</v>
      </c>
      <c r="BJ681">
        <f t="shared" si="1956"/>
        <v>13.512485070250928</v>
      </c>
      <c r="BK681">
        <f t="shared" si="1957"/>
        <v>314.32860322289582</v>
      </c>
      <c r="BL681">
        <f t="shared" si="1958"/>
        <v>5.4860690594343913</v>
      </c>
      <c r="BM681">
        <f t="shared" si="1959"/>
        <v>248.3586728308681</v>
      </c>
      <c r="BN681">
        <f t="shared" si="1960"/>
        <v>16.557244855391207</v>
      </c>
      <c r="BO681">
        <f t="shared" si="1961"/>
        <v>16</v>
      </c>
      <c r="BP681">
        <f t="shared" si="1962"/>
        <v>33</v>
      </c>
      <c r="BQ681">
        <f t="shared" si="1963"/>
        <v>26</v>
      </c>
      <c r="BR681">
        <f t="shared" si="1964"/>
        <v>-16.460864225511717</v>
      </c>
      <c r="BS681" t="str">
        <f t="shared" si="1965"/>
        <v>NEGATIF</v>
      </c>
      <c r="BT681">
        <f t="shared" si="1966"/>
        <v>-0.28729627845892586</v>
      </c>
      <c r="BU681">
        <f t="shared" si="1967"/>
        <v>16</v>
      </c>
      <c r="BV681">
        <f t="shared" si="1968"/>
        <v>-1948</v>
      </c>
      <c r="BW681">
        <f t="shared" si="1969"/>
        <v>20</v>
      </c>
      <c r="BX681" t="str">
        <f t="shared" si="1970"/>
        <v>NEGATIF</v>
      </c>
      <c r="BY681">
        <f t="shared" si="1971"/>
        <v>-62.118523268574847</v>
      </c>
      <c r="BZ681">
        <f t="shared" si="1972"/>
        <v>117.88147673142515</v>
      </c>
      <c r="CA681">
        <f t="shared" si="1973"/>
        <v>39.093417998600799</v>
      </c>
      <c r="CB681" t="str">
        <f t="shared" si="1974"/>
        <v>POSITIF</v>
      </c>
      <c r="CC681">
        <f t="shared" si="1975"/>
        <v>39</v>
      </c>
      <c r="CD681">
        <f t="shared" si="1976"/>
        <v>5</v>
      </c>
      <c r="CE681">
        <f t="shared" si="1977"/>
        <v>36</v>
      </c>
      <c r="CG681">
        <f t="shared" si="1978"/>
        <v>4.3346765667820346</v>
      </c>
      <c r="CH681">
        <f t="shared" si="1979"/>
        <v>0.40901373658699514</v>
      </c>
      <c r="CI681">
        <f t="shared" si="1980"/>
        <v>0.40905333248544423</v>
      </c>
    </row>
    <row r="682" spans="1:87">
      <c r="A682">
        <f t="shared" ref="A682:E682" si="2018">A584</f>
        <v>7.0027777777777782</v>
      </c>
      <c r="B682">
        <f t="shared" si="2018"/>
        <v>111.315</v>
      </c>
      <c r="C682">
        <f t="shared" si="2018"/>
        <v>7</v>
      </c>
      <c r="D682">
        <f t="shared" si="2018"/>
        <v>2017</v>
      </c>
      <c r="E682">
        <f t="shared" si="2018"/>
        <v>5</v>
      </c>
      <c r="F682">
        <f t="shared" si="1986"/>
        <v>23</v>
      </c>
      <c r="G682">
        <f t="shared" ref="G682:M682" si="2019">G584</f>
        <v>0.12222152900771403</v>
      </c>
      <c r="H682">
        <f t="shared" si="2019"/>
        <v>21</v>
      </c>
      <c r="I682">
        <f t="shared" si="2019"/>
        <v>15</v>
      </c>
      <c r="J682">
        <f t="shared" si="2019"/>
        <v>21.25</v>
      </c>
      <c r="K682">
        <f t="shared" si="2019"/>
        <v>0</v>
      </c>
      <c r="L682">
        <f t="shared" si="2019"/>
        <v>20</v>
      </c>
      <c r="M682">
        <f t="shared" si="2019"/>
        <v>-13</v>
      </c>
      <c r="N682">
        <f t="shared" si="1911"/>
        <v>2457897.09375</v>
      </c>
      <c r="O682">
        <f t="shared" si="1844"/>
        <v>8.1270152549154447E-4</v>
      </c>
      <c r="P682">
        <f t="shared" si="1912"/>
        <v>2457897.0945627014</v>
      </c>
      <c r="Q682">
        <f t="shared" si="1913"/>
        <v>0.17391087098429611</v>
      </c>
      <c r="R682">
        <f t="shared" si="1914"/>
        <v>249.44414268418609</v>
      </c>
      <c r="S682">
        <f t="shared" si="1915"/>
        <v>325.02146229360369</v>
      </c>
      <c r="T682">
        <f t="shared" si="1916"/>
        <v>4.3536215896535735</v>
      </c>
      <c r="U682">
        <f t="shared" si="1917"/>
        <v>5.672694656669985</v>
      </c>
      <c r="V682">
        <f t="shared" si="1918"/>
        <v>148.67268017269151</v>
      </c>
      <c r="W682">
        <f t="shared" si="1919"/>
        <v>2.5948277767779588</v>
      </c>
      <c r="X682">
        <f t="shared" si="1920"/>
        <v>61.391092894446956</v>
      </c>
      <c r="Y682">
        <f t="shared" si="1921"/>
        <v>1.071476702405795</v>
      </c>
      <c r="Z682">
        <f t="shared" si="1922"/>
        <v>138.15214010722502</v>
      </c>
      <c r="AA682">
        <f t="shared" si="1923"/>
        <v>2.4112097135475885</v>
      </c>
      <c r="AB682">
        <f t="shared" si="1924"/>
        <v>-12819.409265079979</v>
      </c>
      <c r="AC682">
        <f t="shared" si="1925"/>
        <v>58.696234469131561</v>
      </c>
      <c r="AD682">
        <f t="shared" si="1926"/>
        <v>-1965.1141386750387</v>
      </c>
      <c r="AE682">
        <f t="shared" si="1927"/>
        <v>52.008993858101199</v>
      </c>
      <c r="AF682">
        <f t="shared" si="1928"/>
        <v>362.78540477452259</v>
      </c>
      <c r="AG682">
        <f t="shared" si="1929"/>
        <v>3035.751329732645</v>
      </c>
      <c r="AH682">
        <f t="shared" si="1930"/>
        <v>-11275.281440920618</v>
      </c>
      <c r="AI682">
        <f t="shared" si="1931"/>
        <v>-3.1320226224779497</v>
      </c>
      <c r="AJ682">
        <f t="shared" si="1932"/>
        <v>246.31212006170813</v>
      </c>
      <c r="AK682">
        <f t="shared" si="1933"/>
        <v>4.2989574826443855</v>
      </c>
      <c r="AL682">
        <f t="shared" si="1934"/>
        <v>246</v>
      </c>
      <c r="AM682">
        <f t="shared" si="1935"/>
        <v>18</v>
      </c>
      <c r="AN682">
        <f t="shared" si="1936"/>
        <v>43</v>
      </c>
      <c r="AP682">
        <f t="shared" si="1937"/>
        <v>4.9535785084237212</v>
      </c>
      <c r="AQ682">
        <f t="shared" si="1938"/>
        <v>8.6456254728023596E-2</v>
      </c>
      <c r="AR682" t="str">
        <f t="shared" si="1939"/>
        <v>POSITIF</v>
      </c>
      <c r="AS682">
        <f t="shared" si="1940"/>
        <v>4</v>
      </c>
      <c r="AT682">
        <f t="shared" si="1941"/>
        <v>57</v>
      </c>
      <c r="AU682">
        <f t="shared" si="1942"/>
        <v>12</v>
      </c>
      <c r="AV682">
        <f t="shared" si="1943"/>
        <v>1.0085406640287551</v>
      </c>
      <c r="AW682" s="4">
        <f t="shared" si="1944"/>
        <v>4.2022527667864795E-2</v>
      </c>
      <c r="AX682">
        <f t="shared" si="1945"/>
        <v>1.7602355227551714E-2</v>
      </c>
      <c r="AY682">
        <f t="shared" si="1946"/>
        <v>0.27480713315821681</v>
      </c>
      <c r="AZ682" s="4">
        <f t="shared" si="1947"/>
        <v>1.14502972149257E-2</v>
      </c>
      <c r="BA682">
        <f t="shared" si="1948"/>
        <v>362356.58765343111</v>
      </c>
      <c r="BB682" t="s">
        <v>191</v>
      </c>
      <c r="BC682">
        <f t="shared" si="1949"/>
        <v>1.6701295743418661E-2</v>
      </c>
      <c r="BD682">
        <f t="shared" si="1950"/>
        <v>148.67719842109099</v>
      </c>
      <c r="BE682">
        <f t="shared" si="1951"/>
        <v>23.437029543468871</v>
      </c>
      <c r="BF682">
        <f t="shared" si="1952"/>
        <v>-2.2687127887456356E-3</v>
      </c>
      <c r="BG682">
        <f t="shared" si="1953"/>
        <v>23.434760830680126</v>
      </c>
      <c r="BH682" s="19">
        <f t="shared" si="1954"/>
        <v>0.17391087098429611</v>
      </c>
      <c r="BI682">
        <f t="shared" si="1955"/>
        <v>6.3421695457771419</v>
      </c>
      <c r="BJ682">
        <f t="shared" si="1956"/>
        <v>13.763169545777142</v>
      </c>
      <c r="BK682">
        <f t="shared" si="1957"/>
        <v>318.08813863377668</v>
      </c>
      <c r="BL682">
        <f t="shared" si="1958"/>
        <v>5.5516853306995806</v>
      </c>
      <c r="BM682">
        <f t="shared" si="1959"/>
        <v>248.35940455288051</v>
      </c>
      <c r="BN682">
        <f t="shared" si="1960"/>
        <v>16.557293636858699</v>
      </c>
      <c r="BO682">
        <f t="shared" si="1961"/>
        <v>16</v>
      </c>
      <c r="BP682">
        <f t="shared" si="1962"/>
        <v>33</v>
      </c>
      <c r="BQ682">
        <f t="shared" si="1963"/>
        <v>26</v>
      </c>
      <c r="BR682">
        <f t="shared" si="1964"/>
        <v>-16.47582514208462</v>
      </c>
      <c r="BS682" t="str">
        <f t="shared" si="1965"/>
        <v>NEGATIF</v>
      </c>
      <c r="BT682">
        <f t="shared" si="1966"/>
        <v>-0.28755739571223921</v>
      </c>
      <c r="BU682">
        <f t="shared" si="1967"/>
        <v>16</v>
      </c>
      <c r="BV682">
        <f t="shared" si="1968"/>
        <v>-1949</v>
      </c>
      <c r="BW682">
        <f t="shared" si="1969"/>
        <v>27</v>
      </c>
      <c r="BX682" t="str">
        <f t="shared" si="1970"/>
        <v>NEGATIF</v>
      </c>
      <c r="BY682">
        <f t="shared" si="1971"/>
        <v>-60.089254860810975</v>
      </c>
      <c r="BZ682">
        <f t="shared" si="1972"/>
        <v>119.91074513918903</v>
      </c>
      <c r="CA682">
        <f t="shared" si="1973"/>
        <v>42.354567604393175</v>
      </c>
      <c r="CB682" t="str">
        <f t="shared" si="1974"/>
        <v>POSITIF</v>
      </c>
      <c r="CC682">
        <f t="shared" si="1975"/>
        <v>42</v>
      </c>
      <c r="CD682">
        <f t="shared" si="1976"/>
        <v>21</v>
      </c>
      <c r="CE682">
        <f t="shared" si="1977"/>
        <v>16</v>
      </c>
      <c r="CG682">
        <f t="shared" si="1978"/>
        <v>4.3346893377403601</v>
      </c>
      <c r="CH682">
        <f t="shared" si="1979"/>
        <v>0.40901373591276957</v>
      </c>
      <c r="CI682">
        <f t="shared" si="1980"/>
        <v>0.40905333242071529</v>
      </c>
    </row>
    <row r="683" spans="1:87">
      <c r="A683">
        <f t="shared" ref="A683:E683" si="2020">A585</f>
        <v>7.0027777777777782</v>
      </c>
      <c r="B683">
        <f t="shared" si="2020"/>
        <v>111.315</v>
      </c>
      <c r="C683">
        <f t="shared" si="2020"/>
        <v>7</v>
      </c>
      <c r="D683">
        <f t="shared" si="2020"/>
        <v>2017</v>
      </c>
      <c r="E683">
        <f t="shared" si="2020"/>
        <v>5</v>
      </c>
      <c r="F683">
        <f t="shared" si="1986"/>
        <v>23</v>
      </c>
      <c r="G683">
        <f t="shared" ref="G683:M683" si="2021">G585</f>
        <v>0.12222152900771403</v>
      </c>
      <c r="H683">
        <f t="shared" si="2021"/>
        <v>21</v>
      </c>
      <c r="I683">
        <f t="shared" si="2021"/>
        <v>30</v>
      </c>
      <c r="J683">
        <f t="shared" si="2021"/>
        <v>21.5</v>
      </c>
      <c r="K683">
        <f t="shared" si="2021"/>
        <v>0</v>
      </c>
      <c r="L683">
        <f t="shared" si="2021"/>
        <v>20</v>
      </c>
      <c r="M683">
        <f t="shared" si="2021"/>
        <v>-13</v>
      </c>
      <c r="N683">
        <f t="shared" si="1911"/>
        <v>2457897.104166667</v>
      </c>
      <c r="O683">
        <f t="shared" si="1844"/>
        <v>8.1270152549154447E-4</v>
      </c>
      <c r="P683">
        <f t="shared" si="1912"/>
        <v>2457897.1049793684</v>
      </c>
      <c r="Q683">
        <f t="shared" si="1913"/>
        <v>0.17391115617709493</v>
      </c>
      <c r="R683">
        <f t="shared" si="1914"/>
        <v>249.44414268418609</v>
      </c>
      <c r="S683">
        <f t="shared" si="1915"/>
        <v>325.15755596893723</v>
      </c>
      <c r="T683">
        <f t="shared" si="1916"/>
        <v>4.3536215896535735</v>
      </c>
      <c r="U683">
        <f t="shared" si="1917"/>
        <v>5.675069939395696</v>
      </c>
      <c r="V683">
        <f t="shared" si="1918"/>
        <v>148.67212856932122</v>
      </c>
      <c r="W683">
        <f t="shared" si="1919"/>
        <v>2.5948181494829821</v>
      </c>
      <c r="X683">
        <f t="shared" si="1920"/>
        <v>61.401360054518591</v>
      </c>
      <c r="Y683">
        <f t="shared" si="1921"/>
        <v>1.0716558981538744</v>
      </c>
      <c r="Z683">
        <f t="shared" si="1922"/>
        <v>138.16240677704991</v>
      </c>
      <c r="AA683">
        <f t="shared" si="1923"/>
        <v>2.4113889007392482</v>
      </c>
      <c r="AB683">
        <f t="shared" si="1924"/>
        <v>-12775.310093719101</v>
      </c>
      <c r="AC683">
        <f t="shared" si="1925"/>
        <v>59.826224306206569</v>
      </c>
      <c r="AD683">
        <f t="shared" si="1926"/>
        <v>-1991.9028235779717</v>
      </c>
      <c r="AE683">
        <f t="shared" si="1927"/>
        <v>45.169055594552148</v>
      </c>
      <c r="AF683">
        <f t="shared" si="1928"/>
        <v>362.71566178861201</v>
      </c>
      <c r="AG683">
        <f t="shared" si="1929"/>
        <v>3027.9884033945741</v>
      </c>
      <c r="AH683">
        <f t="shared" si="1930"/>
        <v>-11271.513572213127</v>
      </c>
      <c r="AI683">
        <f t="shared" si="1931"/>
        <v>-3.1309759922814244</v>
      </c>
      <c r="AJ683">
        <f t="shared" si="1932"/>
        <v>246.31316669190466</v>
      </c>
      <c r="AK683">
        <f t="shared" si="1933"/>
        <v>4.298975749787366</v>
      </c>
      <c r="AL683">
        <f t="shared" si="1934"/>
        <v>246</v>
      </c>
      <c r="AM683">
        <f t="shared" si="1935"/>
        <v>18</v>
      </c>
      <c r="AN683">
        <f t="shared" si="1936"/>
        <v>47</v>
      </c>
      <c r="AP683">
        <f t="shared" si="1937"/>
        <v>4.9698230693264129</v>
      </c>
      <c r="AQ683">
        <f t="shared" si="1938"/>
        <v>8.673977580131631E-2</v>
      </c>
      <c r="AR683" t="str">
        <f t="shared" si="1939"/>
        <v>POSITIF</v>
      </c>
      <c r="AS683">
        <f t="shared" si="1940"/>
        <v>4</v>
      </c>
      <c r="AT683">
        <f t="shared" si="1941"/>
        <v>58</v>
      </c>
      <c r="AU683">
        <f t="shared" si="1942"/>
        <v>11</v>
      </c>
      <c r="AV683">
        <f t="shared" si="1943"/>
        <v>1.0086450425274716</v>
      </c>
      <c r="AW683" s="4">
        <f t="shared" si="1944"/>
        <v>4.2026876771977979E-2</v>
      </c>
      <c r="AX683">
        <f t="shared" si="1945"/>
        <v>1.7604176976022606E-2</v>
      </c>
      <c r="AY683">
        <f t="shared" si="1946"/>
        <v>0.27483557148892213</v>
      </c>
      <c r="AZ683" s="4">
        <f t="shared" si="1947"/>
        <v>1.1451482145371755E-2</v>
      </c>
      <c r="BA683">
        <f t="shared" si="1948"/>
        <v>362319.0934622889</v>
      </c>
      <c r="BB683" t="s">
        <v>191</v>
      </c>
      <c r="BC683">
        <f t="shared" si="1949"/>
        <v>1.6701295731440562E-2</v>
      </c>
      <c r="BD683">
        <f t="shared" si="1950"/>
        <v>148.67664681935773</v>
      </c>
      <c r="BE683">
        <f t="shared" si="1951"/>
        <v>23.437029539760175</v>
      </c>
      <c r="BF683">
        <f t="shared" si="1952"/>
        <v>-2.2687476991174863E-3</v>
      </c>
      <c r="BG683">
        <f t="shared" si="1953"/>
        <v>23.434760792061059</v>
      </c>
      <c r="BH683" s="19">
        <f t="shared" si="1954"/>
        <v>0.17391115617709493</v>
      </c>
      <c r="BI683">
        <f t="shared" si="1955"/>
        <v>6.592854032572359</v>
      </c>
      <c r="BJ683">
        <f t="shared" si="1956"/>
        <v>14.013854032572359</v>
      </c>
      <c r="BK683">
        <f t="shared" si="1957"/>
        <v>321.84745755471278</v>
      </c>
      <c r="BL683">
        <f t="shared" si="1958"/>
        <v>5.6172978235024358</v>
      </c>
      <c r="BM683">
        <f t="shared" si="1959"/>
        <v>248.36035293387258</v>
      </c>
      <c r="BN683">
        <f t="shared" si="1960"/>
        <v>16.557356862258171</v>
      </c>
      <c r="BO683">
        <f t="shared" si="1961"/>
        <v>16</v>
      </c>
      <c r="BP683">
        <f t="shared" si="1962"/>
        <v>33</v>
      </c>
      <c r="BQ683">
        <f t="shared" si="1963"/>
        <v>26</v>
      </c>
      <c r="BR683">
        <f t="shared" si="1964"/>
        <v>-16.459981326669411</v>
      </c>
      <c r="BS683" t="str">
        <f t="shared" si="1965"/>
        <v>NEGATIF</v>
      </c>
      <c r="BT683">
        <f t="shared" si="1966"/>
        <v>-0.28728086896716554</v>
      </c>
      <c r="BU683">
        <f t="shared" si="1967"/>
        <v>16</v>
      </c>
      <c r="BV683">
        <f t="shared" si="1968"/>
        <v>-1948</v>
      </c>
      <c r="BW683">
        <f t="shared" si="1969"/>
        <v>24</v>
      </c>
      <c r="BX683" t="str">
        <f t="shared" si="1970"/>
        <v>NEGATIF</v>
      </c>
      <c r="BY683">
        <f t="shared" si="1971"/>
        <v>-57.793393976539903</v>
      </c>
      <c r="BZ683">
        <f t="shared" si="1972"/>
        <v>122.2066060234601</v>
      </c>
      <c r="CA683">
        <f t="shared" si="1973"/>
        <v>45.558955840241701</v>
      </c>
      <c r="CB683" t="str">
        <f t="shared" si="1974"/>
        <v>POSITIF</v>
      </c>
      <c r="CC683">
        <f t="shared" si="1975"/>
        <v>45</v>
      </c>
      <c r="CD683">
        <f t="shared" si="1976"/>
        <v>33</v>
      </c>
      <c r="CE683">
        <f t="shared" si="1977"/>
        <v>32</v>
      </c>
      <c r="CG683">
        <f t="shared" si="1978"/>
        <v>4.334705890111235</v>
      </c>
      <c r="CH683">
        <f t="shared" si="1979"/>
        <v>0.40901373523873968</v>
      </c>
      <c r="CI683">
        <f t="shared" si="1980"/>
        <v>0.40905333235598634</v>
      </c>
    </row>
    <row r="684" spans="1:87">
      <c r="A684">
        <f t="shared" ref="A684:E684" si="2022">A586</f>
        <v>7.0027777777777782</v>
      </c>
      <c r="B684">
        <f t="shared" si="2022"/>
        <v>111.315</v>
      </c>
      <c r="C684">
        <f t="shared" si="2022"/>
        <v>7</v>
      </c>
      <c r="D684">
        <f t="shared" si="2022"/>
        <v>2017</v>
      </c>
      <c r="E684">
        <f t="shared" si="2022"/>
        <v>5</v>
      </c>
      <c r="F684">
        <f t="shared" si="1986"/>
        <v>23</v>
      </c>
      <c r="G684">
        <f t="shared" ref="G684:M684" si="2023">G586</f>
        <v>0.12222152900771403</v>
      </c>
      <c r="H684">
        <f t="shared" si="2023"/>
        <v>21</v>
      </c>
      <c r="I684">
        <f t="shared" si="2023"/>
        <v>45</v>
      </c>
      <c r="J684">
        <f t="shared" si="2023"/>
        <v>21.75</v>
      </c>
      <c r="K684">
        <f t="shared" si="2023"/>
        <v>0</v>
      </c>
      <c r="L684">
        <f t="shared" si="2023"/>
        <v>20</v>
      </c>
      <c r="M684">
        <f t="shared" si="2023"/>
        <v>-13</v>
      </c>
      <c r="N684">
        <f t="shared" si="1911"/>
        <v>2457897.1145833335</v>
      </c>
      <c r="O684">
        <f t="shared" si="1844"/>
        <v>8.1270152549154447E-4</v>
      </c>
      <c r="P684">
        <f t="shared" si="1912"/>
        <v>2457897.1153960349</v>
      </c>
      <c r="Q684">
        <f t="shared" si="1913"/>
        <v>0.17391144136988101</v>
      </c>
      <c r="R684">
        <f t="shared" si="1914"/>
        <v>249.44414268418609</v>
      </c>
      <c r="S684">
        <f t="shared" si="1915"/>
        <v>325.29364963820262</v>
      </c>
      <c r="T684">
        <f t="shared" si="1916"/>
        <v>4.3536215896535735</v>
      </c>
      <c r="U684">
        <f t="shared" si="1917"/>
        <v>5.6774452220154972</v>
      </c>
      <c r="V684">
        <f t="shared" si="1918"/>
        <v>148.67157696597559</v>
      </c>
      <c r="W684">
        <f t="shared" si="1919"/>
        <v>2.5948085221884356</v>
      </c>
      <c r="X684">
        <f t="shared" si="1920"/>
        <v>61.411627214130021</v>
      </c>
      <c r="Y684">
        <f t="shared" si="1921"/>
        <v>1.0718350938939216</v>
      </c>
      <c r="Z684">
        <f t="shared" si="1922"/>
        <v>138.1726734464155</v>
      </c>
      <c r="AA684">
        <f t="shared" si="1923"/>
        <v>2.4115680879228911</v>
      </c>
      <c r="AB684">
        <f t="shared" si="1924"/>
        <v>-12731.137947067393</v>
      </c>
      <c r="AC684">
        <f t="shared" si="1925"/>
        <v>60.949907592392826</v>
      </c>
      <c r="AD684">
        <f t="shared" si="1926"/>
        <v>-2017.8516344832085</v>
      </c>
      <c r="AE684">
        <f t="shared" si="1927"/>
        <v>38.324356656985806</v>
      </c>
      <c r="AF684">
        <f t="shared" si="1928"/>
        <v>362.64040032666031</v>
      </c>
      <c r="AG684">
        <f t="shared" si="1929"/>
        <v>3020.2016936959285</v>
      </c>
      <c r="AH684">
        <f t="shared" si="1930"/>
        <v>-11266.873223278635</v>
      </c>
      <c r="AI684">
        <f t="shared" si="1931"/>
        <v>-3.1296870064662876</v>
      </c>
      <c r="AJ684">
        <f t="shared" si="1932"/>
        <v>246.31445567771979</v>
      </c>
      <c r="AK684">
        <f t="shared" si="1933"/>
        <v>4.2989982468338512</v>
      </c>
      <c r="AL684">
        <f t="shared" si="1934"/>
        <v>246</v>
      </c>
      <c r="AM684">
        <f t="shared" si="1935"/>
        <v>18</v>
      </c>
      <c r="AN684">
        <f t="shared" si="1936"/>
        <v>52</v>
      </c>
      <c r="AP684">
        <f t="shared" si="1937"/>
        <v>4.9675333665365313</v>
      </c>
      <c r="AQ684">
        <f t="shared" si="1938"/>
        <v>8.6699812948740781E-2</v>
      </c>
      <c r="AR684" t="str">
        <f t="shared" si="1939"/>
        <v>POSITIF</v>
      </c>
      <c r="AS684">
        <f t="shared" si="1940"/>
        <v>4</v>
      </c>
      <c r="AT684">
        <f t="shared" si="1941"/>
        <v>58</v>
      </c>
      <c r="AU684">
        <f t="shared" si="1942"/>
        <v>3</v>
      </c>
      <c r="AV684">
        <f t="shared" si="1943"/>
        <v>1.0087491100731603</v>
      </c>
      <c r="AW684" s="4">
        <f t="shared" si="1944"/>
        <v>4.2031212919715011E-2</v>
      </c>
      <c r="AX684">
        <f t="shared" si="1945"/>
        <v>1.7605993297339344E-2</v>
      </c>
      <c r="AY684">
        <f t="shared" si="1946"/>
        <v>0.27486392509841695</v>
      </c>
      <c r="AZ684" s="4">
        <f t="shared" si="1947"/>
        <v>1.1452663545767372E-2</v>
      </c>
      <c r="BA684">
        <f t="shared" si="1948"/>
        <v>362281.71869479539</v>
      </c>
      <c r="BB684" t="s">
        <v>191</v>
      </c>
      <c r="BC684">
        <f t="shared" si="1949"/>
        <v>1.6701295719462467E-2</v>
      </c>
      <c r="BD684">
        <f t="shared" si="1950"/>
        <v>148.67609521764908</v>
      </c>
      <c r="BE684">
        <f t="shared" si="1951"/>
        <v>23.43702953605148</v>
      </c>
      <c r="BF684">
        <f t="shared" si="1952"/>
        <v>-2.2687825982678897E-3</v>
      </c>
      <c r="BG684">
        <f t="shared" si="1953"/>
        <v>23.434760753453212</v>
      </c>
      <c r="BH684" s="19">
        <f t="shared" si="1954"/>
        <v>0.17391144136988101</v>
      </c>
      <c r="BI684">
        <f t="shared" si="1955"/>
        <v>6.8435385081606608</v>
      </c>
      <c r="BJ684">
        <f t="shared" si="1956"/>
        <v>14.264538508160662</v>
      </c>
      <c r="BK684">
        <f t="shared" si="1957"/>
        <v>325.60655670076073</v>
      </c>
      <c r="BL684">
        <f t="shared" si="1958"/>
        <v>5.6829064805098799</v>
      </c>
      <c r="BM684">
        <f t="shared" si="1959"/>
        <v>248.36152092164917</v>
      </c>
      <c r="BN684">
        <f t="shared" si="1960"/>
        <v>16.557434728109946</v>
      </c>
      <c r="BO684">
        <f t="shared" si="1961"/>
        <v>16</v>
      </c>
      <c r="BP684">
        <f t="shared" si="1962"/>
        <v>33</v>
      </c>
      <c r="BQ684">
        <f t="shared" si="1963"/>
        <v>26</v>
      </c>
      <c r="BR684">
        <f t="shared" si="1964"/>
        <v>-16.462452930354218</v>
      </c>
      <c r="BS684" t="str">
        <f t="shared" si="1965"/>
        <v>NEGATIF</v>
      </c>
      <c r="BT684">
        <f t="shared" si="1966"/>
        <v>-0.28732400658926988</v>
      </c>
      <c r="BU684">
        <f t="shared" si="1967"/>
        <v>16</v>
      </c>
      <c r="BV684">
        <f t="shared" si="1968"/>
        <v>-1948</v>
      </c>
      <c r="BW684">
        <f t="shared" si="1969"/>
        <v>15</v>
      </c>
      <c r="BX684" t="str">
        <f t="shared" si="1970"/>
        <v>NEGATIF</v>
      </c>
      <c r="BY684">
        <f t="shared" si="1971"/>
        <v>-55.110951484003962</v>
      </c>
      <c r="BZ684">
        <f t="shared" si="1972"/>
        <v>124.88904851599604</v>
      </c>
      <c r="CA684">
        <f t="shared" si="1973"/>
        <v>48.668173559157474</v>
      </c>
      <c r="CB684" t="str">
        <f t="shared" si="1974"/>
        <v>POSITIF</v>
      </c>
      <c r="CC684">
        <f t="shared" si="1975"/>
        <v>48</v>
      </c>
      <c r="CD684">
        <f t="shared" si="1976"/>
        <v>40</v>
      </c>
      <c r="CE684">
        <f t="shared" si="1977"/>
        <v>5</v>
      </c>
      <c r="CG684">
        <f t="shared" si="1978"/>
        <v>4.3347262753435594</v>
      </c>
      <c r="CH684">
        <f t="shared" si="1979"/>
        <v>0.40901373456490564</v>
      </c>
      <c r="CI684">
        <f t="shared" si="1980"/>
        <v>0.4090533322912574</v>
      </c>
    </row>
    <row r="685" spans="1:87">
      <c r="A685">
        <f t="shared" ref="A685:E685" si="2024">A587</f>
        <v>7.0027777777777782</v>
      </c>
      <c r="B685">
        <f t="shared" si="2024"/>
        <v>111.315</v>
      </c>
      <c r="C685">
        <f t="shared" si="2024"/>
        <v>7</v>
      </c>
      <c r="D685">
        <f t="shared" si="2024"/>
        <v>2017</v>
      </c>
      <c r="E685">
        <f t="shared" si="2024"/>
        <v>5</v>
      </c>
      <c r="F685">
        <f t="shared" si="1986"/>
        <v>23</v>
      </c>
      <c r="G685">
        <f t="shared" ref="G685:M685" si="2025">G587</f>
        <v>0.12222152900771403</v>
      </c>
      <c r="H685">
        <f t="shared" si="2025"/>
        <v>22</v>
      </c>
      <c r="I685">
        <f t="shared" si="2025"/>
        <v>0</v>
      </c>
      <c r="J685">
        <f t="shared" si="2025"/>
        <v>22</v>
      </c>
      <c r="K685">
        <f t="shared" si="2025"/>
        <v>0</v>
      </c>
      <c r="L685">
        <f t="shared" si="2025"/>
        <v>20</v>
      </c>
      <c r="M685">
        <f t="shared" si="2025"/>
        <v>-13</v>
      </c>
      <c r="N685">
        <f t="shared" si="1911"/>
        <v>2457897.125</v>
      </c>
      <c r="O685">
        <f t="shared" si="1844"/>
        <v>8.1270152549154447E-4</v>
      </c>
      <c r="P685">
        <f t="shared" si="1912"/>
        <v>2457897.1258127014</v>
      </c>
      <c r="Q685">
        <f t="shared" si="1913"/>
        <v>0.1739117265626671</v>
      </c>
      <c r="R685">
        <f t="shared" si="1914"/>
        <v>249.44414268418609</v>
      </c>
      <c r="S685">
        <f t="shared" si="1915"/>
        <v>325.42974330745346</v>
      </c>
      <c r="T685">
        <f t="shared" si="1916"/>
        <v>4.3536215896535735</v>
      </c>
      <c r="U685">
        <f t="shared" si="1917"/>
        <v>5.6798205046350443</v>
      </c>
      <c r="V685">
        <f t="shared" si="1918"/>
        <v>148.6710253626299</v>
      </c>
      <c r="W685">
        <f t="shared" si="1919"/>
        <v>2.5947988948938887</v>
      </c>
      <c r="X685">
        <f t="shared" si="1920"/>
        <v>61.421894373742361</v>
      </c>
      <c r="Y685">
        <f t="shared" si="1921"/>
        <v>1.0720142896339848</v>
      </c>
      <c r="Z685">
        <f t="shared" si="1922"/>
        <v>138.18294011578109</v>
      </c>
      <c r="AA685">
        <f t="shared" si="1923"/>
        <v>2.4117472751065345</v>
      </c>
      <c r="AB685">
        <f t="shared" si="1924"/>
        <v>-12686.893072382611</v>
      </c>
      <c r="AC685">
        <f t="shared" si="1925"/>
        <v>62.067165927032107</v>
      </c>
      <c r="AD685">
        <f t="shared" si="1926"/>
        <v>-2042.9496314661881</v>
      </c>
      <c r="AE685">
        <f t="shared" si="1927"/>
        <v>31.475618195255663</v>
      </c>
      <c r="AF685">
        <f t="shared" si="1928"/>
        <v>362.55962254270747</v>
      </c>
      <c r="AG685">
        <f t="shared" si="1929"/>
        <v>3012.3912593041487</v>
      </c>
      <c r="AH685">
        <f t="shared" si="1930"/>
        <v>-11261.349037879656</v>
      </c>
      <c r="AI685">
        <f t="shared" si="1931"/>
        <v>-3.1281525105221268</v>
      </c>
      <c r="AJ685">
        <f t="shared" si="1932"/>
        <v>246.31599017366398</v>
      </c>
      <c r="AK685">
        <f t="shared" si="1933"/>
        <v>4.2990250288404361</v>
      </c>
      <c r="AL685">
        <f t="shared" si="1934"/>
        <v>246</v>
      </c>
      <c r="AM685">
        <f t="shared" si="1935"/>
        <v>18</v>
      </c>
      <c r="AN685">
        <f t="shared" si="1936"/>
        <v>57</v>
      </c>
      <c r="AP685">
        <f t="shared" si="1937"/>
        <v>4.9597695199585852</v>
      </c>
      <c r="AQ685">
        <f t="shared" si="1938"/>
        <v>8.6564308263335929E-2</v>
      </c>
      <c r="AR685" t="str">
        <f t="shared" si="1939"/>
        <v>POSITIF</v>
      </c>
      <c r="AS685">
        <f t="shared" si="1940"/>
        <v>4</v>
      </c>
      <c r="AT685">
        <f t="shared" si="1941"/>
        <v>57</v>
      </c>
      <c r="AU685">
        <f t="shared" si="1942"/>
        <v>35</v>
      </c>
      <c r="AV685">
        <f t="shared" si="1943"/>
        <v>1.0088528658424956</v>
      </c>
      <c r="AW685" s="4">
        <f t="shared" si="1944"/>
        <v>4.2035536076770651E-2</v>
      </c>
      <c r="AX685">
        <f t="shared" si="1945"/>
        <v>1.7607804177132185E-2</v>
      </c>
      <c r="AY685">
        <f t="shared" si="1946"/>
        <v>0.27489219376239005</v>
      </c>
      <c r="AZ685" s="4">
        <f t="shared" si="1947"/>
        <v>1.1453841406766252E-2</v>
      </c>
      <c r="BA685">
        <f t="shared" si="1948"/>
        <v>362244.46357502794</v>
      </c>
      <c r="BB685" t="s">
        <v>191</v>
      </c>
      <c r="BC685">
        <f t="shared" si="1949"/>
        <v>1.6701295707484368E-2</v>
      </c>
      <c r="BD685">
        <f t="shared" si="1950"/>
        <v>148.67554361594043</v>
      </c>
      <c r="BE685">
        <f t="shared" si="1951"/>
        <v>23.437029532342784</v>
      </c>
      <c r="BF685">
        <f t="shared" si="1952"/>
        <v>-2.268817486192292E-3</v>
      </c>
      <c r="BG685">
        <f t="shared" si="1953"/>
        <v>23.434760714856591</v>
      </c>
      <c r="BH685" s="19">
        <f t="shared" si="1954"/>
        <v>0.1739117265626671</v>
      </c>
      <c r="BI685">
        <f t="shared" si="1955"/>
        <v>7.094222983717918</v>
      </c>
      <c r="BJ685">
        <f t="shared" si="1956"/>
        <v>14.515222983717919</v>
      </c>
      <c r="BK685">
        <f t="shared" si="1957"/>
        <v>329.36543338033493</v>
      </c>
      <c r="BL685">
        <f t="shared" si="1958"/>
        <v>5.7485112547448818</v>
      </c>
      <c r="BM685">
        <f t="shared" si="1959"/>
        <v>248.36291137543384</v>
      </c>
      <c r="BN685">
        <f t="shared" si="1960"/>
        <v>16.557527425028923</v>
      </c>
      <c r="BO685">
        <f t="shared" si="1961"/>
        <v>16</v>
      </c>
      <c r="BP685">
        <f t="shared" si="1962"/>
        <v>33</v>
      </c>
      <c r="BQ685">
        <f t="shared" si="1963"/>
        <v>27</v>
      </c>
      <c r="BR685">
        <f t="shared" si="1964"/>
        <v>-16.470362925341796</v>
      </c>
      <c r="BS685" t="str">
        <f t="shared" si="1965"/>
        <v>NEGATIF</v>
      </c>
      <c r="BT685">
        <f t="shared" si="1966"/>
        <v>-0.28746206204561936</v>
      </c>
      <c r="BU685">
        <f t="shared" si="1967"/>
        <v>16</v>
      </c>
      <c r="BV685">
        <f t="shared" si="1968"/>
        <v>-1949</v>
      </c>
      <c r="BW685">
        <f t="shared" si="1969"/>
        <v>46</v>
      </c>
      <c r="BX685" t="str">
        <f t="shared" si="1970"/>
        <v>NEGATIF</v>
      </c>
      <c r="BY685">
        <f t="shared" si="1971"/>
        <v>-51.983589288655125</v>
      </c>
      <c r="BZ685">
        <f t="shared" si="1972"/>
        <v>128.01641071134486</v>
      </c>
      <c r="CA685">
        <f t="shared" si="1973"/>
        <v>51.665858383897827</v>
      </c>
      <c r="CB685" t="str">
        <f t="shared" si="1974"/>
        <v>POSITIF</v>
      </c>
      <c r="CC685">
        <f t="shared" si="1975"/>
        <v>51</v>
      </c>
      <c r="CD685">
        <f t="shared" si="1976"/>
        <v>39</v>
      </c>
      <c r="CE685">
        <f t="shared" si="1977"/>
        <v>57</v>
      </c>
      <c r="CG685">
        <f t="shared" si="1978"/>
        <v>4.3347505433401992</v>
      </c>
      <c r="CH685">
        <f t="shared" si="1979"/>
        <v>0.40901373389126755</v>
      </c>
      <c r="CI685">
        <f t="shared" si="1980"/>
        <v>0.4090533322265284</v>
      </c>
    </row>
    <row r="686" spans="1:87">
      <c r="A686">
        <f t="shared" ref="A686:E686" si="2026">A588</f>
        <v>7.0027777777777782</v>
      </c>
      <c r="B686">
        <f t="shared" si="2026"/>
        <v>111.315</v>
      </c>
      <c r="C686">
        <f t="shared" si="2026"/>
        <v>7</v>
      </c>
      <c r="D686">
        <f t="shared" si="2026"/>
        <v>2017</v>
      </c>
      <c r="E686">
        <f t="shared" si="2026"/>
        <v>5</v>
      </c>
      <c r="F686">
        <f t="shared" si="1986"/>
        <v>23</v>
      </c>
      <c r="G686">
        <f t="shared" ref="G686:M686" si="2027">G588</f>
        <v>0.12222152900771403</v>
      </c>
      <c r="H686">
        <f t="shared" si="2027"/>
        <v>22</v>
      </c>
      <c r="I686">
        <f t="shared" si="2027"/>
        <v>15</v>
      </c>
      <c r="J686">
        <f t="shared" si="2027"/>
        <v>22.25</v>
      </c>
      <c r="K686">
        <f t="shared" si="2027"/>
        <v>0</v>
      </c>
      <c r="L686">
        <f t="shared" si="2027"/>
        <v>20</v>
      </c>
      <c r="M686">
        <f t="shared" si="2027"/>
        <v>-13</v>
      </c>
      <c r="N686">
        <f t="shared" si="1911"/>
        <v>2457897.135416667</v>
      </c>
      <c r="O686">
        <f t="shared" si="1844"/>
        <v>8.1270152549154447E-4</v>
      </c>
      <c r="P686">
        <f t="shared" si="1912"/>
        <v>2457897.1362293684</v>
      </c>
      <c r="Q686">
        <f t="shared" si="1913"/>
        <v>0.17391201175546592</v>
      </c>
      <c r="R686">
        <f t="shared" si="1914"/>
        <v>249.44414268418609</v>
      </c>
      <c r="S686">
        <f t="shared" si="1915"/>
        <v>325.56583698280156</v>
      </c>
      <c r="T686">
        <f t="shared" si="1916"/>
        <v>4.3536215896535735</v>
      </c>
      <c r="U686">
        <f t="shared" si="1917"/>
        <v>5.6821957873610085</v>
      </c>
      <c r="V686">
        <f t="shared" si="1918"/>
        <v>148.67047375925961</v>
      </c>
      <c r="W686">
        <f t="shared" si="1919"/>
        <v>2.5947892675989115</v>
      </c>
      <c r="X686">
        <f t="shared" si="1920"/>
        <v>61.432161533813087</v>
      </c>
      <c r="Y686">
        <f t="shared" si="1921"/>
        <v>1.0721934853820483</v>
      </c>
      <c r="Z686">
        <f t="shared" si="1922"/>
        <v>138.19320678560598</v>
      </c>
      <c r="AA686">
        <f t="shared" si="1923"/>
        <v>2.4119264622981937</v>
      </c>
      <c r="AB686">
        <f t="shared" si="1924"/>
        <v>-12642.575717300946</v>
      </c>
      <c r="AC686">
        <f t="shared" si="1925"/>
        <v>63.177881585197134</v>
      </c>
      <c r="AD686">
        <f t="shared" si="1926"/>
        <v>-2067.1862331812199</v>
      </c>
      <c r="AE686">
        <f t="shared" si="1927"/>
        <v>24.623561784272727</v>
      </c>
      <c r="AF686">
        <f t="shared" si="1928"/>
        <v>362.47333073375648</v>
      </c>
      <c r="AG686">
        <f t="shared" si="1929"/>
        <v>3004.5571590574841</v>
      </c>
      <c r="AH686">
        <f t="shared" si="1930"/>
        <v>-11254.930017321458</v>
      </c>
      <c r="AI686">
        <f t="shared" si="1931"/>
        <v>-3.1263694492559604</v>
      </c>
      <c r="AJ686">
        <f t="shared" si="1932"/>
        <v>246.31777323493014</v>
      </c>
      <c r="AK686">
        <f t="shared" si="1933"/>
        <v>4.299056149130295</v>
      </c>
      <c r="AL686">
        <f t="shared" si="1934"/>
        <v>246</v>
      </c>
      <c r="AM686">
        <f t="shared" si="1935"/>
        <v>19</v>
      </c>
      <c r="AN686">
        <f t="shared" si="1936"/>
        <v>3</v>
      </c>
      <c r="AP686">
        <f t="shared" si="1937"/>
        <v>4.9658493738643532</v>
      </c>
      <c r="AQ686">
        <f t="shared" si="1938"/>
        <v>8.6670421732031808E-2</v>
      </c>
      <c r="AR686" t="str">
        <f t="shared" si="1939"/>
        <v>POSITIF</v>
      </c>
      <c r="AS686">
        <f t="shared" si="1940"/>
        <v>4</v>
      </c>
      <c r="AT686">
        <f t="shared" si="1941"/>
        <v>57</v>
      </c>
      <c r="AU686">
        <f t="shared" si="1942"/>
        <v>57</v>
      </c>
      <c r="AV686">
        <f t="shared" si="1943"/>
        <v>1.0089563090143414</v>
      </c>
      <c r="AW686" s="4">
        <f t="shared" si="1944"/>
        <v>4.2039846208930892E-2</v>
      </c>
      <c r="AX686">
        <f t="shared" si="1945"/>
        <v>1.7609609601069602E-2</v>
      </c>
      <c r="AY686">
        <f t="shared" si="1946"/>
        <v>0.27492037725712737</v>
      </c>
      <c r="AZ686" s="4">
        <f t="shared" si="1947"/>
        <v>1.1455015719046974E-2</v>
      </c>
      <c r="BA686">
        <f t="shared" si="1948"/>
        <v>362207.32832628547</v>
      </c>
      <c r="BB686" t="s">
        <v>191</v>
      </c>
      <c r="BC686">
        <f t="shared" si="1949"/>
        <v>1.6701295695506272E-2</v>
      </c>
      <c r="BD686">
        <f t="shared" si="1950"/>
        <v>148.67499201420711</v>
      </c>
      <c r="BE686">
        <f t="shared" si="1951"/>
        <v>23.437029528634088</v>
      </c>
      <c r="BF686">
        <f t="shared" si="1952"/>
        <v>-2.2688523628861226E-3</v>
      </c>
      <c r="BG686">
        <f t="shared" si="1953"/>
        <v>23.434760676271203</v>
      </c>
      <c r="BH686" s="19">
        <f t="shared" si="1954"/>
        <v>0.17391201175546592</v>
      </c>
      <c r="BI686">
        <f t="shared" si="1955"/>
        <v>7.3449074704820907</v>
      </c>
      <c r="BJ686">
        <f t="shared" si="1956"/>
        <v>14.765907470482091</v>
      </c>
      <c r="BK686">
        <f t="shared" si="1957"/>
        <v>333.12408499260238</v>
      </c>
      <c r="BL686">
        <f t="shared" si="1958"/>
        <v>5.8141121008143415</v>
      </c>
      <c r="BM686">
        <f t="shared" si="1959"/>
        <v>248.36452706462899</v>
      </c>
      <c r="BN686">
        <f t="shared" si="1960"/>
        <v>16.557635137641931</v>
      </c>
      <c r="BO686">
        <f t="shared" si="1961"/>
        <v>16</v>
      </c>
      <c r="BP686">
        <f t="shared" si="1962"/>
        <v>33</v>
      </c>
      <c r="BQ686">
        <f t="shared" si="1963"/>
        <v>27</v>
      </c>
      <c r="BR686">
        <f t="shared" si="1964"/>
        <v>-16.464663899661019</v>
      </c>
      <c r="BS686" t="str">
        <f t="shared" si="1965"/>
        <v>NEGATIF</v>
      </c>
      <c r="BT686">
        <f t="shared" si="1966"/>
        <v>-0.28736259528333408</v>
      </c>
      <c r="BU686">
        <f t="shared" si="1967"/>
        <v>16</v>
      </c>
      <c r="BV686">
        <f t="shared" si="1968"/>
        <v>-1948</v>
      </c>
      <c r="BW686">
        <f t="shared" si="1969"/>
        <v>7</v>
      </c>
      <c r="BX686" t="str">
        <f t="shared" si="1970"/>
        <v>NEGATIF</v>
      </c>
      <c r="BY686">
        <f t="shared" si="1971"/>
        <v>-48.348337720039858</v>
      </c>
      <c r="BZ686">
        <f t="shared" si="1972"/>
        <v>131.65166227996014</v>
      </c>
      <c r="CA686">
        <f t="shared" si="1973"/>
        <v>54.535576629564126</v>
      </c>
      <c r="CB686" t="str">
        <f t="shared" si="1974"/>
        <v>POSITIF</v>
      </c>
      <c r="CC686">
        <f t="shared" si="1975"/>
        <v>54</v>
      </c>
      <c r="CD686">
        <f t="shared" si="1976"/>
        <v>32</v>
      </c>
      <c r="CE686">
        <f t="shared" si="1977"/>
        <v>8</v>
      </c>
      <c r="CG686">
        <f t="shared" si="1978"/>
        <v>4.3347787424363435</v>
      </c>
      <c r="CH686">
        <f t="shared" si="1979"/>
        <v>0.40901373321782547</v>
      </c>
      <c r="CI686">
        <f t="shared" si="1980"/>
        <v>0.40905333216179945</v>
      </c>
    </row>
    <row r="687" spans="1:87">
      <c r="A687">
        <f t="shared" ref="A687:E687" si="2028">A589</f>
        <v>7.0027777777777782</v>
      </c>
      <c r="B687">
        <f t="shared" si="2028"/>
        <v>111.315</v>
      </c>
      <c r="C687">
        <f t="shared" si="2028"/>
        <v>7</v>
      </c>
      <c r="D687">
        <f t="shared" si="2028"/>
        <v>2017</v>
      </c>
      <c r="E687">
        <f t="shared" si="2028"/>
        <v>5</v>
      </c>
      <c r="F687">
        <f t="shared" si="1986"/>
        <v>23</v>
      </c>
      <c r="G687">
        <f t="shared" ref="G687:M687" si="2029">G589</f>
        <v>0.12222152900771403</v>
      </c>
      <c r="H687">
        <f t="shared" si="2029"/>
        <v>22</v>
      </c>
      <c r="I687">
        <f t="shared" si="2029"/>
        <v>30</v>
      </c>
      <c r="J687">
        <f t="shared" si="2029"/>
        <v>22.5</v>
      </c>
      <c r="K687">
        <f t="shared" si="2029"/>
        <v>0</v>
      </c>
      <c r="L687">
        <f t="shared" si="2029"/>
        <v>20</v>
      </c>
      <c r="M687">
        <f t="shared" si="2029"/>
        <v>-13</v>
      </c>
      <c r="N687">
        <f t="shared" si="1911"/>
        <v>2457897.1458333335</v>
      </c>
      <c r="O687">
        <f t="shared" si="1844"/>
        <v>8.1270152549154447E-4</v>
      </c>
      <c r="P687">
        <f t="shared" si="1912"/>
        <v>2457897.1466460349</v>
      </c>
      <c r="Q687">
        <f t="shared" si="1913"/>
        <v>0.173912296948252</v>
      </c>
      <c r="R687">
        <f t="shared" si="1914"/>
        <v>249.44414268418609</v>
      </c>
      <c r="S687">
        <f t="shared" si="1915"/>
        <v>325.70193065206695</v>
      </c>
      <c r="T687">
        <f t="shared" si="1916"/>
        <v>4.3536215896535735</v>
      </c>
      <c r="U687">
        <f t="shared" si="1917"/>
        <v>5.6845710699808096</v>
      </c>
      <c r="V687">
        <f t="shared" si="1918"/>
        <v>148.66992215591398</v>
      </c>
      <c r="W687">
        <f t="shared" si="1919"/>
        <v>2.5947796403043655</v>
      </c>
      <c r="X687">
        <f t="shared" si="1920"/>
        <v>61.442428693425427</v>
      </c>
      <c r="Y687">
        <f t="shared" si="1921"/>
        <v>1.0723726811221113</v>
      </c>
      <c r="Z687">
        <f t="shared" si="1922"/>
        <v>138.20347345497157</v>
      </c>
      <c r="AA687">
        <f t="shared" si="1923"/>
        <v>2.4121056494818371</v>
      </c>
      <c r="AB687">
        <f t="shared" si="1924"/>
        <v>-12598.186135825606</v>
      </c>
      <c r="AC687">
        <f t="shared" si="1925"/>
        <v>64.28193738313017</v>
      </c>
      <c r="AD687">
        <f t="shared" si="1926"/>
        <v>-2090.5512182598945</v>
      </c>
      <c r="AE687">
        <f t="shared" si="1927"/>
        <v>17.768910268340701</v>
      </c>
      <c r="AF687">
        <f t="shared" si="1928"/>
        <v>362.38152735245058</v>
      </c>
      <c r="AG687">
        <f t="shared" si="1929"/>
        <v>2996.6994530241891</v>
      </c>
      <c r="AH687">
        <f t="shared" si="1930"/>
        <v>-11247.605526057392</v>
      </c>
      <c r="AI687">
        <f t="shared" si="1931"/>
        <v>-3.1243348683492758</v>
      </c>
      <c r="AJ687">
        <f t="shared" si="1932"/>
        <v>246.31980781583681</v>
      </c>
      <c r="AK687">
        <f t="shared" si="1933"/>
        <v>4.2990916592660149</v>
      </c>
      <c r="AL687">
        <f t="shared" si="1934"/>
        <v>246</v>
      </c>
      <c r="AM687">
        <f t="shared" si="1935"/>
        <v>19</v>
      </c>
      <c r="AN687">
        <f t="shared" si="1936"/>
        <v>11</v>
      </c>
      <c r="AP687">
        <f t="shared" si="1937"/>
        <v>4.9552781768036658</v>
      </c>
      <c r="AQ687">
        <f t="shared" si="1938"/>
        <v>8.6485919537445666E-2</v>
      </c>
      <c r="AR687" t="str">
        <f t="shared" si="1939"/>
        <v>POSITIF</v>
      </c>
      <c r="AS687">
        <f t="shared" si="1940"/>
        <v>4</v>
      </c>
      <c r="AT687">
        <f t="shared" si="1941"/>
        <v>57</v>
      </c>
      <c r="AU687">
        <f t="shared" si="1942"/>
        <v>19</v>
      </c>
      <c r="AV687">
        <f t="shared" si="1943"/>
        <v>1.0090594387558802</v>
      </c>
      <c r="AW687" s="4">
        <f t="shared" si="1944"/>
        <v>4.2044143281495007E-2</v>
      </c>
      <c r="AX687">
        <f t="shared" si="1945"/>
        <v>1.7611409554616184E-2</v>
      </c>
      <c r="AY687">
        <f t="shared" si="1946"/>
        <v>0.27494847535573186</v>
      </c>
      <c r="AZ687" s="4">
        <f t="shared" si="1947"/>
        <v>1.1456186473155494E-2</v>
      </c>
      <c r="BA687">
        <f t="shared" si="1948"/>
        <v>362170.31317606929</v>
      </c>
      <c r="BB687" t="s">
        <v>191</v>
      </c>
      <c r="BC687">
        <f t="shared" si="1949"/>
        <v>1.6701295683528173E-2</v>
      </c>
      <c r="BD687">
        <f t="shared" si="1950"/>
        <v>148.67444041249846</v>
      </c>
      <c r="BE687">
        <f t="shared" si="1951"/>
        <v>23.437029524925393</v>
      </c>
      <c r="BF687">
        <f t="shared" si="1952"/>
        <v>-2.2688872283401478E-3</v>
      </c>
      <c r="BG687">
        <f t="shared" si="1953"/>
        <v>23.434760637697053</v>
      </c>
      <c r="BH687" s="19">
        <f t="shared" si="1954"/>
        <v>0.173912296948252</v>
      </c>
      <c r="BI687">
        <f t="shared" si="1955"/>
        <v>7.5955919460393488</v>
      </c>
      <c r="BJ687">
        <f t="shared" si="1956"/>
        <v>15.016591946039348</v>
      </c>
      <c r="BK687">
        <f t="shared" si="1957"/>
        <v>336.88250852317896</v>
      </c>
      <c r="BL687">
        <f t="shared" si="1958"/>
        <v>5.8797089661073327</v>
      </c>
      <c r="BM687">
        <f t="shared" si="1959"/>
        <v>248.36637066741122</v>
      </c>
      <c r="BN687">
        <f t="shared" si="1960"/>
        <v>16.557758044494083</v>
      </c>
      <c r="BO687">
        <f t="shared" si="1961"/>
        <v>16</v>
      </c>
      <c r="BP687">
        <f t="shared" si="1962"/>
        <v>33</v>
      </c>
      <c r="BQ687">
        <f t="shared" si="1963"/>
        <v>27</v>
      </c>
      <c r="BR687">
        <f t="shared" si="1964"/>
        <v>-16.475425009361402</v>
      </c>
      <c r="BS687" t="str">
        <f t="shared" si="1965"/>
        <v>NEGATIF</v>
      </c>
      <c r="BT687">
        <f t="shared" si="1966"/>
        <v>-0.28755041207877408</v>
      </c>
      <c r="BU687">
        <f t="shared" si="1967"/>
        <v>16</v>
      </c>
      <c r="BV687">
        <f t="shared" si="1968"/>
        <v>-1949</v>
      </c>
      <c r="BW687">
        <f t="shared" si="1969"/>
        <v>28</v>
      </c>
      <c r="BX687" t="str">
        <f t="shared" si="1970"/>
        <v>NEGATIF</v>
      </c>
      <c r="BY687">
        <f t="shared" si="1971"/>
        <v>-44.06339700814685</v>
      </c>
      <c r="BZ687">
        <f t="shared" si="1972"/>
        <v>135.93660299185314</v>
      </c>
      <c r="CA687">
        <f t="shared" si="1973"/>
        <v>57.223078038293096</v>
      </c>
      <c r="CB687" t="str">
        <f t="shared" si="1974"/>
        <v>POSITIF</v>
      </c>
      <c r="CC687">
        <f t="shared" si="1975"/>
        <v>57</v>
      </c>
      <c r="CD687">
        <f t="shared" si="1976"/>
        <v>13</v>
      </c>
      <c r="CE687">
        <f t="shared" si="1977"/>
        <v>23</v>
      </c>
      <c r="CG687">
        <f t="shared" si="1978"/>
        <v>4.3348109193749922</v>
      </c>
      <c r="CH687">
        <f t="shared" si="1979"/>
        <v>0.40901373254457957</v>
      </c>
      <c r="CI687">
        <f t="shared" si="1980"/>
        <v>0.40905333209707051</v>
      </c>
    </row>
    <row r="688" spans="1:87">
      <c r="A688">
        <f t="shared" ref="A688:E688" si="2030">A590</f>
        <v>7.0027777777777782</v>
      </c>
      <c r="B688">
        <f t="shared" si="2030"/>
        <v>111.315</v>
      </c>
      <c r="C688">
        <f t="shared" si="2030"/>
        <v>7</v>
      </c>
      <c r="D688">
        <f t="shared" si="2030"/>
        <v>2017</v>
      </c>
      <c r="E688">
        <f t="shared" si="2030"/>
        <v>5</v>
      </c>
      <c r="F688">
        <f t="shared" si="1986"/>
        <v>23</v>
      </c>
      <c r="G688">
        <f t="shared" ref="G688:M688" si="2031">G590</f>
        <v>0.12222152900771403</v>
      </c>
      <c r="H688">
        <f t="shared" si="2031"/>
        <v>22</v>
      </c>
      <c r="I688">
        <f t="shared" si="2031"/>
        <v>45</v>
      </c>
      <c r="J688">
        <f t="shared" si="2031"/>
        <v>22.75</v>
      </c>
      <c r="K688">
        <f t="shared" si="2031"/>
        <v>0</v>
      </c>
      <c r="L688">
        <f t="shared" si="2031"/>
        <v>20</v>
      </c>
      <c r="M688">
        <f t="shared" si="2031"/>
        <v>-13</v>
      </c>
      <c r="N688">
        <f t="shared" si="1911"/>
        <v>2457897.15625</v>
      </c>
      <c r="O688">
        <f t="shared" si="1844"/>
        <v>8.1270152549154447E-4</v>
      </c>
      <c r="P688">
        <f t="shared" si="1912"/>
        <v>2457897.1570627014</v>
      </c>
      <c r="Q688">
        <f t="shared" si="1913"/>
        <v>0.17391258214103805</v>
      </c>
      <c r="R688">
        <f t="shared" si="1914"/>
        <v>249.44414268418609</v>
      </c>
      <c r="S688">
        <f t="shared" si="1915"/>
        <v>325.83802432130324</v>
      </c>
      <c r="T688">
        <f t="shared" si="1916"/>
        <v>4.3536215896535735</v>
      </c>
      <c r="U688">
        <f t="shared" si="1917"/>
        <v>5.6869463526001036</v>
      </c>
      <c r="V688">
        <f t="shared" si="1918"/>
        <v>148.66937055256835</v>
      </c>
      <c r="W688">
        <f t="shared" si="1919"/>
        <v>2.5947700130098195</v>
      </c>
      <c r="X688">
        <f t="shared" si="1920"/>
        <v>61.452695853036857</v>
      </c>
      <c r="Y688">
        <f t="shared" si="1921"/>
        <v>1.0725518768621585</v>
      </c>
      <c r="Z688">
        <f t="shared" si="1922"/>
        <v>138.21374012433625</v>
      </c>
      <c r="AA688">
        <f t="shared" si="1923"/>
        <v>2.4122848366654646</v>
      </c>
      <c r="AB688">
        <f t="shared" si="1924"/>
        <v>-12553.72457643141</v>
      </c>
      <c r="AC688">
        <f t="shared" si="1925"/>
        <v>65.379216987929041</v>
      </c>
      <c r="AD688">
        <f t="shared" si="1926"/>
        <v>-2113.0347361087124</v>
      </c>
      <c r="AE688">
        <f t="shared" si="1927"/>
        <v>10.912385846367361</v>
      </c>
      <c r="AF688">
        <f t="shared" si="1928"/>
        <v>362.28421498385984</v>
      </c>
      <c r="AG688">
        <f t="shared" si="1929"/>
        <v>2988.8182004002711</v>
      </c>
      <c r="AH688">
        <f t="shared" si="1930"/>
        <v>-11239.365294321695</v>
      </c>
      <c r="AI688">
        <f t="shared" si="1931"/>
        <v>-3.1220459150893598</v>
      </c>
      <c r="AJ688">
        <f t="shared" si="1932"/>
        <v>246.32209676909673</v>
      </c>
      <c r="AK688">
        <f t="shared" si="1933"/>
        <v>4.2991316090368246</v>
      </c>
      <c r="AL688">
        <f t="shared" si="1934"/>
        <v>246</v>
      </c>
      <c r="AM688">
        <f t="shared" si="1935"/>
        <v>19</v>
      </c>
      <c r="AN688">
        <f t="shared" si="1936"/>
        <v>19</v>
      </c>
      <c r="AP688">
        <f t="shared" si="1937"/>
        <v>4.9539942583357011</v>
      </c>
      <c r="AQ688">
        <f t="shared" si="1938"/>
        <v>8.6463510932852525E-2</v>
      </c>
      <c r="AR688" t="str">
        <f t="shared" si="1939"/>
        <v>POSITIF</v>
      </c>
      <c r="AS688">
        <f t="shared" si="1940"/>
        <v>4</v>
      </c>
      <c r="AT688">
        <f t="shared" si="1941"/>
        <v>57</v>
      </c>
      <c r="AU688">
        <f t="shared" si="1942"/>
        <v>14</v>
      </c>
      <c r="AV688">
        <f t="shared" si="1943"/>
        <v>1.009162254250382</v>
      </c>
      <c r="AW688" s="4">
        <f t="shared" si="1944"/>
        <v>4.2048427260432585E-2</v>
      </c>
      <c r="AX688">
        <f t="shared" si="1945"/>
        <v>1.7613204023517307E-2</v>
      </c>
      <c r="AY688">
        <f t="shared" si="1946"/>
        <v>0.2749764878356899</v>
      </c>
      <c r="AZ688" s="4">
        <f t="shared" si="1947"/>
        <v>1.1457353659820412E-2</v>
      </c>
      <c r="BA688">
        <f t="shared" si="1948"/>
        <v>362133.41834611655</v>
      </c>
      <c r="BB688" t="s">
        <v>191</v>
      </c>
      <c r="BC688">
        <f t="shared" si="1949"/>
        <v>1.6701295671550077E-2</v>
      </c>
      <c r="BD688">
        <f t="shared" si="1950"/>
        <v>148.67388881078986</v>
      </c>
      <c r="BE688">
        <f t="shared" si="1951"/>
        <v>23.437029521216697</v>
      </c>
      <c r="BF688">
        <f t="shared" si="1952"/>
        <v>-2.2689220825497999E-3</v>
      </c>
      <c r="BG688">
        <f t="shared" si="1953"/>
        <v>23.434760599134147</v>
      </c>
      <c r="BH688" s="19">
        <f t="shared" si="1954"/>
        <v>0.17391258214103805</v>
      </c>
      <c r="BI688">
        <f t="shared" si="1955"/>
        <v>7.8462764216276506</v>
      </c>
      <c r="BJ688">
        <f t="shared" si="1956"/>
        <v>15.267276421627651</v>
      </c>
      <c r="BK688">
        <f t="shared" si="1957"/>
        <v>340.64070155434058</v>
      </c>
      <c r="BL688">
        <f t="shared" si="1958"/>
        <v>5.9453018084266089</v>
      </c>
      <c r="BM688">
        <f t="shared" si="1959"/>
        <v>248.36844477007412</v>
      </c>
      <c r="BN688">
        <f t="shared" si="1960"/>
        <v>16.557896318004943</v>
      </c>
      <c r="BO688">
        <f t="shared" si="1961"/>
        <v>16</v>
      </c>
      <c r="BP688">
        <f t="shared" si="1962"/>
        <v>33</v>
      </c>
      <c r="BQ688">
        <f t="shared" si="1963"/>
        <v>28</v>
      </c>
      <c r="BR688">
        <f t="shared" si="1964"/>
        <v>-16.477070787408756</v>
      </c>
      <c r="BS688" t="str">
        <f t="shared" si="1965"/>
        <v>NEGATIF</v>
      </c>
      <c r="BT688">
        <f t="shared" si="1966"/>
        <v>-0.28757913632445742</v>
      </c>
      <c r="BU688">
        <f t="shared" si="1967"/>
        <v>16</v>
      </c>
      <c r="BV688">
        <f t="shared" si="1968"/>
        <v>-1949</v>
      </c>
      <c r="BW688">
        <f t="shared" si="1969"/>
        <v>22</v>
      </c>
      <c r="BX688" t="str">
        <f t="shared" si="1970"/>
        <v>NEGATIF</v>
      </c>
      <c r="BY688">
        <f t="shared" si="1971"/>
        <v>-39.052181631626162</v>
      </c>
      <c r="BZ688">
        <f t="shared" si="1972"/>
        <v>140.94781836837385</v>
      </c>
      <c r="CA688">
        <f t="shared" si="1973"/>
        <v>59.698811251093517</v>
      </c>
      <c r="CB688" t="str">
        <f t="shared" si="1974"/>
        <v>POSITIF</v>
      </c>
      <c r="CC688">
        <f t="shared" si="1975"/>
        <v>59</v>
      </c>
      <c r="CD688">
        <f t="shared" si="1976"/>
        <v>41</v>
      </c>
      <c r="CE688">
        <f t="shared" si="1977"/>
        <v>55</v>
      </c>
      <c r="CG688">
        <f t="shared" si="1978"/>
        <v>4.3348471192954845</v>
      </c>
      <c r="CH688">
        <f t="shared" si="1979"/>
        <v>0.4090137318715299</v>
      </c>
      <c r="CI688">
        <f t="shared" si="1980"/>
        <v>0.40905333203234157</v>
      </c>
    </row>
    <row r="689" spans="1:87">
      <c r="A689">
        <f t="shared" ref="A689:E689" si="2032">A591</f>
        <v>7.0027777777777782</v>
      </c>
      <c r="B689">
        <f t="shared" si="2032"/>
        <v>111.315</v>
      </c>
      <c r="C689">
        <f t="shared" si="2032"/>
        <v>7</v>
      </c>
      <c r="D689">
        <f t="shared" si="2032"/>
        <v>2017</v>
      </c>
      <c r="E689">
        <f t="shared" si="2032"/>
        <v>5</v>
      </c>
      <c r="F689">
        <f t="shared" si="1986"/>
        <v>23</v>
      </c>
      <c r="G689">
        <f t="shared" ref="G689:M689" si="2033">G591</f>
        <v>0.12222152900771403</v>
      </c>
      <c r="H689">
        <f t="shared" si="2033"/>
        <v>23</v>
      </c>
      <c r="I689">
        <f t="shared" si="2033"/>
        <v>0</v>
      </c>
      <c r="J689">
        <f t="shared" si="2033"/>
        <v>23</v>
      </c>
      <c r="K689">
        <f t="shared" si="2033"/>
        <v>0</v>
      </c>
      <c r="L689">
        <f t="shared" si="2033"/>
        <v>20</v>
      </c>
      <c r="M689">
        <f t="shared" si="2033"/>
        <v>-13</v>
      </c>
      <c r="N689">
        <f t="shared" si="1911"/>
        <v>2457897.166666667</v>
      </c>
      <c r="O689">
        <f t="shared" si="1844"/>
        <v>8.1270152549154447E-4</v>
      </c>
      <c r="P689">
        <f t="shared" si="1912"/>
        <v>2457897.1674793684</v>
      </c>
      <c r="Q689">
        <f t="shared" si="1913"/>
        <v>0.1739128673338369</v>
      </c>
      <c r="R689">
        <f t="shared" si="1914"/>
        <v>249.44414268418609</v>
      </c>
      <c r="S689">
        <f t="shared" si="1915"/>
        <v>325.97411799666588</v>
      </c>
      <c r="T689">
        <f t="shared" si="1916"/>
        <v>4.3536215896535735</v>
      </c>
      <c r="U689">
        <f t="shared" si="1917"/>
        <v>5.6893216353263218</v>
      </c>
      <c r="V689">
        <f t="shared" si="1918"/>
        <v>148.668818949198</v>
      </c>
      <c r="W689">
        <f t="shared" si="1919"/>
        <v>2.5947603857148414</v>
      </c>
      <c r="X689">
        <f t="shared" si="1920"/>
        <v>61.462963013108492</v>
      </c>
      <c r="Y689">
        <f t="shared" si="1921"/>
        <v>1.0727310726102379</v>
      </c>
      <c r="Z689">
        <f t="shared" si="1922"/>
        <v>138.22400679416205</v>
      </c>
      <c r="AA689">
        <f t="shared" si="1923"/>
        <v>2.4124640238571398</v>
      </c>
      <c r="AB689">
        <f t="shared" si="1924"/>
        <v>-12509.191287953143</v>
      </c>
      <c r="AC689">
        <f t="shared" si="1925"/>
        <v>66.469604780172318</v>
      </c>
      <c r="AD689">
        <f t="shared" si="1926"/>
        <v>-2134.627307649489</v>
      </c>
      <c r="AE689">
        <f t="shared" si="1927"/>
        <v>4.0547109119065414</v>
      </c>
      <c r="AF689">
        <f t="shared" si="1928"/>
        <v>362.18139635578393</v>
      </c>
      <c r="AG689">
        <f t="shared" si="1929"/>
        <v>2980.9134605482768</v>
      </c>
      <c r="AH689">
        <f t="shared" si="1930"/>
        <v>-11230.199423006492</v>
      </c>
      <c r="AI689">
        <f t="shared" si="1931"/>
        <v>-3.1194998397240257</v>
      </c>
      <c r="AJ689">
        <f t="shared" si="1932"/>
        <v>246.32464284446206</v>
      </c>
      <c r="AK689">
        <f t="shared" si="1933"/>
        <v>4.2991760464349538</v>
      </c>
      <c r="AL689">
        <f t="shared" si="1934"/>
        <v>246</v>
      </c>
      <c r="AM689">
        <f t="shared" si="1935"/>
        <v>19</v>
      </c>
      <c r="AN689">
        <f t="shared" si="1936"/>
        <v>28</v>
      </c>
      <c r="AP689">
        <f t="shared" si="1937"/>
        <v>4.9640510234087145</v>
      </c>
      <c r="AQ689">
        <f t="shared" si="1938"/>
        <v>8.6639034595476172E-2</v>
      </c>
      <c r="AR689" t="str">
        <f t="shared" si="1939"/>
        <v>POSITIF</v>
      </c>
      <c r="AS689">
        <f t="shared" si="1940"/>
        <v>4</v>
      </c>
      <c r="AT689">
        <f t="shared" si="1941"/>
        <v>57</v>
      </c>
      <c r="AU689">
        <f t="shared" si="1942"/>
        <v>50</v>
      </c>
      <c r="AV689">
        <f t="shared" si="1943"/>
        <v>1.0092647546833706</v>
      </c>
      <c r="AW689" s="4">
        <f t="shared" si="1944"/>
        <v>4.2052698111807112E-2</v>
      </c>
      <c r="AX689">
        <f t="shared" si="1945"/>
        <v>1.7614992993557677E-2</v>
      </c>
      <c r="AY689">
        <f t="shared" si="1946"/>
        <v>0.27500441447510149</v>
      </c>
      <c r="AZ689" s="4">
        <f t="shared" si="1947"/>
        <v>1.1458517269795895E-2</v>
      </c>
      <c r="BA689">
        <f t="shared" si="1948"/>
        <v>362096.64405737066</v>
      </c>
      <c r="BB689" t="s">
        <v>191</v>
      </c>
      <c r="BC689">
        <f t="shared" si="1949"/>
        <v>1.6701295659571978E-2</v>
      </c>
      <c r="BD689">
        <f t="shared" si="1950"/>
        <v>148.67333720905654</v>
      </c>
      <c r="BE689">
        <f t="shared" si="1951"/>
        <v>23.437029517508002</v>
      </c>
      <c r="BF689">
        <f t="shared" si="1952"/>
        <v>-2.2689569255105232E-3</v>
      </c>
      <c r="BG689">
        <f t="shared" si="1953"/>
        <v>23.43476056058249</v>
      </c>
      <c r="BH689" s="19">
        <f t="shared" si="1954"/>
        <v>0.1739128673338369</v>
      </c>
      <c r="BI689">
        <f t="shared" si="1955"/>
        <v>8.0969609083918233</v>
      </c>
      <c r="BJ689">
        <f t="shared" si="1956"/>
        <v>15.517960908391824</v>
      </c>
      <c r="BK689">
        <f t="shared" si="1957"/>
        <v>344.39866176007138</v>
      </c>
      <c r="BL689">
        <f t="shared" si="1958"/>
        <v>6.0108905871755347</v>
      </c>
      <c r="BM689">
        <f t="shared" si="1959"/>
        <v>248.37075186580597</v>
      </c>
      <c r="BN689">
        <f t="shared" si="1960"/>
        <v>16.558050124387066</v>
      </c>
      <c r="BO689">
        <f t="shared" si="1961"/>
        <v>16</v>
      </c>
      <c r="BP689">
        <f t="shared" si="1962"/>
        <v>33</v>
      </c>
      <c r="BQ689">
        <f t="shared" si="1963"/>
        <v>28</v>
      </c>
      <c r="BR689">
        <f t="shared" si="1964"/>
        <v>-16.467576883650928</v>
      </c>
      <c r="BS689" t="str">
        <f t="shared" si="1965"/>
        <v>NEGATIF</v>
      </c>
      <c r="BT689">
        <f t="shared" si="1966"/>
        <v>-0.28741343644501588</v>
      </c>
      <c r="BU689">
        <f t="shared" si="1967"/>
        <v>16</v>
      </c>
      <c r="BV689">
        <f t="shared" si="1968"/>
        <v>-1949</v>
      </c>
      <c r="BW689">
        <f t="shared" si="1969"/>
        <v>56</v>
      </c>
      <c r="BX689" t="str">
        <f t="shared" si="1970"/>
        <v>NEGATIF</v>
      </c>
      <c r="BY689">
        <f t="shared" si="1971"/>
        <v>-33.210759824000455</v>
      </c>
      <c r="BZ689">
        <f t="shared" si="1972"/>
        <v>146.78924017599954</v>
      </c>
      <c r="CA689">
        <f t="shared" si="1973"/>
        <v>61.908586409856035</v>
      </c>
      <c r="CB689" t="str">
        <f t="shared" si="1974"/>
        <v>POSITIF</v>
      </c>
      <c r="CC689">
        <f t="shared" si="1975"/>
        <v>61</v>
      </c>
      <c r="CD689">
        <f t="shared" si="1976"/>
        <v>54</v>
      </c>
      <c r="CE689">
        <f t="shared" si="1977"/>
        <v>30</v>
      </c>
      <c r="CG689">
        <f t="shared" si="1978"/>
        <v>4.3348873857121637</v>
      </c>
      <c r="CH689">
        <f t="shared" si="1979"/>
        <v>0.40901373119867651</v>
      </c>
      <c r="CI689">
        <f t="shared" si="1980"/>
        <v>0.40905333196761262</v>
      </c>
    </row>
    <row r="690" spans="1:87">
      <c r="A690">
        <f t="shared" ref="A690:E690" si="2034">A592</f>
        <v>7.0027777777777782</v>
      </c>
      <c r="B690">
        <f t="shared" si="2034"/>
        <v>111.315</v>
      </c>
      <c r="C690">
        <f t="shared" si="2034"/>
        <v>7</v>
      </c>
      <c r="D690">
        <f t="shared" si="2034"/>
        <v>2017</v>
      </c>
      <c r="E690">
        <f t="shared" si="2034"/>
        <v>5</v>
      </c>
      <c r="F690">
        <f t="shared" si="1986"/>
        <v>23</v>
      </c>
      <c r="G690">
        <f t="shared" ref="G690:M690" si="2035">G592</f>
        <v>0.12222152900771403</v>
      </c>
      <c r="H690">
        <f t="shared" si="2035"/>
        <v>23</v>
      </c>
      <c r="I690">
        <f t="shared" si="2035"/>
        <v>15</v>
      </c>
      <c r="J690">
        <f t="shared" si="2035"/>
        <v>23.25</v>
      </c>
      <c r="K690">
        <f t="shared" si="2035"/>
        <v>0</v>
      </c>
      <c r="L690">
        <f t="shared" si="2035"/>
        <v>20</v>
      </c>
      <c r="M690">
        <f t="shared" si="2035"/>
        <v>-13</v>
      </c>
      <c r="N690">
        <f t="shared" si="1911"/>
        <v>2457897.1770833335</v>
      </c>
      <c r="O690">
        <f t="shared" si="1844"/>
        <v>8.1270152549154447E-4</v>
      </c>
      <c r="P690">
        <f t="shared" si="1912"/>
        <v>2457897.1778960349</v>
      </c>
      <c r="Q690">
        <f t="shared" si="1913"/>
        <v>0.17391315252662295</v>
      </c>
      <c r="R690">
        <f t="shared" si="1914"/>
        <v>249.44414268418609</v>
      </c>
      <c r="S690">
        <f t="shared" si="1915"/>
        <v>326.11021166591672</v>
      </c>
      <c r="T690">
        <f t="shared" si="1916"/>
        <v>4.3536215896535735</v>
      </c>
      <c r="U690">
        <f t="shared" si="1917"/>
        <v>5.691696917945869</v>
      </c>
      <c r="V690">
        <f t="shared" si="1918"/>
        <v>148.66826734585243</v>
      </c>
      <c r="W690">
        <f t="shared" si="1919"/>
        <v>2.5947507584202962</v>
      </c>
      <c r="X690">
        <f t="shared" si="1920"/>
        <v>61.473230172719923</v>
      </c>
      <c r="Y690">
        <f t="shared" si="1921"/>
        <v>1.0729102683502851</v>
      </c>
      <c r="Z690">
        <f t="shared" si="1922"/>
        <v>138.23427346352673</v>
      </c>
      <c r="AA690">
        <f t="shared" si="1923"/>
        <v>2.4126432110407672</v>
      </c>
      <c r="AB690">
        <f t="shared" si="1924"/>
        <v>-12464.58652565067</v>
      </c>
      <c r="AC690">
        <f t="shared" si="1925"/>
        <v>67.552985720365371</v>
      </c>
      <c r="AD690">
        <f t="shared" si="1926"/>
        <v>-2155.3198265802512</v>
      </c>
      <c r="AE690">
        <f t="shared" si="1927"/>
        <v>-2.8033910955930232</v>
      </c>
      <c r="AF690">
        <f t="shared" si="1928"/>
        <v>362.07307435375719</v>
      </c>
      <c r="AG690">
        <f t="shared" si="1929"/>
        <v>2972.985294074756</v>
      </c>
      <c r="AH690">
        <f t="shared" si="1930"/>
        <v>-11220.098389177634</v>
      </c>
      <c r="AI690">
        <f t="shared" si="1931"/>
        <v>-3.1166939969937872</v>
      </c>
      <c r="AJ690">
        <f t="shared" si="1932"/>
        <v>246.32744868719232</v>
      </c>
      <c r="AK690">
        <f t="shared" si="1933"/>
        <v>4.2992250176288893</v>
      </c>
      <c r="AL690">
        <f t="shared" si="1934"/>
        <v>246</v>
      </c>
      <c r="AM690">
        <f t="shared" si="1935"/>
        <v>19</v>
      </c>
      <c r="AN690">
        <f t="shared" si="1936"/>
        <v>38</v>
      </c>
      <c r="AP690">
        <f t="shared" si="1937"/>
        <v>4.9700637066670827</v>
      </c>
      <c r="AQ690">
        <f t="shared" si="1938"/>
        <v>8.674397571521425E-2</v>
      </c>
      <c r="AR690" t="str">
        <f t="shared" si="1939"/>
        <v>POSITIF</v>
      </c>
      <c r="AS690">
        <f t="shared" si="1940"/>
        <v>4</v>
      </c>
      <c r="AT690">
        <f t="shared" si="1941"/>
        <v>58</v>
      </c>
      <c r="AU690">
        <f t="shared" si="1942"/>
        <v>12</v>
      </c>
      <c r="AV690">
        <f t="shared" si="1943"/>
        <v>1.0093669392287659</v>
      </c>
      <c r="AW690" s="4">
        <f t="shared" si="1944"/>
        <v>4.205695580119858E-2</v>
      </c>
      <c r="AX690">
        <f t="shared" si="1945"/>
        <v>1.7616776450319477E-2</v>
      </c>
      <c r="AY690">
        <f t="shared" si="1946"/>
        <v>0.27503225504890555</v>
      </c>
      <c r="AZ690" s="4">
        <f t="shared" si="1947"/>
        <v>1.1459677293704397E-2</v>
      </c>
      <c r="BA690">
        <f t="shared" si="1948"/>
        <v>362059.99053495395</v>
      </c>
      <c r="BB690" t="s">
        <v>191</v>
      </c>
      <c r="BC690">
        <f t="shared" si="1949"/>
        <v>1.6701295647593883E-2</v>
      </c>
      <c r="BD690">
        <f t="shared" si="1950"/>
        <v>148.67278560734795</v>
      </c>
      <c r="BE690">
        <f t="shared" si="1951"/>
        <v>23.437029513799306</v>
      </c>
      <c r="BF690">
        <f t="shared" si="1952"/>
        <v>-2.268991757213081E-3</v>
      </c>
      <c r="BG690">
        <f t="shared" si="1953"/>
        <v>23.434760522042094</v>
      </c>
      <c r="BH690" s="19">
        <f t="shared" si="1954"/>
        <v>0.17391315252662295</v>
      </c>
      <c r="BI690">
        <f t="shared" si="1955"/>
        <v>8.3476453839490805</v>
      </c>
      <c r="BJ690">
        <f t="shared" si="1956"/>
        <v>15.768645383949082</v>
      </c>
      <c r="BK690">
        <f t="shared" si="1957"/>
        <v>348.15638640592954</v>
      </c>
      <c r="BL690">
        <f t="shared" si="1958"/>
        <v>6.0764752546290977</v>
      </c>
      <c r="BM690">
        <f t="shared" si="1959"/>
        <v>248.37329435330668</v>
      </c>
      <c r="BN690">
        <f t="shared" si="1960"/>
        <v>16.558219623553779</v>
      </c>
      <c r="BO690">
        <f t="shared" si="1961"/>
        <v>16</v>
      </c>
      <c r="BP690">
        <f t="shared" si="1962"/>
        <v>33</v>
      </c>
      <c r="BQ690">
        <f t="shared" si="1963"/>
        <v>29</v>
      </c>
      <c r="BR690">
        <f t="shared" si="1964"/>
        <v>-16.462113585415089</v>
      </c>
      <c r="BS690" t="str">
        <f t="shared" si="1965"/>
        <v>NEGATIF</v>
      </c>
      <c r="BT690">
        <f t="shared" si="1966"/>
        <v>-0.28731808390278207</v>
      </c>
      <c r="BU690">
        <f t="shared" si="1967"/>
        <v>16</v>
      </c>
      <c r="BV690">
        <f t="shared" si="1968"/>
        <v>-1948</v>
      </c>
      <c r="BW690">
        <f t="shared" si="1969"/>
        <v>16</v>
      </c>
      <c r="BX690" t="str">
        <f t="shared" si="1970"/>
        <v>NEGATIF</v>
      </c>
      <c r="BY690">
        <f t="shared" si="1971"/>
        <v>-26.446627207861262</v>
      </c>
      <c r="BZ690">
        <f t="shared" si="1972"/>
        <v>153.55337279213873</v>
      </c>
      <c r="CA690">
        <f t="shared" si="1973"/>
        <v>63.771760564436413</v>
      </c>
      <c r="CB690" t="str">
        <f t="shared" si="1974"/>
        <v>POSITIF</v>
      </c>
      <c r="CC690">
        <f t="shared" si="1975"/>
        <v>63</v>
      </c>
      <c r="CD690">
        <f t="shared" si="1976"/>
        <v>46</v>
      </c>
      <c r="CE690">
        <f t="shared" si="1977"/>
        <v>18</v>
      </c>
      <c r="CG690">
        <f t="shared" si="1978"/>
        <v>4.3349317604902415</v>
      </c>
      <c r="CH690">
        <f t="shared" si="1979"/>
        <v>0.40901373052601969</v>
      </c>
      <c r="CI690">
        <f t="shared" si="1980"/>
        <v>0.40905333190288368</v>
      </c>
    </row>
    <row r="691" spans="1:87">
      <c r="A691">
        <f t="shared" ref="A691:E691" si="2036">A593</f>
        <v>7.0027777777777782</v>
      </c>
      <c r="B691">
        <f t="shared" si="2036"/>
        <v>111.315</v>
      </c>
      <c r="C691">
        <f t="shared" si="2036"/>
        <v>7</v>
      </c>
      <c r="D691">
        <f t="shared" si="2036"/>
        <v>2017</v>
      </c>
      <c r="E691">
        <f t="shared" si="2036"/>
        <v>5</v>
      </c>
      <c r="F691">
        <f t="shared" si="1986"/>
        <v>23</v>
      </c>
      <c r="G691">
        <f t="shared" ref="G691:M691" si="2037">G593</f>
        <v>0.12222152900771403</v>
      </c>
      <c r="H691">
        <f t="shared" si="2037"/>
        <v>23</v>
      </c>
      <c r="I691">
        <f t="shared" si="2037"/>
        <v>30</v>
      </c>
      <c r="J691">
        <f t="shared" si="2037"/>
        <v>23.5</v>
      </c>
      <c r="K691">
        <f t="shared" si="2037"/>
        <v>0</v>
      </c>
      <c r="L691">
        <f t="shared" si="2037"/>
        <v>20</v>
      </c>
      <c r="M691">
        <f t="shared" si="2037"/>
        <v>-13</v>
      </c>
      <c r="N691">
        <f t="shared" si="1911"/>
        <v>2457897.1875</v>
      </c>
      <c r="O691">
        <f t="shared" si="1844"/>
        <v>8.1270152549154447E-4</v>
      </c>
      <c r="P691">
        <f t="shared" si="1912"/>
        <v>2457897.1883127014</v>
      </c>
      <c r="Q691">
        <f t="shared" si="1913"/>
        <v>0.17391343771940904</v>
      </c>
      <c r="R691">
        <f t="shared" si="1914"/>
        <v>249.44414268418609</v>
      </c>
      <c r="S691">
        <f t="shared" si="1915"/>
        <v>326.24630533516756</v>
      </c>
      <c r="T691">
        <f t="shared" si="1916"/>
        <v>4.3536215896535735</v>
      </c>
      <c r="U691">
        <f t="shared" si="1917"/>
        <v>5.6940722005654161</v>
      </c>
      <c r="V691">
        <f t="shared" si="1918"/>
        <v>148.66771574250674</v>
      </c>
      <c r="W691">
        <f t="shared" si="1919"/>
        <v>2.5947411311257489</v>
      </c>
      <c r="X691">
        <f t="shared" si="1920"/>
        <v>61.483497332332263</v>
      </c>
      <c r="Y691">
        <f t="shared" si="1921"/>
        <v>1.0730894640903483</v>
      </c>
      <c r="Z691">
        <f t="shared" si="1922"/>
        <v>138.24454013289233</v>
      </c>
      <c r="AA691">
        <f t="shared" si="1923"/>
        <v>2.4128223982244101</v>
      </c>
      <c r="AB691">
        <f t="shared" si="1924"/>
        <v>-12419.910539184157</v>
      </c>
      <c r="AC691">
        <f t="shared" si="1925"/>
        <v>68.629245654504004</v>
      </c>
      <c r="AD691">
        <f t="shared" si="1926"/>
        <v>-2175.1035690255226</v>
      </c>
      <c r="AE691">
        <f t="shared" si="1927"/>
        <v>-9.6611976162592583</v>
      </c>
      <c r="AF691">
        <f t="shared" si="1928"/>
        <v>361.95925199322289</v>
      </c>
      <c r="AG691">
        <f t="shared" si="1929"/>
        <v>2965.0337606966018</v>
      </c>
      <c r="AH691">
        <f t="shared" si="1930"/>
        <v>-11209.05304748161</v>
      </c>
      <c r="AI691">
        <f t="shared" si="1931"/>
        <v>-3.1136258465226692</v>
      </c>
      <c r="AJ691">
        <f t="shared" si="1932"/>
        <v>246.33051683766342</v>
      </c>
      <c r="AK691">
        <f t="shared" si="1933"/>
        <v>4.2992785669565574</v>
      </c>
      <c r="AL691">
        <f t="shared" si="1934"/>
        <v>246</v>
      </c>
      <c r="AM691">
        <f t="shared" si="1935"/>
        <v>19</v>
      </c>
      <c r="AN691">
        <f t="shared" si="1936"/>
        <v>49</v>
      </c>
      <c r="AP691">
        <f t="shared" si="1937"/>
        <v>4.9536224549414341</v>
      </c>
      <c r="AQ691">
        <f t="shared" si="1938"/>
        <v>8.645702173945248E-2</v>
      </c>
      <c r="AR691" t="str">
        <f t="shared" si="1939"/>
        <v>POSITIF</v>
      </c>
      <c r="AS691">
        <f t="shared" si="1940"/>
        <v>4</v>
      </c>
      <c r="AT691">
        <f t="shared" si="1941"/>
        <v>57</v>
      </c>
      <c r="AU691">
        <f t="shared" si="1942"/>
        <v>13</v>
      </c>
      <c r="AV691">
        <f t="shared" si="1943"/>
        <v>1.0094688070765661</v>
      </c>
      <c r="AW691" s="4">
        <f t="shared" si="1944"/>
        <v>4.2061200294856917E-2</v>
      </c>
      <c r="AX691">
        <f t="shared" si="1945"/>
        <v>1.7618554379665512E-2</v>
      </c>
      <c r="AY691">
        <f t="shared" si="1946"/>
        <v>0.27506000933642127</v>
      </c>
      <c r="AZ691" s="4">
        <f t="shared" si="1947"/>
        <v>1.1460833722350886E-2</v>
      </c>
      <c r="BA691">
        <f t="shared" si="1948"/>
        <v>362023.45799823833</v>
      </c>
      <c r="BB691" t="s">
        <v>191</v>
      </c>
      <c r="BC691">
        <f t="shared" si="1949"/>
        <v>1.6701295635615784E-2</v>
      </c>
      <c r="BD691">
        <f t="shared" si="1950"/>
        <v>148.6722340056393</v>
      </c>
      <c r="BE691">
        <f t="shared" si="1951"/>
        <v>23.437029510090611</v>
      </c>
      <c r="BF691">
        <f t="shared" si="1952"/>
        <v>-2.2690265776529181E-3</v>
      </c>
      <c r="BG691">
        <f t="shared" si="1953"/>
        <v>23.434760483512957</v>
      </c>
      <c r="BH691" s="19">
        <f t="shared" si="1954"/>
        <v>0.17391343771940904</v>
      </c>
      <c r="BI691">
        <f t="shared" si="1955"/>
        <v>8.5983298595373832</v>
      </c>
      <c r="BJ691">
        <f t="shared" si="1956"/>
        <v>16.019329859537383</v>
      </c>
      <c r="BK691">
        <f t="shared" si="1957"/>
        <v>351.91387335662245</v>
      </c>
      <c r="BL691">
        <f t="shared" si="1958"/>
        <v>6.1420557735194103</v>
      </c>
      <c r="BM691">
        <f t="shared" si="1959"/>
        <v>248.3760745364383</v>
      </c>
      <c r="BN691">
        <f t="shared" si="1960"/>
        <v>16.558404969095886</v>
      </c>
      <c r="BO691">
        <f t="shared" si="1961"/>
        <v>16</v>
      </c>
      <c r="BP691">
        <f t="shared" si="1962"/>
        <v>33</v>
      </c>
      <c r="BQ691">
        <f t="shared" si="1963"/>
        <v>30</v>
      </c>
      <c r="BR691">
        <f t="shared" si="1964"/>
        <v>-16.478834240117077</v>
      </c>
      <c r="BS691" t="str">
        <f t="shared" si="1965"/>
        <v>NEGATIF</v>
      </c>
      <c r="BT691">
        <f t="shared" si="1966"/>
        <v>-0.28760991438042083</v>
      </c>
      <c r="BU691">
        <f t="shared" si="1967"/>
        <v>16</v>
      </c>
      <c r="BV691">
        <f t="shared" si="1968"/>
        <v>-1949</v>
      </c>
      <c r="BW691">
        <f t="shared" si="1969"/>
        <v>16</v>
      </c>
      <c r="BX691" t="str">
        <f t="shared" si="1970"/>
        <v>NEGATIF</v>
      </c>
      <c r="BY691">
        <f t="shared" si="1971"/>
        <v>-18.75273942621525</v>
      </c>
      <c r="BZ691">
        <f t="shared" si="1972"/>
        <v>161.24726057378476</v>
      </c>
      <c r="CA691">
        <f t="shared" si="1973"/>
        <v>65.19286623696442</v>
      </c>
      <c r="CB691" t="str">
        <f t="shared" si="1974"/>
        <v>POSITIF</v>
      </c>
      <c r="CC691">
        <f t="shared" si="1975"/>
        <v>65</v>
      </c>
      <c r="CD691">
        <f t="shared" si="1976"/>
        <v>11</v>
      </c>
      <c r="CE691">
        <f t="shared" si="1977"/>
        <v>34</v>
      </c>
      <c r="CG691">
        <f t="shared" si="1978"/>
        <v>4.3349802838396974</v>
      </c>
      <c r="CH691">
        <f t="shared" si="1979"/>
        <v>0.40901372985355944</v>
      </c>
      <c r="CI691">
        <f t="shared" si="1980"/>
        <v>0.40905333183815473</v>
      </c>
    </row>
    <row r="692" spans="1:87">
      <c r="A692">
        <f t="shared" ref="A692:E692" si="2038">A594</f>
        <v>7.0027777777777782</v>
      </c>
      <c r="B692">
        <f t="shared" si="2038"/>
        <v>111.315</v>
      </c>
      <c r="C692">
        <f t="shared" si="2038"/>
        <v>7</v>
      </c>
      <c r="D692">
        <f t="shared" si="2038"/>
        <v>2017</v>
      </c>
      <c r="E692">
        <f t="shared" si="2038"/>
        <v>5</v>
      </c>
      <c r="F692">
        <f t="shared" si="1986"/>
        <v>23</v>
      </c>
      <c r="G692">
        <f t="shared" ref="G692:M692" si="2039">G594</f>
        <v>0.12222152900771403</v>
      </c>
      <c r="H692">
        <f t="shared" si="2039"/>
        <v>23</v>
      </c>
      <c r="I692">
        <f t="shared" si="2039"/>
        <v>45</v>
      </c>
      <c r="J692">
        <f t="shared" si="2039"/>
        <v>23.75</v>
      </c>
      <c r="K692">
        <f t="shared" si="2039"/>
        <v>0</v>
      </c>
      <c r="L692">
        <f t="shared" si="2039"/>
        <v>20</v>
      </c>
      <c r="M692">
        <f t="shared" si="2039"/>
        <v>-13</v>
      </c>
      <c r="N692">
        <f t="shared" si="1911"/>
        <v>2457897.197916667</v>
      </c>
      <c r="O692">
        <f t="shared" si="1844"/>
        <v>8.1270152549154447E-4</v>
      </c>
      <c r="P692">
        <f t="shared" si="1912"/>
        <v>2457897.1987293684</v>
      </c>
      <c r="Q692">
        <f t="shared" si="1913"/>
        <v>0.17391372291220786</v>
      </c>
      <c r="R692">
        <f t="shared" si="1914"/>
        <v>249.44414268418609</v>
      </c>
      <c r="S692">
        <f t="shared" si="1915"/>
        <v>326.38239901051566</v>
      </c>
      <c r="T692">
        <f t="shared" si="1916"/>
        <v>4.3536215896535735</v>
      </c>
      <c r="U692">
        <f t="shared" si="1917"/>
        <v>5.6964474832913812</v>
      </c>
      <c r="V692">
        <f t="shared" si="1918"/>
        <v>148.66716413913645</v>
      </c>
      <c r="W692">
        <f t="shared" si="1919"/>
        <v>2.5947315038307721</v>
      </c>
      <c r="X692">
        <f t="shared" si="1920"/>
        <v>61.493764492402988</v>
      </c>
      <c r="Y692">
        <f t="shared" si="1921"/>
        <v>1.0732686598384118</v>
      </c>
      <c r="Z692">
        <f t="shared" si="1922"/>
        <v>138.2548068027163</v>
      </c>
      <c r="AA692">
        <f t="shared" si="1923"/>
        <v>2.4130015854160538</v>
      </c>
      <c r="AB692">
        <f t="shared" si="1924"/>
        <v>-12375.163578607604</v>
      </c>
      <c r="AC692">
        <f t="shared" si="1925"/>
        <v>69.698271177578448</v>
      </c>
      <c r="AD692">
        <f t="shared" si="1926"/>
        <v>-2193.9701941197363</v>
      </c>
      <c r="AE692">
        <f t="shared" si="1927"/>
        <v>-16.517986118275168</v>
      </c>
      <c r="AF692">
        <f t="shared" si="1928"/>
        <v>361.83993243221153</v>
      </c>
      <c r="AG692">
        <f t="shared" si="1929"/>
        <v>2957.058920302492</v>
      </c>
      <c r="AH692">
        <f t="shared" si="1930"/>
        <v>-11197.054634933334</v>
      </c>
      <c r="AI692">
        <f t="shared" si="1931"/>
        <v>-3.1102929541481483</v>
      </c>
      <c r="AJ692">
        <f t="shared" si="1932"/>
        <v>246.33384973003794</v>
      </c>
      <c r="AK692">
        <f t="shared" si="1933"/>
        <v>4.2993367369021067</v>
      </c>
      <c r="AL692">
        <f t="shared" si="1934"/>
        <v>246</v>
      </c>
      <c r="AM692">
        <f t="shared" si="1935"/>
        <v>20</v>
      </c>
      <c r="AN692">
        <f t="shared" si="1936"/>
        <v>1</v>
      </c>
      <c r="AP692">
        <f t="shared" si="1937"/>
        <v>4.9662996511760404</v>
      </c>
      <c r="AQ692">
        <f t="shared" si="1938"/>
        <v>8.6678280553667789E-2</v>
      </c>
      <c r="AR692" t="str">
        <f t="shared" si="1939"/>
        <v>POSITIF</v>
      </c>
      <c r="AS692">
        <f t="shared" si="1940"/>
        <v>4</v>
      </c>
      <c r="AT692">
        <f t="shared" si="1941"/>
        <v>57</v>
      </c>
      <c r="AU692">
        <f t="shared" si="1942"/>
        <v>58</v>
      </c>
      <c r="AV692">
        <f t="shared" si="1943"/>
        <v>1.0095703574189623</v>
      </c>
      <c r="AW692" s="4">
        <f t="shared" si="1944"/>
        <v>4.2065431559123428E-2</v>
      </c>
      <c r="AX692">
        <f t="shared" si="1945"/>
        <v>1.7620326767496853E-2</v>
      </c>
      <c r="AY692">
        <f t="shared" si="1946"/>
        <v>0.27508767711756565</v>
      </c>
      <c r="AZ692" s="4">
        <f t="shared" si="1947"/>
        <v>1.1461986546565236E-2</v>
      </c>
      <c r="BA692">
        <f t="shared" si="1948"/>
        <v>361987.04666583118</v>
      </c>
      <c r="BB692" t="s">
        <v>191</v>
      </c>
      <c r="BC692">
        <f t="shared" si="1949"/>
        <v>1.6701295623637688E-2</v>
      </c>
      <c r="BD692">
        <f t="shared" si="1950"/>
        <v>148.67168240390598</v>
      </c>
      <c r="BE692">
        <f t="shared" si="1951"/>
        <v>23.437029506381915</v>
      </c>
      <c r="BF692">
        <f t="shared" si="1952"/>
        <v>-2.2690613868254724E-3</v>
      </c>
      <c r="BG692">
        <f t="shared" si="1953"/>
        <v>23.434760444995089</v>
      </c>
      <c r="BH692" s="19">
        <f t="shared" si="1954"/>
        <v>0.17391372291220786</v>
      </c>
      <c r="BI692">
        <f t="shared" si="1955"/>
        <v>8.8490143463015549</v>
      </c>
      <c r="BJ692">
        <f t="shared" si="1956"/>
        <v>16.270014346301554</v>
      </c>
      <c r="BK692">
        <f t="shared" si="1957"/>
        <v>355.67112057149927</v>
      </c>
      <c r="BL692">
        <f t="shared" si="1958"/>
        <v>6.2076321082303982</v>
      </c>
      <c r="BM692">
        <f t="shared" si="1959"/>
        <v>248.37909462302406</v>
      </c>
      <c r="BN692">
        <f t="shared" si="1960"/>
        <v>16.558606308201604</v>
      </c>
      <c r="BO692">
        <f t="shared" si="1961"/>
        <v>16</v>
      </c>
      <c r="BP692">
        <f t="shared" si="1962"/>
        <v>33</v>
      </c>
      <c r="BQ692">
        <f t="shared" si="1963"/>
        <v>30</v>
      </c>
      <c r="BR692">
        <f t="shared" si="1964"/>
        <v>-16.466886733163243</v>
      </c>
      <c r="BS692" t="str">
        <f t="shared" si="1965"/>
        <v>NEGATIF</v>
      </c>
      <c r="BT692">
        <f t="shared" si="1966"/>
        <v>-0.28740139104667151</v>
      </c>
      <c r="BU692">
        <f t="shared" si="1967"/>
        <v>16</v>
      </c>
      <c r="BV692">
        <f t="shared" si="1968"/>
        <v>-1949</v>
      </c>
      <c r="BW692">
        <f t="shared" si="1969"/>
        <v>59</v>
      </c>
      <c r="BX692" t="str">
        <f t="shared" si="1970"/>
        <v>NEGATIF</v>
      </c>
      <c r="BY692">
        <f t="shared" si="1971"/>
        <v>-10.309651936630116</v>
      </c>
      <c r="BZ692">
        <f t="shared" si="1972"/>
        <v>169.6903480633699</v>
      </c>
      <c r="CA692">
        <f t="shared" si="1973"/>
        <v>66.142708955179444</v>
      </c>
      <c r="CB692" t="str">
        <f t="shared" si="1974"/>
        <v>POSITIF</v>
      </c>
      <c r="CC692">
        <f t="shared" si="1975"/>
        <v>66</v>
      </c>
      <c r="CD692">
        <f t="shared" si="1976"/>
        <v>8</v>
      </c>
      <c r="CE692">
        <f t="shared" si="1977"/>
        <v>33</v>
      </c>
      <c r="CG692">
        <f t="shared" si="1978"/>
        <v>4.3350329942943135</v>
      </c>
      <c r="CH692">
        <f t="shared" si="1979"/>
        <v>0.4090137291812958</v>
      </c>
      <c r="CI692">
        <f t="shared" si="1980"/>
        <v>0.40905333177342579</v>
      </c>
    </row>
    <row r="693" spans="1:87">
      <c r="A693">
        <f t="shared" ref="A693:E693" si="2040">A595</f>
        <v>7.0027777777777782</v>
      </c>
      <c r="B693">
        <f t="shared" si="2040"/>
        <v>111.315</v>
      </c>
      <c r="C693">
        <f t="shared" si="2040"/>
        <v>7</v>
      </c>
      <c r="D693">
        <f t="shared" si="2040"/>
        <v>2017</v>
      </c>
      <c r="E693">
        <f t="shared" si="2040"/>
        <v>5</v>
      </c>
      <c r="F693">
        <f t="shared" si="1986"/>
        <v>23</v>
      </c>
      <c r="G693">
        <f t="shared" ref="G693:M693" si="2041">G595</f>
        <v>0.12222152900771403</v>
      </c>
      <c r="H693">
        <f t="shared" si="2041"/>
        <v>24</v>
      </c>
      <c r="I693">
        <f t="shared" si="2041"/>
        <v>0</v>
      </c>
      <c r="J693">
        <f t="shared" si="2041"/>
        <v>24</v>
      </c>
      <c r="K693">
        <f t="shared" si="2041"/>
        <v>0</v>
      </c>
      <c r="L693">
        <f t="shared" si="2041"/>
        <v>20</v>
      </c>
      <c r="M693">
        <f t="shared" si="2041"/>
        <v>-13</v>
      </c>
      <c r="N693">
        <f t="shared" si="1911"/>
        <v>2457897.2083333335</v>
      </c>
      <c r="O693">
        <f t="shared" si="1844"/>
        <v>8.1270152549154447E-4</v>
      </c>
      <c r="P693">
        <f t="shared" si="1912"/>
        <v>2457897.2091460349</v>
      </c>
      <c r="Q693">
        <f t="shared" si="1913"/>
        <v>0.17391400810499394</v>
      </c>
      <c r="R693">
        <f t="shared" si="1914"/>
        <v>249.44414268418609</v>
      </c>
      <c r="S693">
        <f t="shared" si="1915"/>
        <v>326.51849267978105</v>
      </c>
      <c r="T693">
        <f t="shared" si="1916"/>
        <v>4.3536215896535735</v>
      </c>
      <c r="U693">
        <f t="shared" si="1917"/>
        <v>5.6988227659111823</v>
      </c>
      <c r="V693">
        <f t="shared" si="1918"/>
        <v>148.66661253579082</v>
      </c>
      <c r="W693">
        <f t="shared" si="1919"/>
        <v>2.5947218765362261</v>
      </c>
      <c r="X693">
        <f t="shared" si="1920"/>
        <v>61.504031652015328</v>
      </c>
      <c r="Y693">
        <f t="shared" si="1921"/>
        <v>1.0734478555784748</v>
      </c>
      <c r="Z693">
        <f t="shared" si="1922"/>
        <v>138.2650734720828</v>
      </c>
      <c r="AA693">
        <f t="shared" si="1923"/>
        <v>2.4131807725997132</v>
      </c>
      <c r="AB693">
        <f t="shared" si="1924"/>
        <v>-12330.345900386519</v>
      </c>
      <c r="AC693">
        <f t="shared" si="1925"/>
        <v>70.759949504262437</v>
      </c>
      <c r="AD693">
        <f t="shared" si="1926"/>
        <v>-2211.9117451894281</v>
      </c>
      <c r="AE693">
        <f t="shared" si="1927"/>
        <v>-23.37303325995634</v>
      </c>
      <c r="AF693">
        <f t="shared" si="1928"/>
        <v>361.71511898838406</v>
      </c>
      <c r="AG693">
        <f t="shared" si="1929"/>
        <v>2949.0608340266103</v>
      </c>
      <c r="AH693">
        <f t="shared" si="1930"/>
        <v>-11184.094776316648</v>
      </c>
      <c r="AI693">
        <f t="shared" si="1931"/>
        <v>-3.1066929934212912</v>
      </c>
      <c r="AJ693">
        <f t="shared" si="1932"/>
        <v>246.3374496907648</v>
      </c>
      <c r="AK693">
        <f t="shared" si="1933"/>
        <v>4.2993995680697328</v>
      </c>
      <c r="AL693">
        <f t="shared" si="1934"/>
        <v>246</v>
      </c>
      <c r="AM693">
        <f t="shared" si="1935"/>
        <v>20</v>
      </c>
      <c r="AN693">
        <f t="shared" si="1936"/>
        <v>14</v>
      </c>
      <c r="AP693">
        <f t="shared" si="1937"/>
        <v>4.9534854957862455</v>
      </c>
      <c r="AQ693">
        <f t="shared" si="1938"/>
        <v>8.6454631351253683E-2</v>
      </c>
      <c r="AR693" t="str">
        <f t="shared" si="1939"/>
        <v>POSITIF</v>
      </c>
      <c r="AS693">
        <f t="shared" si="1940"/>
        <v>4</v>
      </c>
      <c r="AT693">
        <f t="shared" si="1941"/>
        <v>57</v>
      </c>
      <c r="AU693">
        <f t="shared" si="1942"/>
        <v>12</v>
      </c>
      <c r="AV693">
        <f t="shared" si="1943"/>
        <v>1.009671589436786</v>
      </c>
      <c r="AW693" s="4">
        <f t="shared" si="1944"/>
        <v>4.2069649559866085E-2</v>
      </c>
      <c r="AX693">
        <f t="shared" si="1945"/>
        <v>1.7622093599516317E-2</v>
      </c>
      <c r="AY693">
        <f t="shared" si="1946"/>
        <v>0.27511525816916033</v>
      </c>
      <c r="AZ693" s="4">
        <f t="shared" si="1947"/>
        <v>1.1463135757048347E-2</v>
      </c>
      <c r="BA693">
        <f t="shared" si="1948"/>
        <v>361950.75676043559</v>
      </c>
      <c r="BB693" t="s">
        <v>191</v>
      </c>
      <c r="BC693">
        <f t="shared" si="1949"/>
        <v>1.6701295611659592E-2</v>
      </c>
      <c r="BD693">
        <f t="shared" si="1950"/>
        <v>148.67113080219733</v>
      </c>
      <c r="BE693">
        <f t="shared" si="1951"/>
        <v>23.437029502673219</v>
      </c>
      <c r="BF693">
        <f t="shared" si="1952"/>
        <v>-2.2690961847215245E-3</v>
      </c>
      <c r="BG693">
        <f t="shared" si="1953"/>
        <v>23.434760406488497</v>
      </c>
      <c r="BH693" s="19">
        <f t="shared" si="1954"/>
        <v>0.17391400810499394</v>
      </c>
      <c r="BI693">
        <f t="shared" si="1955"/>
        <v>9.0996988218898576</v>
      </c>
      <c r="BJ693">
        <f t="shared" si="1956"/>
        <v>16.520698821889859</v>
      </c>
      <c r="BK693">
        <f t="shared" si="1957"/>
        <v>359.42812560485413</v>
      </c>
      <c r="BL693">
        <f t="shared" si="1958"/>
        <v>6.2732042160764401</v>
      </c>
      <c r="BM693">
        <f t="shared" si="1959"/>
        <v>248.38235672349373</v>
      </c>
      <c r="BN693">
        <f t="shared" si="1960"/>
        <v>16.55882378156625</v>
      </c>
      <c r="BO693">
        <f t="shared" si="1961"/>
        <v>16</v>
      </c>
      <c r="BP693">
        <f t="shared" si="1962"/>
        <v>33</v>
      </c>
      <c r="BQ693">
        <f t="shared" si="1963"/>
        <v>31</v>
      </c>
      <c r="BR693">
        <f t="shared" si="1964"/>
        <v>-16.480119082957028</v>
      </c>
      <c r="BS693" t="str">
        <f t="shared" si="1965"/>
        <v>NEGATIF</v>
      </c>
      <c r="BT693">
        <f t="shared" si="1966"/>
        <v>-0.28763233911834868</v>
      </c>
      <c r="BU693">
        <f t="shared" si="1967"/>
        <v>16</v>
      </c>
      <c r="BV693">
        <f t="shared" si="1968"/>
        <v>-1949</v>
      </c>
      <c r="BW693">
        <f t="shared" si="1969"/>
        <v>11</v>
      </c>
      <c r="BX693" t="str">
        <f t="shared" si="1970"/>
        <v>NEGATIF</v>
      </c>
      <c r="BY693">
        <f t="shared" si="1971"/>
        <v>-1.375930365669408</v>
      </c>
      <c r="BZ693">
        <f t="shared" si="1972"/>
        <v>178.6240696343306</v>
      </c>
      <c r="CA693">
        <f t="shared" si="1973"/>
        <v>66.510287385260753</v>
      </c>
      <c r="CB693" t="str">
        <f t="shared" si="1974"/>
        <v>POSITIF</v>
      </c>
      <c r="CC693">
        <f t="shared" si="1975"/>
        <v>66</v>
      </c>
      <c r="CD693">
        <f t="shared" si="1976"/>
        <v>30</v>
      </c>
      <c r="CE693">
        <f t="shared" si="1977"/>
        <v>37</v>
      </c>
      <c r="CG693">
        <f t="shared" si="1978"/>
        <v>4.3350899286880402</v>
      </c>
      <c r="CH693">
        <f t="shared" si="1979"/>
        <v>0.40901372850922901</v>
      </c>
      <c r="CI693">
        <f t="shared" si="1980"/>
        <v>0.40905333170869684</v>
      </c>
    </row>
    <row r="694" spans="1:87">
      <c r="A694">
        <f t="shared" ref="A694:E694" si="2042">A596</f>
        <v>7.0027777777777782</v>
      </c>
      <c r="B694">
        <f t="shared" si="2042"/>
        <v>111.315</v>
      </c>
      <c r="C694">
        <f t="shared" si="2042"/>
        <v>7</v>
      </c>
      <c r="D694">
        <f t="shared" si="2042"/>
        <v>2017</v>
      </c>
      <c r="E694">
        <f t="shared" si="2042"/>
        <v>5</v>
      </c>
      <c r="F694">
        <f t="shared" si="1986"/>
        <v>23</v>
      </c>
      <c r="G694">
        <f t="shared" ref="G694:M694" si="2043">G596</f>
        <v>0.12222152900771403</v>
      </c>
      <c r="H694">
        <f t="shared" si="2043"/>
        <v>24</v>
      </c>
      <c r="I694">
        <f t="shared" si="2043"/>
        <v>15</v>
      </c>
      <c r="J694">
        <f t="shared" si="2043"/>
        <v>24.25</v>
      </c>
      <c r="K694">
        <f t="shared" si="2043"/>
        <v>0</v>
      </c>
      <c r="L694">
        <f t="shared" si="2043"/>
        <v>20</v>
      </c>
      <c r="M694">
        <f t="shared" si="2043"/>
        <v>-13</v>
      </c>
      <c r="N694">
        <f t="shared" si="1911"/>
        <v>2457897.21875</v>
      </c>
      <c r="O694">
        <f t="shared" ref="O694:O696" si="2044">O400</f>
        <v>8.1270152549154447E-4</v>
      </c>
      <c r="P694">
        <f t="shared" si="1912"/>
        <v>2457897.2195627014</v>
      </c>
      <c r="Q694">
        <f t="shared" si="1913"/>
        <v>0.17391429329778002</v>
      </c>
      <c r="R694">
        <f t="shared" si="1914"/>
        <v>249.44414268418609</v>
      </c>
      <c r="S694">
        <f t="shared" si="1915"/>
        <v>326.65458634903189</v>
      </c>
      <c r="T694">
        <f t="shared" si="1916"/>
        <v>4.3536215896535735</v>
      </c>
      <c r="U694">
        <f t="shared" si="1917"/>
        <v>5.7011980485307294</v>
      </c>
      <c r="V694">
        <f t="shared" si="1918"/>
        <v>148.66606093244513</v>
      </c>
      <c r="W694">
        <f t="shared" si="1919"/>
        <v>2.5947122492416788</v>
      </c>
      <c r="X694">
        <f t="shared" si="1920"/>
        <v>61.514298811626759</v>
      </c>
      <c r="Y694">
        <f t="shared" si="1921"/>
        <v>1.073627051318522</v>
      </c>
      <c r="Z694">
        <f t="shared" si="1922"/>
        <v>138.2753401414484</v>
      </c>
      <c r="AA694">
        <f t="shared" si="1923"/>
        <v>2.4133599597833562</v>
      </c>
      <c r="AB694">
        <f t="shared" si="1924"/>
        <v>-12285.457755387079</v>
      </c>
      <c r="AC694">
        <f t="shared" si="1925"/>
        <v>71.814168766975314</v>
      </c>
      <c r="AD694">
        <f t="shared" si="1926"/>
        <v>-2228.9206581584908</v>
      </c>
      <c r="AE694">
        <f t="shared" si="1927"/>
        <v>-30.225616799788796</v>
      </c>
      <c r="AF694">
        <f t="shared" si="1928"/>
        <v>361.58481510692695</v>
      </c>
      <c r="AG694">
        <f t="shared" si="1929"/>
        <v>2941.0395621085581</v>
      </c>
      <c r="AH694">
        <f t="shared" si="1930"/>
        <v>-11170.165484362897</v>
      </c>
      <c r="AI694">
        <f t="shared" si="1931"/>
        <v>-3.1028237456563601</v>
      </c>
      <c r="AJ694">
        <f t="shared" si="1932"/>
        <v>246.34131893852972</v>
      </c>
      <c r="AK694">
        <f t="shared" si="1933"/>
        <v>4.2994670991828068</v>
      </c>
      <c r="AL694">
        <f t="shared" si="1934"/>
        <v>246</v>
      </c>
      <c r="AM694">
        <f t="shared" si="1935"/>
        <v>20</v>
      </c>
      <c r="AN694">
        <f t="shared" si="1936"/>
        <v>28</v>
      </c>
      <c r="AP694">
        <f t="shared" si="1937"/>
        <v>4.9623962951415672</v>
      </c>
      <c r="AQ694">
        <f t="shared" si="1938"/>
        <v>8.6610154138988635E-2</v>
      </c>
      <c r="AR694" t="str">
        <f t="shared" si="1939"/>
        <v>POSITIF</v>
      </c>
      <c r="AS694">
        <f t="shared" si="1940"/>
        <v>4</v>
      </c>
      <c r="AT694">
        <f t="shared" si="1941"/>
        <v>57</v>
      </c>
      <c r="AU694">
        <f t="shared" si="1942"/>
        <v>44</v>
      </c>
      <c r="AV694">
        <f t="shared" si="1943"/>
        <v>1.0097725023267727</v>
      </c>
      <c r="AW694" s="4">
        <f t="shared" si="1944"/>
        <v>4.2073854263615533E-2</v>
      </c>
      <c r="AX694">
        <f t="shared" si="1945"/>
        <v>1.7623854861704286E-2</v>
      </c>
      <c r="AY694">
        <f t="shared" si="1946"/>
        <v>0.27514275227236024</v>
      </c>
      <c r="AZ694" s="4">
        <f t="shared" si="1947"/>
        <v>1.1464281344681677E-2</v>
      </c>
      <c r="BA694">
        <f t="shared" si="1948"/>
        <v>361914.58849907736</v>
      </c>
      <c r="BB694" t="s">
        <v>191</v>
      </c>
      <c r="BC694">
        <f t="shared" si="1949"/>
        <v>1.6701295599681493E-2</v>
      </c>
      <c r="BD694">
        <f t="shared" si="1950"/>
        <v>148.67057920048867</v>
      </c>
      <c r="BE694">
        <f t="shared" si="1951"/>
        <v>23.437029498964524</v>
      </c>
      <c r="BF694">
        <f t="shared" si="1952"/>
        <v>-2.2691309713365089E-3</v>
      </c>
      <c r="BG694">
        <f t="shared" si="1953"/>
        <v>23.434760367993189</v>
      </c>
      <c r="BH694" s="19">
        <f t="shared" si="1954"/>
        <v>0.17391429329778002</v>
      </c>
      <c r="BI694">
        <f t="shared" si="1955"/>
        <v>9.3503832974471148</v>
      </c>
      <c r="BJ694">
        <f t="shared" si="1956"/>
        <v>16.771383297447116</v>
      </c>
      <c r="BK694">
        <f t="shared" si="1957"/>
        <v>3.1848866108648011</v>
      </c>
      <c r="BL694">
        <f t="shared" si="1958"/>
        <v>5.5586757662274187E-2</v>
      </c>
      <c r="BM694">
        <f t="shared" si="1959"/>
        <v>248.38586285084196</v>
      </c>
      <c r="BN694">
        <f t="shared" si="1960"/>
        <v>16.559057523389463</v>
      </c>
      <c r="BO694">
        <f t="shared" si="1961"/>
        <v>16</v>
      </c>
      <c r="BP694">
        <f t="shared" si="1962"/>
        <v>33</v>
      </c>
      <c r="BQ694">
        <f t="shared" si="1963"/>
        <v>32</v>
      </c>
      <c r="BR694">
        <f t="shared" si="1964"/>
        <v>-16.471974130504051</v>
      </c>
      <c r="BS694" t="str">
        <f t="shared" si="1965"/>
        <v>NEGATIF</v>
      </c>
      <c r="BT694">
        <f t="shared" si="1966"/>
        <v>-0.28749018288062583</v>
      </c>
      <c r="BU694">
        <f t="shared" si="1967"/>
        <v>16</v>
      </c>
      <c r="BV694">
        <f t="shared" si="1968"/>
        <v>-1949</v>
      </c>
      <c r="BW694">
        <f t="shared" si="1969"/>
        <v>40</v>
      </c>
      <c r="BX694" t="str">
        <f t="shared" si="1970"/>
        <v>NEGATIF</v>
      </c>
      <c r="BY694">
        <f t="shared" si="1971"/>
        <v>7.6214161376359542</v>
      </c>
      <c r="BZ694">
        <f t="shared" si="1972"/>
        <v>187.62141613763595</v>
      </c>
      <c r="CA694">
        <f t="shared" si="1973"/>
        <v>66.314686333131633</v>
      </c>
      <c r="CB694" t="str">
        <f t="shared" si="1974"/>
        <v>POSITIF</v>
      </c>
      <c r="CC694">
        <f t="shared" si="1975"/>
        <v>66</v>
      </c>
      <c r="CD694">
        <f t="shared" si="1976"/>
        <v>18</v>
      </c>
      <c r="CE694">
        <f t="shared" si="1977"/>
        <v>52</v>
      </c>
      <c r="CG694">
        <f t="shared" si="1978"/>
        <v>4.3351511221542616</v>
      </c>
      <c r="CH694">
        <f t="shared" si="1979"/>
        <v>0.40901372783735912</v>
      </c>
      <c r="CI694">
        <f t="shared" si="1980"/>
        <v>0.4090533316439679</v>
      </c>
    </row>
    <row r="695" spans="1:87">
      <c r="A695">
        <f t="shared" ref="A695:E695" si="2045">A597</f>
        <v>7.0027777777777782</v>
      </c>
      <c r="B695">
        <f t="shared" si="2045"/>
        <v>111.315</v>
      </c>
      <c r="C695">
        <f t="shared" si="2045"/>
        <v>7</v>
      </c>
      <c r="D695">
        <f t="shared" si="2045"/>
        <v>2017</v>
      </c>
      <c r="E695">
        <f t="shared" si="2045"/>
        <v>5</v>
      </c>
      <c r="F695">
        <f t="shared" si="1986"/>
        <v>23</v>
      </c>
      <c r="G695">
        <f t="shared" ref="G695:M695" si="2046">G597</f>
        <v>0.12222152900771403</v>
      </c>
      <c r="H695">
        <f t="shared" si="2046"/>
        <v>24</v>
      </c>
      <c r="I695">
        <f t="shared" si="2046"/>
        <v>30</v>
      </c>
      <c r="J695">
        <f t="shared" si="2046"/>
        <v>24.5</v>
      </c>
      <c r="K695">
        <f t="shared" si="2046"/>
        <v>0</v>
      </c>
      <c r="L695">
        <f t="shared" si="2046"/>
        <v>20</v>
      </c>
      <c r="M695">
        <f t="shared" si="2046"/>
        <v>-13</v>
      </c>
      <c r="N695">
        <f t="shared" si="1911"/>
        <v>2457897.229166667</v>
      </c>
      <c r="O695">
        <f t="shared" si="2044"/>
        <v>8.1270152549154447E-4</v>
      </c>
      <c r="P695">
        <f t="shared" si="1912"/>
        <v>2457897.2299793684</v>
      </c>
      <c r="Q695">
        <f t="shared" si="1913"/>
        <v>0.17391457849057884</v>
      </c>
      <c r="R695">
        <f t="shared" si="1914"/>
        <v>249.44414268418609</v>
      </c>
      <c r="S695">
        <f t="shared" si="1915"/>
        <v>326.79068002437998</v>
      </c>
      <c r="T695">
        <f t="shared" si="1916"/>
        <v>4.3536215896535735</v>
      </c>
      <c r="U695">
        <f t="shared" si="1917"/>
        <v>5.7035733312566936</v>
      </c>
      <c r="V695">
        <f t="shared" si="1918"/>
        <v>148.66550932907484</v>
      </c>
      <c r="W695">
        <f t="shared" si="1919"/>
        <v>2.594702621946702</v>
      </c>
      <c r="X695">
        <f t="shared" si="1920"/>
        <v>61.524565971698394</v>
      </c>
      <c r="Y695">
        <f t="shared" si="1921"/>
        <v>1.0738062470666014</v>
      </c>
      <c r="Z695">
        <f t="shared" si="1922"/>
        <v>138.28560681127237</v>
      </c>
      <c r="AA695">
        <f t="shared" si="1923"/>
        <v>2.4135391469749998</v>
      </c>
      <c r="AB695">
        <f t="shared" si="1924"/>
        <v>-12240.499394846043</v>
      </c>
      <c r="AC695">
        <f t="shared" si="1925"/>
        <v>72.860817883463667</v>
      </c>
      <c r="AD695">
        <f t="shared" si="1926"/>
        <v>-2244.9897620309121</v>
      </c>
      <c r="AE695">
        <f t="shared" si="1927"/>
        <v>-37.075014757312914</v>
      </c>
      <c r="AF695">
        <f t="shared" si="1928"/>
        <v>361.44902437530396</v>
      </c>
      <c r="AG695">
        <f t="shared" si="1929"/>
        <v>2932.9951649547106</v>
      </c>
      <c r="AH695">
        <f t="shared" si="1930"/>
        <v>-11155.259164420788</v>
      </c>
      <c r="AI695">
        <f t="shared" si="1931"/>
        <v>-3.0986831012279965</v>
      </c>
      <c r="AJ695">
        <f t="shared" si="1932"/>
        <v>246.34545958295809</v>
      </c>
      <c r="AK695">
        <f t="shared" si="1933"/>
        <v>4.2995393670612359</v>
      </c>
      <c r="AL695">
        <f t="shared" si="1934"/>
        <v>246</v>
      </c>
      <c r="AM695">
        <f t="shared" si="1935"/>
        <v>20</v>
      </c>
      <c r="AN695">
        <f t="shared" si="1936"/>
        <v>43</v>
      </c>
      <c r="AP695">
        <f t="shared" si="1937"/>
        <v>4.9544520354532393</v>
      </c>
      <c r="AQ695">
        <f t="shared" si="1938"/>
        <v>8.6471500650793856E-2</v>
      </c>
      <c r="AR695" t="str">
        <f t="shared" si="1939"/>
        <v>POSITIF</v>
      </c>
      <c r="AS695">
        <f t="shared" si="1940"/>
        <v>4</v>
      </c>
      <c r="AT695">
        <f t="shared" si="1941"/>
        <v>57</v>
      </c>
      <c r="AU695">
        <f t="shared" si="1942"/>
        <v>16</v>
      </c>
      <c r="AV695">
        <f t="shared" si="1943"/>
        <v>1.0098730952879214</v>
      </c>
      <c r="AW695" s="4">
        <f t="shared" si="1944"/>
        <v>4.2078045636996721E-2</v>
      </c>
      <c r="AX695">
        <f t="shared" si="1945"/>
        <v>1.7625610540080661E-2</v>
      </c>
      <c r="AY695">
        <f t="shared" si="1946"/>
        <v>0.275170159208937</v>
      </c>
      <c r="AZ695" s="4">
        <f t="shared" si="1947"/>
        <v>1.1465423300372375E-2</v>
      </c>
      <c r="BA695">
        <f t="shared" si="1948"/>
        <v>361878.54209799971</v>
      </c>
      <c r="BB695" t="s">
        <v>191</v>
      </c>
      <c r="BC695">
        <f t="shared" si="1949"/>
        <v>1.6701295587703398E-2</v>
      </c>
      <c r="BD695">
        <f t="shared" si="1950"/>
        <v>148.67002759875541</v>
      </c>
      <c r="BE695">
        <f t="shared" si="1951"/>
        <v>23.437029495255828</v>
      </c>
      <c r="BF695">
        <f t="shared" si="1952"/>
        <v>-2.2691657466658824E-3</v>
      </c>
      <c r="BG695">
        <f t="shared" si="1953"/>
        <v>23.434760329509164</v>
      </c>
      <c r="BH695" s="19">
        <f t="shared" si="1954"/>
        <v>0.17391457849057884</v>
      </c>
      <c r="BI695">
        <f t="shared" si="1955"/>
        <v>9.6010677842733756</v>
      </c>
      <c r="BJ695">
        <f t="shared" si="1956"/>
        <v>17.022067784273375</v>
      </c>
      <c r="BK695">
        <f t="shared" si="1957"/>
        <v>6.9414018446443748</v>
      </c>
      <c r="BL695">
        <f t="shared" si="1958"/>
        <v>0.12115031689305227</v>
      </c>
      <c r="BM695">
        <f t="shared" si="1959"/>
        <v>248.38961491945625</v>
      </c>
      <c r="BN695">
        <f t="shared" si="1960"/>
        <v>16.559307661297083</v>
      </c>
      <c r="BO695">
        <f t="shared" si="1961"/>
        <v>16</v>
      </c>
      <c r="BP695">
        <f t="shared" si="1962"/>
        <v>33</v>
      </c>
      <c r="BQ695">
        <f t="shared" si="1963"/>
        <v>33</v>
      </c>
      <c r="BR695">
        <f t="shared" si="1964"/>
        <v>-16.480494062867763</v>
      </c>
      <c r="BS695" t="str">
        <f t="shared" si="1965"/>
        <v>NEGATIF</v>
      </c>
      <c r="BT695">
        <f t="shared" si="1966"/>
        <v>-0.2876388837524198</v>
      </c>
      <c r="BU695">
        <f t="shared" si="1967"/>
        <v>16</v>
      </c>
      <c r="BV695">
        <f t="shared" si="1968"/>
        <v>-1949</v>
      </c>
      <c r="BW695">
        <f t="shared" si="1969"/>
        <v>10</v>
      </c>
      <c r="BX695" t="str">
        <f t="shared" si="1970"/>
        <v>NEGATIF</v>
      </c>
      <c r="BY695">
        <f t="shared" si="1971"/>
        <v>16.248950988475062</v>
      </c>
      <c r="BZ695">
        <f t="shared" si="1972"/>
        <v>196.24895098847506</v>
      </c>
      <c r="CA695">
        <f t="shared" si="1973"/>
        <v>65.533044831639771</v>
      </c>
      <c r="CB695" t="str">
        <f t="shared" si="1974"/>
        <v>POSITIF</v>
      </c>
      <c r="CC695">
        <f t="shared" si="1975"/>
        <v>65</v>
      </c>
      <c r="CD695">
        <f t="shared" si="1976"/>
        <v>31</v>
      </c>
      <c r="CE695">
        <f t="shared" si="1977"/>
        <v>58</v>
      </c>
      <c r="CG695">
        <f t="shared" si="1978"/>
        <v>4.3352166081053412</v>
      </c>
      <c r="CH695">
        <f t="shared" si="1979"/>
        <v>0.40901372716568618</v>
      </c>
      <c r="CI695">
        <f t="shared" si="1980"/>
        <v>0.40905333157923895</v>
      </c>
    </row>
    <row r="696" spans="1:87">
      <c r="A696">
        <f t="shared" ref="A696:E696" si="2047">A598</f>
        <v>7.0027777777777782</v>
      </c>
      <c r="B696">
        <f t="shared" si="2047"/>
        <v>111.315</v>
      </c>
      <c r="C696">
        <f t="shared" si="2047"/>
        <v>7</v>
      </c>
      <c r="D696">
        <f t="shared" si="2047"/>
        <v>2017</v>
      </c>
      <c r="E696">
        <f t="shared" si="2047"/>
        <v>5</v>
      </c>
      <c r="F696">
        <f t="shared" si="1986"/>
        <v>23</v>
      </c>
      <c r="G696">
        <f t="shared" ref="G696:M696" si="2048">G598</f>
        <v>0.12222152900771403</v>
      </c>
      <c r="H696">
        <f t="shared" si="2048"/>
        <v>24</v>
      </c>
      <c r="I696">
        <f t="shared" si="2048"/>
        <v>45</v>
      </c>
      <c r="J696">
        <f t="shared" si="2048"/>
        <v>24.75</v>
      </c>
      <c r="K696">
        <f t="shared" si="2048"/>
        <v>0</v>
      </c>
      <c r="L696">
        <f t="shared" si="2048"/>
        <v>20</v>
      </c>
      <c r="M696">
        <f t="shared" si="2048"/>
        <v>-13</v>
      </c>
      <c r="N696">
        <f t="shared" ref="N696" si="2049">1720994.5+INT(365.25*D696)+INT(30.60001*(E696+1))+M696+F696+(H696+I696/60)/24 -C696/24</f>
        <v>2457897.2395833335</v>
      </c>
      <c r="O696">
        <f t="shared" si="2044"/>
        <v>8.1270152549154447E-4</v>
      </c>
      <c r="P696">
        <f t="shared" ref="P696" si="2050">N696+O696</f>
        <v>2457897.2403960349</v>
      </c>
      <c r="Q696">
        <f t="shared" ref="Q696" si="2051">(P696-2451545)/36525</f>
        <v>0.17391486368336492</v>
      </c>
      <c r="R696">
        <f t="shared" ref="R696" si="2052" xml:space="preserve"> MOD(218.317 + 481267.883*O696, 360)</f>
        <v>249.44414268418609</v>
      </c>
      <c r="S696">
        <f t="shared" ref="S696" si="2053" xml:space="preserve"> MOD(134.954 + 477198.849*Q696, 360)</f>
        <v>326.92677369363082</v>
      </c>
      <c r="T696">
        <f t="shared" ref="T696" si="2054">RADIANS(R696)</f>
        <v>4.3536215896535735</v>
      </c>
      <c r="U696">
        <f t="shared" ref="U696" si="2055">RADIANS(S696)</f>
        <v>5.7059486138762416</v>
      </c>
      <c r="V696">
        <f t="shared" ref="V696" si="2056" xml:space="preserve"> MOD(125.041 - 1934.142*Q696, 360)</f>
        <v>148.66495772572921</v>
      </c>
      <c r="W696">
        <f t="shared" ref="W696" si="2057">RADIANS(V696)</f>
        <v>2.594692994652156</v>
      </c>
      <c r="X696">
        <f t="shared" ref="X696" si="2058" xml:space="preserve"> MOD(280.466 + 36000.769*Q696, 360)</f>
        <v>61.534833131309824</v>
      </c>
      <c r="Y696">
        <f t="shared" ref="Y696" si="2059">RADIANS(X696)</f>
        <v>1.0739854428066486</v>
      </c>
      <c r="Z696">
        <f t="shared" ref="Z696" si="2060" xml:space="preserve"> MOD(357.526 + 35999.05*Q696, 360)</f>
        <v>138.29587348063797</v>
      </c>
      <c r="AA696">
        <f t="shared" ref="AA696" si="2061">RADIANS(Z696)</f>
        <v>2.4137183341586428</v>
      </c>
      <c r="AB696">
        <f t="shared" ref="AB696" si="2062" xml:space="preserve"> 22640*SIN(U696) + 769*SIN(2*D422) + 36*SIN(3*D422)</f>
        <v>-12195.471076445325</v>
      </c>
      <c r="AC696">
        <f t="shared" ref="AC696" si="2063" xml:space="preserve"> -125*SIN(T696 - X696)</f>
        <v>73.899786428806891</v>
      </c>
      <c r="AD696">
        <f t="shared" ref="AD696" si="2064" xml:space="preserve"> 2370*SIN(2*(T696 - X696))</f>
        <v>-2260.1122799338204</v>
      </c>
      <c r="AE696">
        <f t="shared" ref="AE696" si="2065" xml:space="preserve"> -668*SIN(Z696)</f>
        <v>-43.920504569886859</v>
      </c>
      <c r="AF696">
        <f t="shared" ref="AF696" si="2066" xml:space="preserve"> -412*SIN(2*(T696 - W696)) + 212*SIN(2*(T696 - Y696 - U696))</f>
        <v>361.30775054258419</v>
      </c>
      <c r="AG696">
        <f t="shared" ref="AG696" si="2067" xml:space="preserve"> 4586*SIN(2*(T696 - Y696) - U696) + 206*SIN(2*(T696 - Y696) - U696 -AA696) + 192*SIN(2*(T696 - Y696) + U696) + 165*SIN(2*(T696 - Y696) - AA696) + 148*SIN(U696 - AA696) - 110*SIN(U696 + AA696)</f>
        <v>2924.9277042271569</v>
      </c>
      <c r="AH696">
        <f t="shared" ref="AH696" si="2068" xml:space="preserve"> SUM(AB696:AG696)</f>
        <v>-11139.368619750485</v>
      </c>
      <c r="AI696">
        <f t="shared" ref="AI696" si="2069">AH696/3600</f>
        <v>-3.0942690610418015</v>
      </c>
      <c r="AJ696">
        <f t="shared" ref="AJ696" si="2070">MOD(R696+AI696,360)</f>
        <v>246.34987362314428</v>
      </c>
      <c r="AK696">
        <f t="shared" ref="AK696" si="2071">RADIANS(AJ696)</f>
        <v>4.2996164065958</v>
      </c>
      <c r="AL696">
        <f t="shared" ref="AL696" si="2072">INT(AJ696)</f>
        <v>246</v>
      </c>
      <c r="AM696">
        <f t="shared" ref="AM696" si="2073">INT(60*(AJ696-AL696))</f>
        <v>20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dimension ref="C1:Q19"/>
  <sheetViews>
    <sheetView topLeftCell="D1" workbookViewId="0">
      <selection activeCell="J12" sqref="I12:K12"/>
    </sheetView>
  </sheetViews>
  <sheetFormatPr defaultRowHeight="15"/>
  <cols>
    <col min="3" max="3" width="4.140625" customWidth="1"/>
    <col min="4" max="4" width="5.5703125" customWidth="1"/>
    <col min="6" max="6" width="3.140625" customWidth="1"/>
    <col min="7" max="7" width="19.140625" customWidth="1"/>
    <col min="8" max="8" width="11.85546875" customWidth="1"/>
    <col min="9" max="9" width="4.140625" customWidth="1"/>
    <col min="10" max="10" width="4.28515625" customWidth="1"/>
    <col min="11" max="11" width="4.7109375" customWidth="1"/>
    <col min="12" max="12" width="10.5703125" customWidth="1"/>
    <col min="13" max="13" width="11.42578125" customWidth="1"/>
    <col min="14" max="14" width="4.140625" customWidth="1"/>
    <col min="15" max="15" width="4.28515625" customWidth="1"/>
    <col min="16" max="16" width="3.85546875" customWidth="1"/>
    <col min="17" max="17" width="11" customWidth="1"/>
  </cols>
  <sheetData>
    <row r="1" spans="3:16">
      <c r="D1" s="135"/>
    </row>
    <row r="2" spans="3:16">
      <c r="C2" s="12" t="s">
        <v>329</v>
      </c>
      <c r="D2" s="12" t="s">
        <v>330</v>
      </c>
      <c r="E2" s="12"/>
      <c r="F2" s="12"/>
      <c r="G2" s="12" t="s">
        <v>325</v>
      </c>
      <c r="H2" s="63" t="s">
        <v>236</v>
      </c>
      <c r="I2" s="63"/>
      <c r="J2" s="63"/>
      <c r="K2" s="63"/>
      <c r="M2" s="64" t="s">
        <v>319</v>
      </c>
      <c r="N2" s="64"/>
      <c r="O2" s="64"/>
      <c r="P2" s="64"/>
    </row>
    <row r="3" spans="3:16">
      <c r="C3" s="154" t="s">
        <v>335</v>
      </c>
      <c r="D3" s="158" t="s">
        <v>0</v>
      </c>
      <c r="E3" s="158" t="s">
        <v>1</v>
      </c>
      <c r="G3" s="142" t="s">
        <v>322</v>
      </c>
      <c r="H3" s="119">
        <f>'sun,mon,arde istqbl'!S30</f>
        <v>149173430.55258581</v>
      </c>
      <c r="I3" s="119" t="s">
        <v>191</v>
      </c>
      <c r="J3" s="120"/>
      <c r="K3" s="120"/>
      <c r="L3" s="65"/>
      <c r="M3" s="121">
        <f>'sun,mon,arde istqbl'!L35</f>
        <v>406298.56643532595</v>
      </c>
      <c r="N3" s="121" t="s">
        <v>191</v>
      </c>
      <c r="O3" s="121"/>
      <c r="P3" s="121"/>
    </row>
    <row r="4" spans="3:16">
      <c r="C4" s="154" t="s">
        <v>211</v>
      </c>
      <c r="D4" s="154">
        <v>7</v>
      </c>
      <c r="E4" s="154">
        <v>111</v>
      </c>
      <c r="G4" s="12"/>
      <c r="H4" s="120"/>
      <c r="I4" s="120"/>
      <c r="J4" s="120"/>
      <c r="K4" s="120"/>
      <c r="L4" s="65"/>
      <c r="M4" s="121"/>
      <c r="N4" s="121"/>
      <c r="O4" s="121"/>
      <c r="P4" s="121"/>
    </row>
    <row r="5" spans="3:16">
      <c r="C5" s="154" t="s">
        <v>3</v>
      </c>
      <c r="D5" s="154">
        <v>0</v>
      </c>
      <c r="E5" s="154">
        <v>18</v>
      </c>
      <c r="G5" s="143" t="s">
        <v>321</v>
      </c>
      <c r="H5" s="120" t="s">
        <v>184</v>
      </c>
      <c r="I5" s="120" t="s">
        <v>211</v>
      </c>
      <c r="J5" s="120" t="s">
        <v>3</v>
      </c>
      <c r="K5" s="120" t="s">
        <v>4</v>
      </c>
      <c r="L5" s="65"/>
      <c r="M5" s="121" t="s">
        <v>184</v>
      </c>
      <c r="N5" s="121" t="s">
        <v>211</v>
      </c>
      <c r="O5" s="121" t="s">
        <v>3</v>
      </c>
      <c r="P5" s="121" t="s">
        <v>4</v>
      </c>
    </row>
    <row r="6" spans="3:16">
      <c r="C6" s="154" t="s">
        <v>4</v>
      </c>
      <c r="D6" s="154">
        <v>10</v>
      </c>
      <c r="E6" s="154">
        <v>58</v>
      </c>
      <c r="G6" s="143"/>
      <c r="H6" s="120" t="str">
        <f>'sun,mon,arde istqbl'!Q36</f>
        <v>POSITIF</v>
      </c>
      <c r="I6" s="120">
        <f>'sun,mon,arde istqbl'!Q37</f>
        <v>22</v>
      </c>
      <c r="J6" s="120">
        <f>'sun,mon,arde istqbl'!R37</f>
        <v>58</v>
      </c>
      <c r="K6" s="120">
        <f>'sun,mon,arde istqbl'!S37</f>
        <v>12</v>
      </c>
      <c r="L6" s="65"/>
      <c r="M6" s="121" t="str">
        <f>'sun,mon,arde istqbl'!O4</f>
        <v>NEGATIF</v>
      </c>
      <c r="N6" s="121">
        <f>'sun,mon,arde istqbl'!P4</f>
        <v>18</v>
      </c>
      <c r="O6" s="121">
        <f>'sun,mon,arde istqbl'!Q4</f>
        <v>20</v>
      </c>
      <c r="P6" s="121">
        <f>'sun,mon,arde istqbl'!R4</f>
        <v>16</v>
      </c>
    </row>
    <row r="7" spans="3:16">
      <c r="C7" s="12"/>
      <c r="D7" s="12"/>
      <c r="G7" s="12"/>
      <c r="H7" s="120"/>
      <c r="I7" s="163" t="s">
        <v>334</v>
      </c>
      <c r="J7" s="163" t="s">
        <v>336</v>
      </c>
      <c r="K7" s="163" t="s">
        <v>337</v>
      </c>
      <c r="L7" s="65"/>
      <c r="M7" s="121"/>
      <c r="N7" s="164" t="s">
        <v>334</v>
      </c>
      <c r="O7" s="164" t="s">
        <v>336</v>
      </c>
      <c r="P7" s="164" t="s">
        <v>337</v>
      </c>
    </row>
    <row r="8" spans="3:16">
      <c r="C8" s="154" t="s">
        <v>45</v>
      </c>
      <c r="D8" s="165">
        <f>'prediksi saat ijtima&amp;istiqbal'!K4</f>
        <v>9</v>
      </c>
      <c r="E8" s="194">
        <f>'prediksi saat ijtima&amp;istiqbal'!K3</f>
        <v>0</v>
      </c>
      <c r="G8" s="144" t="s">
        <v>320</v>
      </c>
      <c r="H8" s="120"/>
      <c r="I8" s="120">
        <f>'sun,mon,arde istqbl'!Q40</f>
        <v>293</v>
      </c>
      <c r="J8" s="120">
        <f>'sun,mon,arde istqbl'!R40</f>
        <v>51</v>
      </c>
      <c r="K8" s="120">
        <f>'sun,mon,arde istqbl'!S40</f>
        <v>0</v>
      </c>
      <c r="L8" s="65"/>
      <c r="M8" s="121"/>
      <c r="N8" s="121">
        <f>'sun,mon,arde istqbl'!P7</f>
        <v>107</v>
      </c>
      <c r="O8" s="121">
        <f>'sun,mon,arde istqbl'!Q7</f>
        <v>54</v>
      </c>
      <c r="P8" s="121">
        <f>'sun,mon,arde istqbl'!R7</f>
        <v>2</v>
      </c>
    </row>
    <row r="9" spans="3:16">
      <c r="C9" s="154" t="s">
        <v>44</v>
      </c>
      <c r="D9" s="165">
        <f>'prediksi saat ijtima&amp;istiqbal'!K5</f>
        <v>6</v>
      </c>
      <c r="G9" s="12"/>
      <c r="H9" s="120"/>
      <c r="I9" s="120" t="str">
        <f>I7</f>
        <v>⁰</v>
      </c>
      <c r="J9" s="120" t="str">
        <f>J7</f>
        <v>´</v>
      </c>
      <c r="K9" s="120" t="str">
        <f>K7</f>
        <v>"</v>
      </c>
      <c r="L9" s="65"/>
      <c r="M9" s="121"/>
      <c r="N9" s="121" t="str">
        <f>N7</f>
        <v>⁰</v>
      </c>
      <c r="O9" s="121" t="str">
        <f>O7</f>
        <v>´</v>
      </c>
      <c r="P9" s="121" t="str">
        <f>P7</f>
        <v>"</v>
      </c>
    </row>
    <row r="10" spans="3:16" ht="15.75" thickBot="1">
      <c r="C10" s="154" t="s">
        <v>84</v>
      </c>
      <c r="D10" s="165">
        <f>'prediksi saat ijtima&amp;istiqbal'!K6</f>
        <v>2017</v>
      </c>
      <c r="G10" s="145" t="s">
        <v>323</v>
      </c>
      <c r="H10" s="146" t="str">
        <f>'sun,mon,arde istqbl'!Q43</f>
        <v>NEGATIF</v>
      </c>
      <c r="I10" s="146">
        <f>'sun,mon,arde istqbl'!Q44</f>
        <v>38</v>
      </c>
      <c r="J10" s="146">
        <f>'sun,mon,arde istqbl'!R44</f>
        <v>23</v>
      </c>
      <c r="K10" s="146">
        <f>'sun,mon,arde istqbl'!S44</f>
        <v>52</v>
      </c>
      <c r="L10" s="65"/>
      <c r="M10" s="147" t="str">
        <f>'sun,mon,arde istqbl'!T4</f>
        <v>POSITIF</v>
      </c>
      <c r="N10" s="147">
        <f>'sun,mon,arde istqbl'!U4</f>
        <v>38</v>
      </c>
      <c r="O10" s="147">
        <f>'sun,mon,arde istqbl'!V4</f>
        <v>30</v>
      </c>
      <c r="P10" s="147">
        <f>'sun,mon,arde istqbl'!W4</f>
        <v>59</v>
      </c>
    </row>
    <row r="11" spans="3:16" ht="15.75" thickBot="1">
      <c r="C11" s="154" t="s">
        <v>85</v>
      </c>
      <c r="D11" s="154">
        <f>HOUR('prediksi saat ijtima&amp;istiqbal'!K8)</f>
        <v>20</v>
      </c>
      <c r="G11" s="151" t="str">
        <f>LOWER(penggarapan!BM5)</f>
        <v>altitude positif berarti masih diatas ufuk / negatif  maka sudah tenggelam salaam dari bang ali muhsin</v>
      </c>
      <c r="H11" s="152"/>
      <c r="I11" s="152"/>
      <c r="J11" s="152"/>
      <c r="K11" s="152"/>
      <c r="L11" s="152"/>
      <c r="M11" s="152"/>
      <c r="N11" s="152"/>
      <c r="O11" s="152"/>
      <c r="P11" s="153"/>
    </row>
    <row r="12" spans="3:16">
      <c r="C12" s="154" t="s">
        <v>139</v>
      </c>
      <c r="D12" s="154">
        <f>MINUTE('prediksi saat ijtima&amp;istiqbal'!K8)</f>
        <v>9</v>
      </c>
      <c r="G12" s="148" t="s">
        <v>324</v>
      </c>
      <c r="H12" s="149">
        <f>'sun,mon,arde istqbl'!Q28</f>
        <v>128.87448319963318</v>
      </c>
      <c r="I12" s="260" t="str">
        <f>"⁰"</f>
        <v>⁰</v>
      </c>
      <c r="J12" s="261" t="str">
        <f>"'"</f>
        <v>'</v>
      </c>
      <c r="K12" s="262" t="str">
        <f>""""</f>
        <v>"</v>
      </c>
      <c r="L12" s="122"/>
      <c r="M12" s="150">
        <f>'sun,mon,arde istqbl'!L46</f>
        <v>308.33614214921352</v>
      </c>
      <c r="N12" s="160" t="str">
        <f>"⁰"</f>
        <v>⁰</v>
      </c>
      <c r="O12" s="161" t="str">
        <f>"'"</f>
        <v>'</v>
      </c>
      <c r="P12" s="159" t="str">
        <f>""""</f>
        <v>"</v>
      </c>
    </row>
    <row r="13" spans="3:16">
      <c r="C13" s="154" t="s">
        <v>67</v>
      </c>
      <c r="D13" s="154">
        <f>SECOND('prediksi saat ijtima&amp;istiqbal'!K8)</f>
        <v>32</v>
      </c>
      <c r="G13" s="144" t="s">
        <v>332</v>
      </c>
      <c r="H13" s="155">
        <f>H12/15</f>
        <v>8.5916322133088787</v>
      </c>
      <c r="I13" s="60">
        <f>INT(H13)</f>
        <v>8</v>
      </c>
      <c r="J13" s="60">
        <f>INT(60*(H13-I13))</f>
        <v>35</v>
      </c>
      <c r="K13" s="60">
        <f>INT(3600*(H13-I13)-60*J13)</f>
        <v>29</v>
      </c>
      <c r="L13" s="122"/>
      <c r="M13" s="155">
        <f>M12/15</f>
        <v>20.555742809947567</v>
      </c>
      <c r="N13" s="60">
        <f>INT(M13)</f>
        <v>20</v>
      </c>
      <c r="O13" s="60">
        <f>INT(60*(M13-N13))</f>
        <v>33</v>
      </c>
      <c r="P13" s="61">
        <f>INT(3600*(M13-N13)-60*O13)</f>
        <v>20</v>
      </c>
    </row>
    <row r="14" spans="3:16" ht="15.75" thickBot="1">
      <c r="D14" s="118"/>
      <c r="H14" s="65"/>
      <c r="I14" s="65"/>
      <c r="J14" s="65"/>
      <c r="K14" s="65"/>
      <c r="L14" s="65"/>
      <c r="M14" s="65"/>
      <c r="N14" s="65"/>
      <c r="O14" s="65"/>
      <c r="P14" s="65"/>
    </row>
    <row r="15" spans="3:16">
      <c r="C15" s="123" t="s">
        <v>327</v>
      </c>
      <c r="D15" s="124"/>
      <c r="E15" s="125"/>
      <c r="F15" s="126"/>
      <c r="G15" s="126"/>
      <c r="H15" s="106" t="s">
        <v>331</v>
      </c>
      <c r="I15" s="157" t="str">
        <f>"⁰"</f>
        <v>⁰</v>
      </c>
      <c r="J15" s="157" t="str">
        <f>"'"</f>
        <v>'</v>
      </c>
      <c r="K15" s="157" t="str">
        <f>""""</f>
        <v>"</v>
      </c>
      <c r="L15" s="65"/>
      <c r="M15" s="156" t="s">
        <v>351</v>
      </c>
      <c r="N15" s="156" t="str">
        <f>"⁰"</f>
        <v>⁰</v>
      </c>
      <c r="O15" s="156" t="str">
        <f>"'"</f>
        <v>'</v>
      </c>
      <c r="P15" s="156" t="str">
        <f>""""</f>
        <v>"</v>
      </c>
    </row>
    <row r="16" spans="3:16">
      <c r="C16" s="127" t="s">
        <v>349</v>
      </c>
      <c r="D16" s="128"/>
      <c r="E16" s="129"/>
      <c r="F16" s="130"/>
      <c r="G16" s="130"/>
      <c r="H16" s="180">
        <f>ABS(H12-M12)</f>
        <v>179.46165894958034</v>
      </c>
      <c r="I16" s="180">
        <f>INT(H16)</f>
        <v>179</v>
      </c>
      <c r="J16" s="140">
        <f>INT(60*(H16-I16))</f>
        <v>27</v>
      </c>
      <c r="K16" s="140">
        <f>INT(3600*(H16-I16)-60*J16)</f>
        <v>41</v>
      </c>
      <c r="L16" s="65"/>
      <c r="M16" s="192">
        <f>ABS('sun,mon,arde istqbl'!L54-'sun,mon,arde istqbl'!Q39)</f>
        <v>185.94941570966114</v>
      </c>
      <c r="N16" s="193">
        <f>INT(M16)</f>
        <v>185</v>
      </c>
      <c r="O16" s="193">
        <f>INT(60*(M16-N16))</f>
        <v>56</v>
      </c>
      <c r="P16" s="193">
        <f>INT(3600*(M16-N16)-60*O16)</f>
        <v>57</v>
      </c>
    </row>
    <row r="17" spans="3:17" ht="15.75" thickBot="1">
      <c r="C17" s="127" t="s">
        <v>350</v>
      </c>
      <c r="D17" s="128"/>
      <c r="E17" s="129"/>
      <c r="F17" s="130"/>
      <c r="G17" s="130"/>
      <c r="H17" s="60" t="s">
        <v>347</v>
      </c>
      <c r="I17" s="60" t="str">
        <f>I15</f>
        <v>⁰</v>
      </c>
      <c r="J17" s="60" t="str">
        <f>J15</f>
        <v>'</v>
      </c>
      <c r="K17" s="60" t="str">
        <f>K15</f>
        <v>"</v>
      </c>
      <c r="L17" s="65"/>
      <c r="M17" s="35" t="s">
        <v>348</v>
      </c>
      <c r="N17" s="35" t="str">
        <f>N15</f>
        <v>⁰</v>
      </c>
      <c r="O17" s="35" t="str">
        <f>O15</f>
        <v>'</v>
      </c>
      <c r="P17" s="35" t="str">
        <f>P15</f>
        <v>"</v>
      </c>
    </row>
    <row r="18" spans="3:17" ht="15.75" thickBot="1">
      <c r="C18" s="131"/>
      <c r="D18" s="132"/>
      <c r="E18" s="133"/>
      <c r="F18" s="134"/>
      <c r="G18" s="134"/>
      <c r="H18" s="60">
        <f>ABS('sun,mon,arde istqbl'!Q35)-ABS('sun,mon,arde istqbl'!L50)</f>
        <v>4.632234247794969</v>
      </c>
      <c r="I18" s="60">
        <f>INT(H18)</f>
        <v>4</v>
      </c>
      <c r="J18" s="60">
        <f>INT(60*(H18-I18))</f>
        <v>37</v>
      </c>
      <c r="K18" s="174">
        <f ca="1">INT(3600*(H18-I18)-60*K18)</f>
        <v>0</v>
      </c>
      <c r="L18" s="168" t="s">
        <v>344</v>
      </c>
      <c r="M18" s="167">
        <f>ABS('sun,mon,arde istqbl'!Q42)-ABS('sun,mon,arde istqbl'!L57)</f>
        <v>-0.11861405994243057</v>
      </c>
      <c r="N18" s="35">
        <f>INT(ABS(M18))</f>
        <v>0</v>
      </c>
      <c r="O18" s="35">
        <f>INT(60*ABS(M18)-N18)</f>
        <v>7</v>
      </c>
      <c r="P18" s="169">
        <f>INT(3600*ABS(M18)-N18)-60*(O18)</f>
        <v>7</v>
      </c>
      <c r="Q18" s="184" t="s">
        <v>345</v>
      </c>
    </row>
    <row r="19" spans="3:17" ht="15.75" thickBot="1">
      <c r="H19" s="60">
        <f>ABS('sun,mon,arde istqbl'!Q35)+ABS('sun,mon,arde istqbl'!L50)</f>
        <v>41.30823709731272</v>
      </c>
      <c r="I19" s="60">
        <f>INT(H19)</f>
        <v>41</v>
      </c>
      <c r="J19" s="60">
        <f>INT(60*(H19-I19))</f>
        <v>18</v>
      </c>
      <c r="K19" s="166">
        <f>INT(3600*(H19-I19)-60*J19)</f>
        <v>29</v>
      </c>
      <c r="L19" s="176" t="s">
        <v>343</v>
      </c>
      <c r="M19" s="177">
        <f>ABS('sun,mon,arde istqbl'!L57)+ABS('sun,mon,arde istqbl'!Q42)</f>
        <v>76.914445604204204</v>
      </c>
      <c r="N19" s="178">
        <f>INT(M19)</f>
        <v>76</v>
      </c>
      <c r="O19" s="178">
        <f>INT(60*(M19-N19))</f>
        <v>54</v>
      </c>
      <c r="P19" s="179">
        <f>INT(3600*(M19-N19)-60*O19)</f>
        <v>52</v>
      </c>
      <c r="Q19" s="183" t="s">
        <v>396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dimension ref="B3:X68"/>
  <sheetViews>
    <sheetView tabSelected="1" topLeftCell="A14" zoomScale="106" zoomScaleNormal="106" workbookViewId="0">
      <selection activeCell="J70" sqref="J70"/>
    </sheetView>
  </sheetViews>
  <sheetFormatPr defaultRowHeight="15"/>
  <cols>
    <col min="2" max="3" width="11.28515625" bestFit="1" customWidth="1"/>
    <col min="6" max="6" width="9.28515625" bestFit="1" customWidth="1"/>
    <col min="9" max="9" width="9.28515625" bestFit="1" customWidth="1"/>
    <col min="13" max="13" width="9.28515625" bestFit="1" customWidth="1"/>
    <col min="18" max="18" width="9.28515625" bestFit="1" customWidth="1"/>
  </cols>
  <sheetData>
    <row r="3" spans="2:24">
      <c r="B3" s="299" t="s">
        <v>375</v>
      </c>
      <c r="C3" s="300">
        <f>DATE('data hasil sun,moon,arde nampak'!G11,'data hasil sun,moon,arde nampak'!G10,'data hasil sun,moon,arde nampak'!G9)</f>
        <v>42880</v>
      </c>
      <c r="D3" s="301">
        <f>TIME('data hasil sun,moon,arde nampak'!G12,'data hasil sun,moon,arde nampak'!G13,'data hasil sun,moon,arde nampak'!G14)</f>
        <v>0.11417824074074073</v>
      </c>
      <c r="E3" s="299" t="s">
        <v>153</v>
      </c>
      <c r="F3" s="299" t="s">
        <v>397</v>
      </c>
      <c r="G3" s="299">
        <f>'data hasil sun,moon,arde nampak'!I15</f>
        <v>-41.415352122701869</v>
      </c>
      <c r="H3" s="299"/>
      <c r="I3" s="299" t="s">
        <v>206</v>
      </c>
      <c r="J3" s="299" t="s">
        <v>397</v>
      </c>
      <c r="K3" s="299">
        <f>'data hasil sun,moon,arde nampak'!I13</f>
        <v>68.213775046057847</v>
      </c>
      <c r="L3" s="299"/>
      <c r="M3" s="299" t="s">
        <v>230</v>
      </c>
      <c r="N3" s="299" t="s">
        <v>397</v>
      </c>
      <c r="O3" s="299">
        <f>'data hasil sun,moon,arde nampak'!I11</f>
        <v>20.910399657026641</v>
      </c>
      <c r="P3" s="299"/>
      <c r="Q3" s="299" t="s">
        <v>135</v>
      </c>
      <c r="R3" s="299" t="s">
        <v>397</v>
      </c>
      <c r="S3" s="299">
        <f>'data hasil sun,moon,arde nampak'!I16</f>
        <v>228.19918588142036</v>
      </c>
      <c r="T3" s="299"/>
      <c r="U3" s="299"/>
      <c r="V3" s="299"/>
      <c r="W3" s="65"/>
      <c r="X3" s="65"/>
    </row>
    <row r="4" spans="2:24">
      <c r="B4" s="299"/>
      <c r="C4" s="299"/>
      <c r="D4" s="299"/>
      <c r="E4" s="299"/>
      <c r="F4" s="299" t="s">
        <v>398</v>
      </c>
      <c r="G4" s="299">
        <f>'data hasil sun,moon,arde nampak'!M15</f>
        <v>-29.299130983439554</v>
      </c>
      <c r="H4" s="299"/>
      <c r="I4" s="299"/>
      <c r="J4" s="299" t="s">
        <v>398</v>
      </c>
      <c r="K4" s="299">
        <f>'data hasil sun,moon,arde nampak'!M13</f>
        <v>79.188735620465138</v>
      </c>
      <c r="L4" s="299"/>
      <c r="M4" s="299"/>
      <c r="N4" s="299" t="s">
        <v>398</v>
      </c>
      <c r="O4" s="299">
        <f>'data hasil sun,moon,arde nampak'!M11</f>
        <v>12.82780383867688</v>
      </c>
      <c r="P4" s="299"/>
      <c r="Q4" s="299"/>
      <c r="R4" s="299" t="s">
        <v>398</v>
      </c>
      <c r="S4" s="299">
        <f>'data hasil sun,moon,arde nampak'!M16</f>
        <v>241.46483806422708</v>
      </c>
      <c r="T4" s="299"/>
      <c r="U4" s="299"/>
      <c r="V4" s="299"/>
      <c r="W4" s="65"/>
      <c r="X4" s="65"/>
    </row>
    <row r="5" spans="2:24">
      <c r="B5" s="299"/>
      <c r="C5" s="299"/>
      <c r="D5" s="299"/>
      <c r="E5" s="299"/>
      <c r="F5" s="299"/>
      <c r="G5" s="299"/>
      <c r="H5" s="299"/>
      <c r="I5" s="299"/>
      <c r="J5" s="299"/>
      <c r="K5" s="299"/>
      <c r="L5" s="299"/>
      <c r="M5" s="299"/>
      <c r="N5" s="299"/>
      <c r="O5" s="299"/>
      <c r="P5" s="299"/>
      <c r="Q5" s="299"/>
      <c r="R5" s="299"/>
      <c r="S5" s="299"/>
      <c r="T5" s="299"/>
      <c r="U5" s="299"/>
      <c r="V5" s="299"/>
      <c r="W5" s="65"/>
      <c r="X5" s="65"/>
    </row>
    <row r="6" spans="2:24">
      <c r="B6" s="299"/>
      <c r="C6" s="299"/>
      <c r="D6" s="299"/>
      <c r="E6" s="299"/>
      <c r="F6" s="299"/>
      <c r="G6" s="299"/>
      <c r="H6" s="299"/>
      <c r="I6" s="299"/>
      <c r="J6" s="299"/>
      <c r="K6" s="299"/>
      <c r="L6" s="299"/>
      <c r="M6" s="299"/>
      <c r="N6" s="299"/>
      <c r="O6" s="299"/>
      <c r="P6" s="299"/>
      <c r="Q6" s="299"/>
      <c r="R6" s="299"/>
      <c r="S6" s="299"/>
      <c r="T6" s="299"/>
      <c r="U6" s="299"/>
      <c r="V6" s="299"/>
      <c r="W6" s="65"/>
      <c r="X6" s="65"/>
    </row>
    <row r="7" spans="2:24">
      <c r="B7" s="299"/>
      <c r="C7" s="299"/>
      <c r="D7" s="299"/>
      <c r="E7" s="299"/>
      <c r="F7" s="299"/>
      <c r="G7" s="299"/>
      <c r="H7" s="299"/>
      <c r="I7" s="299"/>
      <c r="J7" s="299"/>
      <c r="K7" s="299"/>
      <c r="L7" s="299"/>
      <c r="M7" s="299"/>
      <c r="N7" s="299"/>
      <c r="O7" s="299"/>
      <c r="P7" s="299"/>
      <c r="Q7" s="299"/>
      <c r="R7" s="299"/>
      <c r="S7" s="299"/>
      <c r="T7" s="299"/>
      <c r="U7" s="299"/>
      <c r="V7" s="299"/>
      <c r="W7" s="65"/>
      <c r="X7" s="65"/>
    </row>
    <row r="8" spans="2:24">
      <c r="B8" s="299"/>
      <c r="C8" s="299"/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299"/>
      <c r="U8" s="299"/>
      <c r="V8" s="299"/>
      <c r="W8" s="65"/>
      <c r="X8" s="65"/>
    </row>
    <row r="9" spans="2:24">
      <c r="B9" s="299"/>
      <c r="C9" s="299"/>
      <c r="D9" s="299"/>
      <c r="E9" s="299"/>
      <c r="F9" s="299"/>
      <c r="G9" s="299"/>
      <c r="H9" s="299"/>
      <c r="I9" s="299"/>
      <c r="J9" s="299"/>
      <c r="K9" s="299"/>
      <c r="L9" s="299"/>
      <c r="M9" s="299"/>
      <c r="N9" s="299"/>
      <c r="O9" s="299"/>
      <c r="P9" s="299"/>
      <c r="Q9" s="299"/>
      <c r="R9" s="299"/>
      <c r="S9" s="299"/>
      <c r="T9" s="299"/>
      <c r="U9" s="299"/>
      <c r="V9" s="299"/>
      <c r="W9" s="65"/>
      <c r="X9" s="65"/>
    </row>
    <row r="10" spans="2:24">
      <c r="B10" s="299"/>
      <c r="C10" s="299"/>
      <c r="D10" s="299"/>
      <c r="E10" s="299"/>
      <c r="F10" s="299"/>
      <c r="G10" s="299"/>
      <c r="H10" s="299"/>
      <c r="I10" s="299"/>
      <c r="J10" s="299"/>
      <c r="K10" s="299"/>
      <c r="L10" s="299"/>
      <c r="M10" s="299"/>
      <c r="N10" s="299"/>
      <c r="O10" s="299"/>
      <c r="P10" s="299"/>
      <c r="Q10" s="299"/>
      <c r="R10" s="299"/>
      <c r="S10" s="299"/>
      <c r="T10" s="299"/>
      <c r="U10" s="299"/>
      <c r="V10" s="299"/>
      <c r="W10" s="65"/>
      <c r="X10" s="65"/>
    </row>
    <row r="11" spans="2:24">
      <c r="B11" s="299"/>
      <c r="C11" s="299"/>
      <c r="D11" s="299"/>
      <c r="E11" s="299"/>
      <c r="F11" s="299"/>
      <c r="G11" s="299"/>
      <c r="H11" s="299"/>
      <c r="I11" s="299"/>
      <c r="J11" s="299"/>
      <c r="K11" s="299"/>
      <c r="L11" s="299"/>
      <c r="M11" s="299"/>
      <c r="N11" s="299"/>
      <c r="O11" s="299"/>
      <c r="P11" s="299"/>
      <c r="Q11" s="299"/>
      <c r="R11" s="299"/>
      <c r="S11" s="299"/>
      <c r="T11" s="299"/>
      <c r="U11" s="299"/>
      <c r="V11" s="299"/>
      <c r="W11" s="65"/>
      <c r="X11" s="65"/>
    </row>
    <row r="12" spans="2:24">
      <c r="B12" s="299"/>
      <c r="C12" s="299"/>
      <c r="D12" s="299"/>
      <c r="E12" s="299"/>
      <c r="F12" s="299"/>
      <c r="G12" s="299"/>
      <c r="H12" s="299"/>
      <c r="I12" s="299"/>
      <c r="J12" s="299"/>
      <c r="K12" s="299"/>
      <c r="L12" s="299"/>
      <c r="M12" s="299"/>
      <c r="N12" s="299"/>
      <c r="O12" s="299"/>
      <c r="P12" s="299"/>
      <c r="Q12" s="299"/>
      <c r="R12" s="299"/>
      <c r="S12" s="299"/>
      <c r="T12" s="299"/>
      <c r="U12" s="299"/>
      <c r="V12" s="299"/>
      <c r="W12" s="65"/>
      <c r="X12" s="65"/>
    </row>
    <row r="13" spans="2:24">
      <c r="B13" s="299"/>
      <c r="C13" s="299" t="s">
        <v>403</v>
      </c>
      <c r="D13" s="299"/>
      <c r="E13" s="299" t="s">
        <v>404</v>
      </c>
      <c r="F13" s="299"/>
      <c r="G13" s="299"/>
      <c r="H13" s="299" t="s">
        <v>405</v>
      </c>
      <c r="I13" s="299"/>
      <c r="J13" s="299" t="s">
        <v>406</v>
      </c>
      <c r="K13" s="299"/>
      <c r="L13" s="299"/>
      <c r="M13" s="299" t="s">
        <v>407</v>
      </c>
      <c r="N13" s="299"/>
      <c r="O13" s="299" t="s">
        <v>408</v>
      </c>
      <c r="P13" s="299"/>
      <c r="Q13" s="299"/>
      <c r="R13" s="299" t="s">
        <v>409</v>
      </c>
      <c r="S13" s="299"/>
      <c r="T13" s="299"/>
      <c r="U13" s="299" t="s">
        <v>410</v>
      </c>
      <c r="V13" s="299"/>
      <c r="W13" s="65"/>
      <c r="X13" s="65"/>
    </row>
    <row r="14" spans="2:24"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</row>
    <row r="15" spans="2:24">
      <c r="B15" s="302" t="s">
        <v>399</v>
      </c>
      <c r="C15" s="302"/>
      <c r="D15" s="302"/>
      <c r="E15" s="302" t="s">
        <v>397</v>
      </c>
      <c r="F15" s="302">
        <f>'data hasil sun,moon,arde nampak'!I39</f>
        <v>-2.0588227636446739</v>
      </c>
      <c r="G15" s="302" t="s">
        <v>206</v>
      </c>
      <c r="H15" s="302" t="s">
        <v>397</v>
      </c>
      <c r="I15" s="302">
        <f>'data hasil sun,moon,arde nampak'!I37</f>
        <v>290.92896378954924</v>
      </c>
      <c r="J15" s="302"/>
      <c r="K15" s="302" t="s">
        <v>230</v>
      </c>
      <c r="L15" s="302" t="s">
        <v>397</v>
      </c>
      <c r="M15" s="302">
        <f>'data hasil sun,moon,arde nampak'!I35</f>
        <v>21.020170209919229</v>
      </c>
      <c r="N15" s="302"/>
      <c r="O15" s="302"/>
      <c r="P15" s="302" t="s">
        <v>135</v>
      </c>
      <c r="Q15" s="302" t="s">
        <v>397</v>
      </c>
      <c r="R15" s="302">
        <f>'data hasil sun,moon,arde nampak'!I40</f>
        <v>89.494612959496948</v>
      </c>
      <c r="S15" s="302"/>
      <c r="T15" s="303"/>
      <c r="U15" s="303"/>
      <c r="V15" s="303"/>
      <c r="W15" s="65"/>
      <c r="X15" s="65"/>
    </row>
    <row r="16" spans="2:24">
      <c r="B16" s="304">
        <f>DATE('data hasil sun,moon,arde nampak'!G35,'data hasil sun,moon,arde nampak'!G34,'data hasil sun,moon,arde nampak'!G33)</f>
        <v>42881</v>
      </c>
      <c r="C16" s="305">
        <f>TIME('data hasil sun,moon,arde nampak'!G36,'data hasil sun,moon,arde nampak'!G37,'data hasil sun,moon,arde nampak'!G38)</f>
        <v>0.72900462962962964</v>
      </c>
      <c r="D16" s="302" t="s">
        <v>153</v>
      </c>
      <c r="E16" s="302" t="s">
        <v>400</v>
      </c>
      <c r="F16" s="302">
        <f>'data hasil sun,moon,arde nampak'!M39</f>
        <v>7.9197732985679821</v>
      </c>
      <c r="G16" s="302"/>
      <c r="H16" s="302" t="s">
        <v>400</v>
      </c>
      <c r="I16" s="302">
        <f>'data hasil sun,moon,arde nampak'!M37</f>
        <v>284.47949087476098</v>
      </c>
      <c r="J16" s="302"/>
      <c r="K16" s="302"/>
      <c r="L16" s="302" t="s">
        <v>398</v>
      </c>
      <c r="M16" s="302">
        <f>'data hasil sun,moon,arde nampak'!M35</f>
        <v>15.007096294364024</v>
      </c>
      <c r="N16" s="302"/>
      <c r="O16" s="302"/>
      <c r="P16" s="302"/>
      <c r="Q16" s="302" t="s">
        <v>398</v>
      </c>
      <c r="R16" s="302">
        <f>'data hasil sun,moon,arde nampak'!M40</f>
        <v>79.342935786052095</v>
      </c>
      <c r="S16" s="302"/>
      <c r="T16" s="303"/>
      <c r="U16" s="303"/>
      <c r="V16" s="303"/>
      <c r="W16" s="65"/>
      <c r="X16" s="65"/>
    </row>
    <row r="17" spans="2:24">
      <c r="B17" s="303"/>
      <c r="C17" s="303"/>
      <c r="D17" s="303"/>
      <c r="E17" s="303"/>
      <c r="F17" s="303"/>
      <c r="G17" s="303"/>
      <c r="H17" s="303"/>
      <c r="I17" s="303"/>
      <c r="J17" s="303"/>
      <c r="K17" s="303"/>
      <c r="L17" s="303"/>
      <c r="M17" s="303"/>
      <c r="N17" s="303"/>
      <c r="O17" s="303"/>
      <c r="P17" s="303"/>
      <c r="Q17" s="303"/>
      <c r="R17" s="303"/>
      <c r="S17" s="303"/>
      <c r="T17" s="303"/>
      <c r="U17" s="303"/>
      <c r="V17" s="303"/>
      <c r="W17" s="65"/>
      <c r="X17" s="65"/>
    </row>
    <row r="18" spans="2:24">
      <c r="B18" s="303"/>
      <c r="C18" s="303"/>
      <c r="D18" s="303"/>
      <c r="E18" s="303"/>
      <c r="F18" s="303"/>
      <c r="G18" s="303"/>
      <c r="H18" s="303"/>
      <c r="I18" s="303"/>
      <c r="J18" s="303"/>
      <c r="K18" s="303"/>
      <c r="L18" s="303"/>
      <c r="M18" s="303"/>
      <c r="N18" s="303"/>
      <c r="O18" s="303"/>
      <c r="P18" s="303"/>
      <c r="Q18" s="303"/>
      <c r="R18" s="303"/>
      <c r="S18" s="303"/>
      <c r="T18" s="303"/>
      <c r="U18" s="303"/>
      <c r="V18" s="303"/>
      <c r="W18" s="65"/>
      <c r="X18" s="65"/>
    </row>
    <row r="19" spans="2:24">
      <c r="B19" s="303"/>
      <c r="C19" s="303"/>
      <c r="D19" s="303"/>
      <c r="E19" s="303"/>
      <c r="F19" s="303"/>
      <c r="G19" s="303"/>
      <c r="H19" s="303"/>
      <c r="I19" s="303"/>
      <c r="J19" s="303"/>
      <c r="K19" s="303"/>
      <c r="L19" s="303"/>
      <c r="M19" s="303"/>
      <c r="N19" s="303"/>
      <c r="O19" s="303"/>
      <c r="P19" s="303"/>
      <c r="Q19" s="303"/>
      <c r="R19" s="303"/>
      <c r="S19" s="303"/>
      <c r="T19" s="303"/>
      <c r="U19" s="303"/>
      <c r="V19" s="303"/>
      <c r="W19" s="65"/>
      <c r="X19" s="65"/>
    </row>
    <row r="20" spans="2:24">
      <c r="B20" s="303"/>
      <c r="C20" s="303"/>
      <c r="D20" s="303"/>
      <c r="E20" s="303"/>
      <c r="F20" s="303"/>
      <c r="G20" s="303"/>
      <c r="H20" s="303"/>
      <c r="I20" s="303"/>
      <c r="J20" s="303"/>
      <c r="K20" s="303"/>
      <c r="L20" s="303"/>
      <c r="M20" s="303"/>
      <c r="N20" s="303"/>
      <c r="O20" s="303"/>
      <c r="P20" s="303"/>
      <c r="Q20" s="303"/>
      <c r="R20" s="303"/>
      <c r="S20" s="303"/>
      <c r="T20" s="303"/>
      <c r="U20" s="303"/>
      <c r="V20" s="303"/>
      <c r="W20" s="65"/>
      <c r="X20" s="65"/>
    </row>
    <row r="21" spans="2:24">
      <c r="B21" s="303"/>
      <c r="C21" s="303"/>
      <c r="D21" s="303"/>
      <c r="E21" s="303"/>
      <c r="F21" s="303"/>
      <c r="G21" s="303"/>
      <c r="H21" s="303"/>
      <c r="I21" s="303"/>
      <c r="J21" s="303"/>
      <c r="K21" s="303"/>
      <c r="L21" s="303"/>
      <c r="M21" s="303"/>
      <c r="N21" s="303"/>
      <c r="O21" s="303"/>
      <c r="P21" s="303"/>
      <c r="Q21" s="303"/>
      <c r="R21" s="303"/>
      <c r="S21" s="303"/>
      <c r="T21" s="303"/>
      <c r="U21" s="303"/>
      <c r="V21" s="303"/>
      <c r="W21" s="65"/>
      <c r="X21" s="65"/>
    </row>
    <row r="22" spans="2:24">
      <c r="B22" s="303"/>
      <c r="C22" s="303"/>
      <c r="D22" s="303"/>
      <c r="E22" s="303"/>
      <c r="F22" s="303"/>
      <c r="G22" s="303"/>
      <c r="H22" s="303"/>
      <c r="I22" s="303"/>
      <c r="J22" s="303"/>
      <c r="K22" s="303"/>
      <c r="L22" s="303"/>
      <c r="M22" s="303"/>
      <c r="N22" s="303"/>
      <c r="O22" s="303"/>
      <c r="P22" s="303"/>
      <c r="Q22" s="303"/>
      <c r="R22" s="303"/>
      <c r="S22" s="303"/>
      <c r="T22" s="303"/>
      <c r="U22" s="303"/>
      <c r="V22" s="303"/>
      <c r="W22" s="65"/>
      <c r="X22" s="65"/>
    </row>
    <row r="23" spans="2:24">
      <c r="B23" s="303"/>
      <c r="C23" s="303"/>
      <c r="D23" s="303"/>
      <c r="E23" s="303"/>
      <c r="F23" s="303"/>
      <c r="G23" s="303"/>
      <c r="H23" s="303"/>
      <c r="I23" s="303"/>
      <c r="J23" s="303"/>
      <c r="K23" s="303"/>
      <c r="L23" s="303"/>
      <c r="M23" s="303"/>
      <c r="N23" s="303"/>
      <c r="O23" s="303"/>
      <c r="P23" s="303"/>
      <c r="Q23" s="303"/>
      <c r="R23" s="303"/>
      <c r="S23" s="303"/>
      <c r="T23" s="303"/>
      <c r="U23" s="303"/>
      <c r="V23" s="303"/>
      <c r="W23" s="65"/>
      <c r="X23" s="65"/>
    </row>
    <row r="24" spans="2:24">
      <c r="B24" s="303"/>
      <c r="C24" s="303"/>
      <c r="D24" s="303"/>
      <c r="E24" s="303"/>
      <c r="F24" s="303"/>
      <c r="G24" s="303"/>
      <c r="H24" s="303"/>
      <c r="I24" s="303"/>
      <c r="J24" s="303"/>
      <c r="K24" s="303"/>
      <c r="L24" s="303"/>
      <c r="M24" s="303"/>
      <c r="N24" s="303"/>
      <c r="O24" s="303"/>
      <c r="P24" s="303"/>
      <c r="Q24" s="303"/>
      <c r="R24" s="303"/>
      <c r="S24" s="303"/>
      <c r="T24" s="303"/>
      <c r="U24" s="303"/>
      <c r="V24" s="303"/>
      <c r="W24" s="65"/>
      <c r="X24" s="65"/>
    </row>
    <row r="25" spans="2:24">
      <c r="B25" s="303" t="s">
        <v>411</v>
      </c>
      <c r="C25" s="303"/>
      <c r="D25" s="303" t="s">
        <v>412</v>
      </c>
      <c r="E25" s="303"/>
      <c r="F25" s="303"/>
      <c r="G25" s="303" t="s">
        <v>413</v>
      </c>
      <c r="H25" s="303"/>
      <c r="I25" s="303"/>
      <c r="J25" s="303" t="s">
        <v>414</v>
      </c>
      <c r="K25" s="303"/>
      <c r="L25" s="303"/>
      <c r="M25" s="303" t="s">
        <v>415</v>
      </c>
      <c r="N25" s="303"/>
      <c r="O25" s="303" t="s">
        <v>424</v>
      </c>
      <c r="P25" s="303"/>
      <c r="Q25" s="303"/>
      <c r="R25" s="303" t="s">
        <v>425</v>
      </c>
      <c r="S25" s="303"/>
      <c r="T25" s="303" t="s">
        <v>426</v>
      </c>
      <c r="U25" s="303"/>
      <c r="V25" s="303"/>
      <c r="W25" s="65"/>
      <c r="X25" s="65"/>
    </row>
    <row r="26" spans="2:24"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</row>
    <row r="27" spans="2:24">
      <c r="B27" s="306" t="s">
        <v>402</v>
      </c>
      <c r="C27" s="306"/>
      <c r="D27" s="306"/>
      <c r="E27" s="306" t="s">
        <v>397</v>
      </c>
      <c r="F27" s="307">
        <f>'data hasil sun,moon,arde nampak'!I50</f>
        <v>-38.397915772130887</v>
      </c>
      <c r="G27" s="306" t="s">
        <v>401</v>
      </c>
      <c r="H27" s="306" t="s">
        <v>397</v>
      </c>
      <c r="I27" s="307">
        <f>'data hasil sun,moon,arde nampak'!I48</f>
        <v>293.85007742603455</v>
      </c>
      <c r="J27" s="306"/>
      <c r="K27" s="306"/>
      <c r="L27" s="306" t="s">
        <v>230</v>
      </c>
      <c r="M27" s="306" t="s">
        <v>397</v>
      </c>
      <c r="N27" s="307">
        <f>'data hasil sun,moon,arde nampak'!I46</f>
        <v>22.970235672553844</v>
      </c>
      <c r="O27" s="306"/>
      <c r="P27" s="306"/>
      <c r="Q27" s="306" t="s">
        <v>135</v>
      </c>
      <c r="R27" s="306" t="s">
        <v>397</v>
      </c>
      <c r="S27" s="307">
        <f>'data hasil sun,moon,arde nampak'!I51</f>
        <v>128.87448319963318</v>
      </c>
      <c r="T27" s="306"/>
      <c r="U27" s="306"/>
      <c r="V27" s="306"/>
      <c r="W27" s="306"/>
      <c r="X27" s="65"/>
    </row>
    <row r="28" spans="2:24">
      <c r="B28" s="308">
        <f>DATE('data hasil sun,moon,arde nampak'!G46,'data hasil sun,moon,arde nampak'!G45,'data hasil sun,moon,arde nampak'!G44)</f>
        <v>42895</v>
      </c>
      <c r="C28" s="309">
        <f>TIME('data hasil sun,moon,arde nampak'!G47,'data hasil sun,moon,arde nampak'!G48,'data hasil sun,moon,arde nampak'!G49)</f>
        <v>0.8399537037037037</v>
      </c>
      <c r="D28" s="306" t="s">
        <v>153</v>
      </c>
      <c r="E28" s="306" t="s">
        <v>398</v>
      </c>
      <c r="F28" s="307">
        <f>'data hasil sun,moon,arde nampak'!M50</f>
        <v>38.516529832073317</v>
      </c>
      <c r="G28" s="306"/>
      <c r="H28" s="306" t="s">
        <v>398</v>
      </c>
      <c r="I28" s="307">
        <f>'data hasil sun,moon,arde nampak'!M48</f>
        <v>107.90066171637342</v>
      </c>
      <c r="J28" s="306"/>
      <c r="K28" s="306"/>
      <c r="L28" s="306"/>
      <c r="M28" s="306" t="s">
        <v>398</v>
      </c>
      <c r="N28" s="307">
        <f>'data hasil sun,moon,arde nampak'!M46</f>
        <v>-18.338001424758875</v>
      </c>
      <c r="O28" s="306"/>
      <c r="P28" s="306"/>
      <c r="Q28" s="306"/>
      <c r="R28" s="306" t="s">
        <v>398</v>
      </c>
      <c r="S28" s="307">
        <f>'data hasil sun,moon,arde nampak'!M51</f>
        <v>308.33614214921352</v>
      </c>
      <c r="T28" s="306"/>
      <c r="U28" s="306"/>
      <c r="V28" s="306"/>
      <c r="W28" s="306"/>
      <c r="X28" s="65"/>
    </row>
    <row r="29" spans="2:24">
      <c r="B29" s="306"/>
      <c r="C29" s="306"/>
      <c r="D29" s="306"/>
      <c r="E29" s="306"/>
      <c r="F29" s="306"/>
      <c r="G29" s="306"/>
      <c r="H29" s="306"/>
      <c r="I29" s="306"/>
      <c r="J29" s="306"/>
      <c r="K29" s="306"/>
      <c r="L29" s="306"/>
      <c r="M29" s="306"/>
      <c r="N29" s="306"/>
      <c r="O29" s="306"/>
      <c r="P29" s="306"/>
      <c r="Q29" s="306"/>
      <c r="R29" s="306"/>
      <c r="S29" s="306"/>
      <c r="T29" s="306"/>
      <c r="U29" s="306"/>
      <c r="V29" s="306"/>
      <c r="W29" s="306"/>
      <c r="X29" s="65"/>
    </row>
    <row r="30" spans="2:24">
      <c r="B30" s="306"/>
      <c r="C30" s="306"/>
      <c r="D30" s="306"/>
      <c r="E30" s="306"/>
      <c r="F30" s="306"/>
      <c r="G30" s="306"/>
      <c r="H30" s="306"/>
      <c r="I30" s="306"/>
      <c r="J30" s="306"/>
      <c r="K30" s="306"/>
      <c r="L30" s="306"/>
      <c r="M30" s="306"/>
      <c r="N30" s="306"/>
      <c r="O30" s="306"/>
      <c r="P30" s="306"/>
      <c r="Q30" s="306"/>
      <c r="R30" s="306"/>
      <c r="S30" s="306"/>
      <c r="T30" s="306"/>
      <c r="U30" s="306"/>
      <c r="V30" s="306"/>
      <c r="W30" s="306"/>
      <c r="X30" s="65"/>
    </row>
    <row r="31" spans="2:24">
      <c r="B31" s="306"/>
      <c r="C31" s="306"/>
      <c r="D31" s="306"/>
      <c r="E31" s="306"/>
      <c r="F31" s="306"/>
      <c r="G31" s="306"/>
      <c r="H31" s="306"/>
      <c r="I31" s="306"/>
      <c r="J31" s="306"/>
      <c r="K31" s="306"/>
      <c r="L31" s="306"/>
      <c r="M31" s="306"/>
      <c r="N31" s="306"/>
      <c r="O31" s="306"/>
      <c r="P31" s="306"/>
      <c r="Q31" s="306"/>
      <c r="R31" s="306"/>
      <c r="S31" s="306"/>
      <c r="T31" s="306"/>
      <c r="U31" s="306"/>
      <c r="V31" s="306"/>
      <c r="W31" s="306"/>
      <c r="X31" s="65"/>
    </row>
    <row r="32" spans="2:24">
      <c r="B32" s="306"/>
      <c r="C32" s="306"/>
      <c r="D32" s="306"/>
      <c r="E32" s="306"/>
      <c r="F32" s="306"/>
      <c r="G32" s="306"/>
      <c r="H32" s="306"/>
      <c r="I32" s="306"/>
      <c r="J32" s="306"/>
      <c r="K32" s="306"/>
      <c r="L32" s="306"/>
      <c r="M32" s="306"/>
      <c r="N32" s="306"/>
      <c r="O32" s="306"/>
      <c r="P32" s="306"/>
      <c r="Q32" s="306"/>
      <c r="R32" s="306"/>
      <c r="S32" s="306"/>
      <c r="T32" s="306"/>
      <c r="U32" s="306"/>
      <c r="V32" s="306"/>
      <c r="W32" s="306"/>
      <c r="X32" s="65"/>
    </row>
    <row r="33" spans="2:24">
      <c r="B33" s="306"/>
      <c r="C33" s="306"/>
      <c r="D33" s="306"/>
      <c r="E33" s="306"/>
      <c r="F33" s="306"/>
      <c r="G33" s="306"/>
      <c r="H33" s="306"/>
      <c r="I33" s="306"/>
      <c r="J33" s="306"/>
      <c r="K33" s="306"/>
      <c r="L33" s="306"/>
      <c r="M33" s="306"/>
      <c r="N33" s="306"/>
      <c r="O33" s="306"/>
      <c r="P33" s="306"/>
      <c r="Q33" s="306"/>
      <c r="R33" s="306"/>
      <c r="S33" s="306"/>
      <c r="T33" s="306"/>
      <c r="U33" s="306"/>
      <c r="V33" s="306"/>
      <c r="W33" s="306"/>
      <c r="X33" s="65"/>
    </row>
    <row r="34" spans="2:24">
      <c r="B34" s="306"/>
      <c r="C34" s="306"/>
      <c r="D34" s="306"/>
      <c r="E34" s="306"/>
      <c r="F34" s="306"/>
      <c r="G34" s="306"/>
      <c r="H34" s="306"/>
      <c r="I34" s="306"/>
      <c r="J34" s="306"/>
      <c r="K34" s="306"/>
      <c r="L34" s="306"/>
      <c r="M34" s="306"/>
      <c r="N34" s="306"/>
      <c r="O34" s="306"/>
      <c r="P34" s="306"/>
      <c r="Q34" s="306"/>
      <c r="R34" s="306"/>
      <c r="S34" s="306"/>
      <c r="T34" s="306"/>
      <c r="U34" s="306"/>
      <c r="V34" s="306"/>
      <c r="W34" s="306"/>
      <c r="X34" s="65"/>
    </row>
    <row r="35" spans="2:24">
      <c r="B35" s="306"/>
      <c r="C35" s="306"/>
      <c r="D35" s="306"/>
      <c r="E35" s="306"/>
      <c r="F35" s="306"/>
      <c r="G35" s="306"/>
      <c r="H35" s="306"/>
      <c r="I35" s="306"/>
      <c r="J35" s="306"/>
      <c r="K35" s="306"/>
      <c r="L35" s="306"/>
      <c r="M35" s="306"/>
      <c r="N35" s="306"/>
      <c r="O35" s="306"/>
      <c r="P35" s="306"/>
      <c r="Q35" s="306"/>
      <c r="R35" s="306"/>
      <c r="S35" s="306"/>
      <c r="T35" s="306"/>
      <c r="U35" s="306"/>
      <c r="V35" s="306"/>
      <c r="W35" s="306"/>
      <c r="X35" s="65"/>
    </row>
    <row r="36" spans="2:24">
      <c r="B36" s="306"/>
      <c r="C36" s="306"/>
      <c r="D36" s="306"/>
      <c r="E36" s="306"/>
      <c r="F36" s="306"/>
      <c r="G36" s="306"/>
      <c r="H36" s="306"/>
      <c r="I36" s="306"/>
      <c r="J36" s="306"/>
      <c r="K36" s="306"/>
      <c r="L36" s="306"/>
      <c r="M36" s="306"/>
      <c r="N36" s="306"/>
      <c r="O36" s="306"/>
      <c r="P36" s="306"/>
      <c r="Q36" s="306"/>
      <c r="R36" s="306"/>
      <c r="S36" s="306"/>
      <c r="T36" s="306"/>
      <c r="U36" s="306"/>
      <c r="V36" s="306"/>
      <c r="W36" s="306"/>
      <c r="X36" s="65"/>
    </row>
    <row r="37" spans="2:24">
      <c r="B37" s="306"/>
      <c r="C37" s="306"/>
      <c r="D37" s="306"/>
      <c r="E37" s="306"/>
      <c r="F37" s="306"/>
      <c r="G37" s="306"/>
      <c r="H37" s="306"/>
      <c r="I37" s="306"/>
      <c r="J37" s="306"/>
      <c r="K37" s="306"/>
      <c r="L37" s="306"/>
      <c r="M37" s="306"/>
      <c r="N37" s="306"/>
      <c r="O37" s="306"/>
      <c r="P37" s="306"/>
      <c r="Q37" s="306"/>
      <c r="R37" s="306"/>
      <c r="S37" s="306"/>
      <c r="T37" s="306"/>
      <c r="U37" s="306"/>
      <c r="V37" s="306"/>
      <c r="W37" s="306"/>
      <c r="X37" s="65"/>
    </row>
    <row r="38" spans="2:24">
      <c r="B38" s="306"/>
      <c r="C38" s="306"/>
      <c r="D38" s="306"/>
      <c r="E38" s="306"/>
      <c r="F38" s="306"/>
      <c r="G38" s="306"/>
      <c r="H38" s="306"/>
      <c r="I38" s="306"/>
      <c r="J38" s="306"/>
      <c r="K38" s="306"/>
      <c r="L38" s="306"/>
      <c r="M38" s="306"/>
      <c r="N38" s="306"/>
      <c r="O38" s="306"/>
      <c r="P38" s="306"/>
      <c r="Q38" s="306"/>
      <c r="R38" s="306"/>
      <c r="S38" s="306"/>
      <c r="T38" s="306"/>
      <c r="U38" s="306"/>
      <c r="V38" s="306"/>
      <c r="W38" s="306"/>
      <c r="X38" s="65"/>
    </row>
    <row r="39" spans="2:24">
      <c r="B39" s="306"/>
      <c r="C39" s="306"/>
      <c r="D39" s="306"/>
      <c r="E39" s="306"/>
      <c r="F39" s="306"/>
      <c r="G39" s="306"/>
      <c r="H39" s="306"/>
      <c r="I39" s="306"/>
      <c r="J39" s="306"/>
      <c r="K39" s="306"/>
      <c r="L39" s="306"/>
      <c r="M39" s="306"/>
      <c r="N39" s="306"/>
      <c r="O39" s="306"/>
      <c r="P39" s="306"/>
      <c r="Q39" s="306"/>
      <c r="R39" s="306"/>
      <c r="S39" s="306"/>
      <c r="T39" s="306"/>
      <c r="U39" s="306"/>
      <c r="V39" s="306"/>
      <c r="W39" s="306"/>
      <c r="X39" s="65"/>
    </row>
    <row r="40" spans="2:24"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6"/>
      <c r="P40" s="306"/>
      <c r="Q40" s="306"/>
      <c r="R40" s="306"/>
      <c r="S40" s="306"/>
      <c r="T40" s="306"/>
      <c r="U40" s="306"/>
      <c r="V40" s="306"/>
      <c r="W40" s="306"/>
      <c r="X40" s="65"/>
    </row>
    <row r="41" spans="2:24">
      <c r="B41" s="310" t="s">
        <v>422</v>
      </c>
      <c r="C41" s="310"/>
      <c r="D41" s="310"/>
      <c r="E41" s="310" t="s">
        <v>421</v>
      </c>
      <c r="F41" s="310"/>
      <c r="G41" s="310"/>
      <c r="H41" s="310" t="s">
        <v>420</v>
      </c>
      <c r="I41" s="310"/>
      <c r="J41" s="310" t="s">
        <v>419</v>
      </c>
      <c r="K41" s="310"/>
      <c r="L41" s="310"/>
      <c r="M41" s="310" t="s">
        <v>418</v>
      </c>
      <c r="N41" s="310"/>
      <c r="O41" s="310" t="s">
        <v>417</v>
      </c>
      <c r="P41" s="310"/>
      <c r="Q41" s="310"/>
      <c r="R41" s="310" t="s">
        <v>416</v>
      </c>
      <c r="S41" s="310"/>
      <c r="T41" s="310" t="s">
        <v>423</v>
      </c>
      <c r="U41" s="310"/>
      <c r="V41" s="307"/>
      <c r="W41" s="307"/>
      <c r="X41" s="65"/>
    </row>
    <row r="42" spans="2:24"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</row>
    <row r="43" spans="2:24">
      <c r="B43" s="311" t="s">
        <v>432</v>
      </c>
      <c r="C43" s="311"/>
      <c r="D43" s="311"/>
      <c r="E43" s="311"/>
      <c r="F43" s="311"/>
      <c r="G43" s="311"/>
      <c r="H43" s="311"/>
      <c r="I43" s="311"/>
      <c r="J43" s="311"/>
      <c r="K43" s="311"/>
      <c r="L43" s="311"/>
      <c r="M43" s="311"/>
      <c r="N43" s="311"/>
      <c r="O43" s="311"/>
      <c r="P43" s="311"/>
      <c r="Q43" s="311"/>
      <c r="R43" s="311"/>
      <c r="S43" s="311"/>
      <c r="T43" s="311"/>
      <c r="U43" s="311"/>
      <c r="V43" s="311"/>
      <c r="W43" s="311"/>
      <c r="X43" s="311"/>
    </row>
    <row r="44" spans="2:24">
      <c r="B44" s="312">
        <f>DATE('data hasil sun,moon,arde nampak'!G22,'data hasil sun,moon,arde nampak'!G21,'data hasil sun,moon,arde nampak'!G20)</f>
        <v>42880</v>
      </c>
      <c r="C44" s="313">
        <f>TIME('data hasil sun,moon,arde nampak'!G23,'data hasil sun,moon,arde nampak'!G24,'data hasil sun,moon,arde nampak'!G25)</f>
        <v>0.7289930555555556</v>
      </c>
      <c r="D44" s="311" t="s">
        <v>397</v>
      </c>
      <c r="E44" s="311">
        <f>'data hasil sun,moon,arde nampak'!I27</f>
        <v>-2.0588227636446739</v>
      </c>
      <c r="F44" s="311"/>
      <c r="G44" s="311"/>
      <c r="H44" s="311" t="s">
        <v>427</v>
      </c>
      <c r="I44" s="311" t="s">
        <v>397</v>
      </c>
      <c r="J44" s="311">
        <f>'data hasil sun,moon,arde nampak'!I25</f>
        <v>290.92896378954924</v>
      </c>
      <c r="K44" s="311"/>
      <c r="L44" s="311"/>
      <c r="M44" s="311" t="s">
        <v>428</v>
      </c>
      <c r="N44" s="311" t="s">
        <v>397</v>
      </c>
      <c r="O44" s="311">
        <f>'data hasil sun,moon,arde nampak'!I22</f>
        <v>21.020170209919229</v>
      </c>
      <c r="P44" s="311"/>
      <c r="Q44" s="311"/>
      <c r="R44" s="311" t="s">
        <v>135</v>
      </c>
      <c r="S44" s="311" t="s">
        <v>397</v>
      </c>
      <c r="T44" s="311">
        <f>'data hasil sun,moon,arde nampak'!I28</f>
        <v>89.517265711001187</v>
      </c>
      <c r="U44" s="311"/>
      <c r="V44" s="311"/>
      <c r="W44" s="311"/>
      <c r="X44" s="311"/>
    </row>
    <row r="45" spans="2:24">
      <c r="B45" s="311"/>
      <c r="C45" s="311" t="s">
        <v>153</v>
      </c>
      <c r="D45" s="311" t="s">
        <v>398</v>
      </c>
      <c r="E45" s="311">
        <f>'data hasil sun,moon,arde nampak'!M27</f>
        <v>-5.6341123188591133</v>
      </c>
      <c r="F45" s="311"/>
      <c r="G45" s="311"/>
      <c r="H45" s="311"/>
      <c r="I45" s="311" t="s">
        <v>398</v>
      </c>
      <c r="J45" s="311">
        <f>'data hasil sun,moon,arde nampak'!M25</f>
        <v>284.47949087476098</v>
      </c>
      <c r="K45" s="311"/>
      <c r="L45" s="311"/>
      <c r="M45" s="311"/>
      <c r="N45" s="311" t="s">
        <v>398</v>
      </c>
      <c r="O45" s="311">
        <f>'data hasil sun,moon,arde nampak'!M22</f>
        <v>15.007096294364024</v>
      </c>
      <c r="P45" s="311"/>
      <c r="Q45" s="311"/>
      <c r="R45" s="311"/>
      <c r="S45" s="311" t="s">
        <v>398</v>
      </c>
      <c r="T45" s="311">
        <f>'data hasil sun,moon,arde nampak'!M28</f>
        <v>93.983916675097007</v>
      </c>
      <c r="U45" s="311"/>
      <c r="V45" s="311"/>
      <c r="W45" s="311"/>
      <c r="X45" s="311"/>
    </row>
    <row r="46" spans="2:24">
      <c r="B46" s="311"/>
      <c r="C46" s="311"/>
      <c r="D46" s="311"/>
      <c r="E46" s="311"/>
      <c r="F46" s="311"/>
      <c r="G46" s="311"/>
      <c r="H46" s="311"/>
      <c r="I46" s="311"/>
      <c r="J46" s="311"/>
      <c r="K46" s="311"/>
      <c r="L46" s="311"/>
      <c r="M46" s="311"/>
      <c r="N46" s="311"/>
      <c r="O46" s="311"/>
      <c r="P46" s="311"/>
      <c r="Q46" s="311"/>
      <c r="R46" s="311"/>
      <c r="S46" s="311"/>
      <c r="T46" s="311"/>
      <c r="U46" s="311"/>
      <c r="V46" s="311"/>
      <c r="W46" s="311"/>
      <c r="X46" s="311"/>
    </row>
    <row r="47" spans="2:24">
      <c r="B47" s="311"/>
      <c r="C47" s="311"/>
      <c r="D47" s="311"/>
      <c r="E47" s="311"/>
      <c r="F47" s="311"/>
      <c r="G47" s="311"/>
      <c r="H47" s="311"/>
      <c r="I47" s="311"/>
      <c r="J47" s="311"/>
      <c r="K47" s="311"/>
      <c r="L47" s="311"/>
      <c r="M47" s="311"/>
      <c r="N47" s="311"/>
      <c r="O47" s="311"/>
      <c r="P47" s="311"/>
      <c r="Q47" s="311"/>
      <c r="R47" s="311"/>
      <c r="S47" s="311"/>
      <c r="T47" s="311"/>
      <c r="U47" s="311"/>
      <c r="V47" s="311"/>
      <c r="W47" s="311"/>
      <c r="X47" s="311"/>
    </row>
    <row r="48" spans="2:24">
      <c r="B48" s="311"/>
      <c r="C48" s="311"/>
      <c r="D48" s="311"/>
      <c r="E48" s="311"/>
      <c r="F48" s="311"/>
      <c r="G48" s="311"/>
      <c r="H48" s="311"/>
      <c r="I48" s="311"/>
      <c r="J48" s="311"/>
      <c r="K48" s="311"/>
      <c r="L48" s="311"/>
      <c r="M48" s="311"/>
      <c r="N48" s="311"/>
      <c r="O48" s="311"/>
      <c r="P48" s="311"/>
      <c r="Q48" s="311"/>
      <c r="R48" s="311"/>
      <c r="S48" s="311"/>
      <c r="T48" s="311"/>
      <c r="U48" s="311"/>
      <c r="V48" s="311"/>
      <c r="W48" s="311"/>
      <c r="X48" s="311"/>
    </row>
    <row r="49" spans="2:24">
      <c r="B49" s="311"/>
      <c r="C49" s="311"/>
      <c r="D49" s="311"/>
      <c r="E49" s="311"/>
      <c r="F49" s="311"/>
      <c r="G49" s="311"/>
      <c r="H49" s="311"/>
      <c r="I49" s="311"/>
      <c r="J49" s="311"/>
      <c r="K49" s="311"/>
      <c r="L49" s="311"/>
      <c r="M49" s="311"/>
      <c r="N49" s="311"/>
      <c r="O49" s="311"/>
      <c r="P49" s="311"/>
      <c r="Q49" s="311"/>
      <c r="R49" s="311"/>
      <c r="S49" s="311"/>
      <c r="T49" s="311"/>
      <c r="U49" s="311"/>
      <c r="V49" s="311"/>
      <c r="W49" s="311"/>
      <c r="X49" s="311"/>
    </row>
    <row r="50" spans="2:24">
      <c r="B50" s="311"/>
      <c r="C50" s="311"/>
      <c r="D50" s="311"/>
      <c r="E50" s="311"/>
      <c r="F50" s="311"/>
      <c r="G50" s="311"/>
      <c r="H50" s="311"/>
      <c r="I50" s="311"/>
      <c r="J50" s="311"/>
      <c r="K50" s="311"/>
      <c r="L50" s="311"/>
      <c r="M50" s="311"/>
      <c r="N50" s="311"/>
      <c r="O50" s="311"/>
      <c r="P50" s="311"/>
      <c r="Q50" s="311"/>
      <c r="R50" s="311"/>
      <c r="S50" s="311"/>
      <c r="T50" s="311"/>
      <c r="U50" s="311"/>
      <c r="V50" s="311"/>
      <c r="W50" s="311"/>
      <c r="X50" s="311"/>
    </row>
    <row r="51" spans="2:24">
      <c r="B51" s="311"/>
      <c r="C51" s="311"/>
      <c r="D51" s="311"/>
      <c r="E51" s="311"/>
      <c r="F51" s="311"/>
      <c r="G51" s="311"/>
      <c r="H51" s="311"/>
      <c r="I51" s="311"/>
      <c r="J51" s="311"/>
      <c r="K51" s="311"/>
      <c r="L51" s="311"/>
      <c r="M51" s="311"/>
      <c r="N51" s="311"/>
      <c r="O51" s="311"/>
      <c r="P51" s="311"/>
      <c r="Q51" s="311"/>
      <c r="R51" s="311"/>
      <c r="S51" s="311"/>
      <c r="T51" s="311"/>
      <c r="U51" s="311"/>
      <c r="V51" s="311"/>
      <c r="W51" s="311"/>
      <c r="X51" s="311"/>
    </row>
    <row r="52" spans="2:24">
      <c r="B52" s="311"/>
      <c r="C52" s="311"/>
      <c r="D52" s="311"/>
      <c r="E52" s="311"/>
      <c r="F52" s="311"/>
      <c r="G52" s="311"/>
      <c r="H52" s="311"/>
      <c r="I52" s="311"/>
      <c r="J52" s="311"/>
      <c r="K52" s="311"/>
      <c r="L52" s="311"/>
      <c r="M52" s="311"/>
      <c r="N52" s="311"/>
      <c r="O52" s="311"/>
      <c r="P52" s="311"/>
      <c r="Q52" s="311"/>
      <c r="R52" s="311"/>
      <c r="S52" s="311"/>
      <c r="T52" s="311"/>
      <c r="U52" s="311"/>
      <c r="V52" s="311"/>
      <c r="W52" s="311"/>
      <c r="X52" s="311"/>
    </row>
    <row r="53" spans="2:24">
      <c r="B53" s="311"/>
      <c r="C53" s="311"/>
      <c r="D53" s="311"/>
      <c r="E53" s="311"/>
      <c r="F53" s="311"/>
      <c r="G53" s="311"/>
      <c r="H53" s="311"/>
      <c r="I53" s="311"/>
      <c r="J53" s="311"/>
      <c r="K53" s="311"/>
      <c r="L53" s="311"/>
      <c r="M53" s="311"/>
      <c r="N53" s="311"/>
      <c r="O53" s="311"/>
      <c r="P53" s="311"/>
      <c r="Q53" s="311"/>
      <c r="R53" s="311"/>
      <c r="S53" s="311"/>
      <c r="T53" s="311"/>
      <c r="U53" s="311"/>
      <c r="V53" s="311"/>
      <c r="W53" s="311"/>
      <c r="X53" s="311"/>
    </row>
    <row r="54" spans="2:24">
      <c r="B54" s="311"/>
      <c r="C54" s="311"/>
      <c r="D54" s="311"/>
      <c r="E54" s="311"/>
      <c r="F54" s="311"/>
      <c r="G54" s="311"/>
      <c r="H54" s="311"/>
      <c r="I54" s="311"/>
      <c r="J54" s="311"/>
      <c r="K54" s="311"/>
      <c r="L54" s="311"/>
      <c r="M54" s="311"/>
      <c r="N54" s="311"/>
      <c r="O54" s="311"/>
      <c r="P54" s="311"/>
      <c r="Q54" s="311"/>
      <c r="R54" s="311"/>
      <c r="S54" s="311"/>
      <c r="T54" s="311"/>
      <c r="U54" s="311"/>
      <c r="V54" s="311"/>
      <c r="W54" s="311"/>
      <c r="X54" s="311"/>
    </row>
    <row r="55" spans="2:24">
      <c r="B55" s="311"/>
      <c r="C55" s="311"/>
      <c r="D55" s="311"/>
      <c r="E55" s="311"/>
      <c r="F55" s="311"/>
      <c r="G55" s="311"/>
      <c r="H55" s="311"/>
      <c r="I55" s="311"/>
      <c r="J55" s="311"/>
      <c r="K55" s="311"/>
      <c r="L55" s="311"/>
      <c r="M55" s="311"/>
      <c r="N55" s="311"/>
      <c r="O55" s="311"/>
      <c r="P55" s="311"/>
      <c r="Q55" s="311"/>
      <c r="R55" s="311"/>
      <c r="S55" s="311"/>
      <c r="T55" s="311"/>
      <c r="U55" s="311"/>
      <c r="V55" s="311"/>
      <c r="W55" s="311"/>
      <c r="X55" s="311"/>
    </row>
    <row r="56" spans="2:24">
      <c r="B56" s="311"/>
      <c r="C56" s="311"/>
      <c r="D56" s="311"/>
      <c r="E56" s="311"/>
      <c r="F56" s="311"/>
      <c r="G56" s="311"/>
      <c r="H56" s="311"/>
      <c r="I56" s="311"/>
      <c r="J56" s="311"/>
      <c r="K56" s="311"/>
      <c r="L56" s="311"/>
      <c r="M56" s="311"/>
      <c r="N56" s="311"/>
      <c r="O56" s="311"/>
      <c r="P56" s="311"/>
      <c r="Q56" s="311"/>
      <c r="R56" s="311"/>
      <c r="S56" s="311"/>
      <c r="T56" s="311"/>
      <c r="U56" s="311"/>
      <c r="V56" s="311"/>
      <c r="W56" s="311"/>
      <c r="X56" s="311"/>
    </row>
    <row r="57" spans="2:24">
      <c r="B57" s="311"/>
      <c r="C57" s="311"/>
      <c r="D57" s="311"/>
      <c r="E57" s="311"/>
      <c r="F57" s="311"/>
      <c r="G57" s="311"/>
      <c r="H57" s="311"/>
      <c r="I57" s="311"/>
      <c r="J57" s="311"/>
      <c r="K57" s="311"/>
      <c r="L57" s="311"/>
      <c r="M57" s="311"/>
      <c r="N57" s="311"/>
      <c r="O57" s="311"/>
      <c r="P57" s="311"/>
      <c r="Q57" s="311"/>
      <c r="R57" s="311"/>
      <c r="S57" s="311"/>
      <c r="T57" s="311"/>
      <c r="U57" s="311"/>
      <c r="V57" s="311"/>
      <c r="W57" s="311"/>
      <c r="X57" s="311"/>
    </row>
    <row r="58" spans="2:24">
      <c r="B58" s="311"/>
      <c r="C58" s="311"/>
      <c r="D58" s="311"/>
      <c r="E58" s="311"/>
      <c r="F58" s="311"/>
      <c r="G58" s="311"/>
      <c r="H58" s="311"/>
      <c r="I58" s="311"/>
      <c r="J58" s="311"/>
      <c r="K58" s="311"/>
      <c r="L58" s="311"/>
      <c r="M58" s="311"/>
      <c r="N58" s="311"/>
      <c r="O58" s="311"/>
      <c r="P58" s="311"/>
      <c r="Q58" s="311"/>
      <c r="R58" s="311"/>
      <c r="S58" s="311"/>
      <c r="T58" s="311"/>
      <c r="U58" s="311"/>
      <c r="V58" s="311"/>
      <c r="W58" s="311"/>
      <c r="X58" s="311"/>
    </row>
    <row r="59" spans="2:24">
      <c r="B59" s="311"/>
      <c r="C59" s="311"/>
      <c r="D59" s="311"/>
      <c r="E59" s="311"/>
      <c r="F59" s="311"/>
      <c r="G59" s="311"/>
      <c r="H59" s="311"/>
      <c r="I59" s="311"/>
      <c r="J59" s="311"/>
      <c r="K59" s="311"/>
      <c r="L59" s="311"/>
      <c r="M59" s="311"/>
      <c r="N59" s="311"/>
      <c r="O59" s="311"/>
      <c r="P59" s="311"/>
      <c r="Q59" s="311"/>
      <c r="R59" s="311"/>
      <c r="S59" s="311"/>
      <c r="T59" s="311"/>
      <c r="U59" s="311"/>
      <c r="V59" s="311"/>
      <c r="W59" s="311"/>
      <c r="X59" s="311"/>
    </row>
    <row r="60" spans="2:24">
      <c r="B60" s="311"/>
      <c r="C60" s="311"/>
      <c r="D60" s="311"/>
      <c r="E60" s="311"/>
      <c r="F60" s="311"/>
      <c r="G60" s="311"/>
      <c r="H60" s="311"/>
      <c r="I60" s="311"/>
      <c r="J60" s="311"/>
      <c r="K60" s="311"/>
      <c r="L60" s="311"/>
      <c r="M60" s="311"/>
      <c r="N60" s="311"/>
      <c r="O60" s="311"/>
      <c r="P60" s="311"/>
      <c r="Q60" s="311"/>
      <c r="R60" s="311"/>
      <c r="S60" s="311"/>
      <c r="T60" s="311"/>
      <c r="U60" s="311"/>
      <c r="V60" s="311"/>
      <c r="W60" s="311"/>
      <c r="X60" s="311"/>
    </row>
    <row r="61" spans="2:24">
      <c r="B61" s="311"/>
      <c r="C61" s="311"/>
      <c r="D61" s="311"/>
      <c r="E61" s="311"/>
      <c r="F61" s="311"/>
      <c r="G61" s="311"/>
      <c r="H61" s="311"/>
      <c r="I61" s="311"/>
      <c r="J61" s="311"/>
      <c r="K61" s="311"/>
      <c r="L61" s="311"/>
      <c r="M61" s="311"/>
      <c r="N61" s="311"/>
      <c r="O61" s="311"/>
      <c r="P61" s="311"/>
      <c r="Q61" s="311"/>
      <c r="R61" s="311"/>
      <c r="S61" s="311"/>
      <c r="T61" s="311"/>
      <c r="U61" s="311"/>
      <c r="V61" s="311"/>
      <c r="W61" s="311"/>
      <c r="X61" s="311"/>
    </row>
    <row r="62" spans="2:24">
      <c r="B62" s="311"/>
      <c r="C62" s="311"/>
      <c r="D62" s="311"/>
      <c r="E62" s="311"/>
      <c r="F62" s="311"/>
      <c r="G62" s="311"/>
      <c r="H62" s="311"/>
      <c r="I62" s="311"/>
      <c r="J62" s="311"/>
      <c r="K62" s="311"/>
      <c r="L62" s="311"/>
      <c r="M62" s="311"/>
      <c r="N62" s="311"/>
      <c r="O62" s="311"/>
      <c r="P62" s="311"/>
      <c r="Q62" s="311"/>
      <c r="R62" s="311"/>
      <c r="S62" s="311"/>
      <c r="T62" s="311"/>
      <c r="U62" s="311"/>
      <c r="V62" s="311"/>
      <c r="W62" s="311"/>
      <c r="X62" s="311"/>
    </row>
    <row r="63" spans="2:24">
      <c r="B63" s="311"/>
      <c r="C63" s="311"/>
      <c r="D63" s="311"/>
      <c r="E63" s="311"/>
      <c r="F63" s="311"/>
      <c r="G63" s="311"/>
      <c r="H63" s="311"/>
      <c r="I63" s="311"/>
      <c r="J63" s="311"/>
      <c r="K63" s="311"/>
      <c r="L63" s="311"/>
      <c r="M63" s="311"/>
      <c r="N63" s="311"/>
      <c r="O63" s="311"/>
      <c r="P63" s="311"/>
      <c r="Q63" s="311"/>
      <c r="R63" s="311"/>
      <c r="S63" s="311"/>
      <c r="T63" s="311"/>
      <c r="U63" s="311"/>
      <c r="V63" s="311"/>
      <c r="W63" s="311"/>
      <c r="X63" s="311"/>
    </row>
    <row r="64" spans="2:24">
      <c r="B64" s="311"/>
      <c r="C64" s="311"/>
      <c r="D64" s="311"/>
      <c r="E64" s="311"/>
      <c r="F64" s="311"/>
      <c r="G64" s="311"/>
      <c r="H64" s="311"/>
      <c r="I64" s="311"/>
      <c r="J64" s="311"/>
      <c r="K64" s="311"/>
      <c r="L64" s="311"/>
      <c r="M64" s="311"/>
      <c r="N64" s="311"/>
      <c r="O64" s="311"/>
      <c r="P64" s="311"/>
      <c r="Q64" s="311"/>
      <c r="R64" s="311"/>
      <c r="S64" s="311"/>
      <c r="T64" s="311"/>
      <c r="U64" s="311"/>
      <c r="V64" s="311"/>
      <c r="W64" s="311"/>
      <c r="X64" s="311"/>
    </row>
    <row r="65" spans="2:24">
      <c r="B65" s="311"/>
      <c r="C65" s="311"/>
      <c r="D65" s="311"/>
      <c r="E65" s="311"/>
      <c r="F65" s="311"/>
      <c r="G65" s="311"/>
      <c r="H65" s="311"/>
      <c r="I65" s="311"/>
      <c r="J65" s="311"/>
      <c r="K65" s="311"/>
      <c r="L65" s="311"/>
      <c r="M65" s="311"/>
      <c r="N65" s="311"/>
      <c r="O65" s="311"/>
      <c r="P65" s="311"/>
      <c r="Q65" s="311"/>
      <c r="R65" s="311"/>
      <c r="S65" s="311"/>
      <c r="T65" s="311"/>
      <c r="U65" s="311"/>
      <c r="V65" s="311"/>
      <c r="W65" s="311"/>
      <c r="X65" s="311"/>
    </row>
    <row r="66" spans="2:24">
      <c r="B66" s="311"/>
      <c r="C66" s="311"/>
      <c r="D66" s="311"/>
      <c r="E66" s="311"/>
      <c r="F66" s="311"/>
      <c r="G66" s="311"/>
      <c r="H66" s="311"/>
      <c r="I66" s="311"/>
      <c r="J66" s="311"/>
      <c r="K66" s="311"/>
      <c r="L66" s="311"/>
      <c r="M66" s="311"/>
      <c r="N66" s="311"/>
      <c r="O66" s="311"/>
      <c r="P66" s="311"/>
      <c r="Q66" s="311"/>
      <c r="R66" s="311"/>
      <c r="S66" s="311"/>
      <c r="T66" s="311"/>
      <c r="U66" s="311"/>
      <c r="V66" s="311"/>
      <c r="W66" s="311"/>
      <c r="X66" s="311"/>
    </row>
    <row r="68" spans="2:24">
      <c r="B68" t="s">
        <v>434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>
  <dimension ref="B2:AF15"/>
  <sheetViews>
    <sheetView topLeftCell="B3" workbookViewId="0">
      <selection activeCell="O9" sqref="O9"/>
    </sheetView>
  </sheetViews>
  <sheetFormatPr defaultRowHeight="15"/>
  <cols>
    <col min="2" max="2" width="14.5703125" customWidth="1"/>
    <col min="3" max="3" width="5.28515625" customWidth="1"/>
    <col min="4" max="4" width="10.7109375" customWidth="1"/>
    <col min="5" max="5" width="5.5703125" customWidth="1"/>
    <col min="6" max="6" width="11.140625" customWidth="1"/>
    <col min="7" max="7" width="5.85546875" customWidth="1"/>
    <col min="8" max="8" width="4.140625" customWidth="1"/>
    <col min="9" max="9" width="3.85546875" customWidth="1"/>
    <col min="10" max="10" width="5.28515625" customWidth="1"/>
    <col min="11" max="11" width="4.140625" customWidth="1"/>
    <col min="12" max="12" width="4.5703125" customWidth="1"/>
    <col min="13" max="13" width="4.140625" customWidth="1"/>
    <col min="14" max="14" width="4.42578125" customWidth="1"/>
    <col min="15" max="15" width="4.85546875" customWidth="1"/>
    <col min="16" max="16" width="4.140625" customWidth="1"/>
    <col min="17" max="17" width="3.85546875" customWidth="1"/>
    <col min="18" max="18" width="5.7109375" customWidth="1"/>
    <col min="19" max="19" width="4.28515625" customWidth="1"/>
    <col min="20" max="20" width="3.42578125" customWidth="1"/>
    <col min="21" max="21" width="7" customWidth="1"/>
    <col min="22" max="22" width="4.28515625" customWidth="1"/>
    <col min="23" max="23" width="3.28515625" customWidth="1"/>
    <col min="24" max="24" width="6.42578125" customWidth="1"/>
    <col min="25" max="25" width="4.140625" customWidth="1"/>
    <col min="26" max="26" width="3.28515625" customWidth="1"/>
    <col min="27" max="27" width="6.42578125" customWidth="1"/>
    <col min="28" max="28" width="4.140625" customWidth="1"/>
    <col min="29" max="29" width="3.85546875" bestFit="1" customWidth="1"/>
    <col min="30" max="30" width="5.140625" customWidth="1"/>
    <col min="31" max="31" width="4" customWidth="1"/>
    <col min="32" max="32" width="3.7109375" customWidth="1"/>
  </cols>
  <sheetData>
    <row r="2" spans="2:32" ht="88.5">
      <c r="B2" s="316" t="s">
        <v>435</v>
      </c>
      <c r="C2" s="316" t="s">
        <v>437</v>
      </c>
      <c r="D2" s="316" t="s">
        <v>179</v>
      </c>
      <c r="E2" s="316" t="s">
        <v>49</v>
      </c>
      <c r="F2" s="316" t="s">
        <v>440</v>
      </c>
      <c r="G2" s="316" t="s">
        <v>69</v>
      </c>
      <c r="H2" s="316" t="s">
        <v>81</v>
      </c>
      <c r="I2" s="316" t="s">
        <v>179</v>
      </c>
      <c r="J2" s="316" t="s">
        <v>49</v>
      </c>
      <c r="K2" s="316" t="s">
        <v>363</v>
      </c>
    </row>
    <row r="4" spans="2:32" ht="89.25">
      <c r="B4" t="s">
        <v>435</v>
      </c>
      <c r="C4" s="316" t="s">
        <v>179</v>
      </c>
      <c r="D4" s="316" t="s">
        <v>443</v>
      </c>
      <c r="F4" s="316" t="s">
        <v>438</v>
      </c>
      <c r="K4" s="316" t="s">
        <v>85</v>
      </c>
      <c r="L4" s="316" t="s">
        <v>139</v>
      </c>
      <c r="M4" s="316" t="s">
        <v>67</v>
      </c>
      <c r="O4" s="316" t="s">
        <v>444</v>
      </c>
      <c r="R4" s="316" t="s">
        <v>445</v>
      </c>
      <c r="U4" s="316" t="s">
        <v>446</v>
      </c>
      <c r="X4" s="316" t="s">
        <v>447</v>
      </c>
      <c r="AA4" s="316" t="s">
        <v>448</v>
      </c>
      <c r="AD4" s="316" t="s">
        <v>449</v>
      </c>
    </row>
    <row r="5" spans="2:32">
      <c r="O5" t="s">
        <v>211</v>
      </c>
      <c r="P5" t="s">
        <v>3</v>
      </c>
      <c r="Q5" t="s">
        <v>4</v>
      </c>
      <c r="R5" t="s">
        <v>211</v>
      </c>
      <c r="S5" t="s">
        <v>3</v>
      </c>
      <c r="T5" t="s">
        <v>4</v>
      </c>
      <c r="U5" t="s">
        <v>211</v>
      </c>
      <c r="V5" t="s">
        <v>3</v>
      </c>
      <c r="W5" t="s">
        <v>4</v>
      </c>
      <c r="X5" t="s">
        <v>211</v>
      </c>
      <c r="Y5" t="s">
        <v>3</v>
      </c>
      <c r="Z5" t="s">
        <v>4</v>
      </c>
      <c r="AA5" t="s">
        <v>211</v>
      </c>
      <c r="AB5" t="s">
        <v>3</v>
      </c>
      <c r="AC5" t="s">
        <v>4</v>
      </c>
      <c r="AD5" t="s">
        <v>211</v>
      </c>
      <c r="AE5" t="s">
        <v>3</v>
      </c>
      <c r="AF5" t="s">
        <v>4</v>
      </c>
    </row>
    <row r="6" spans="2:32">
      <c r="B6" t="s">
        <v>375</v>
      </c>
      <c r="C6">
        <f>'data hasil sun,moon,arde nampak'!E3</f>
        <v>9</v>
      </c>
      <c r="D6" t="str">
        <f>'data hasil sun,moon,arde nampak'!H3</f>
        <v>ramadhan</v>
      </c>
      <c r="E6">
        <f>'data hasil sun,moon,arde nampak'!F3</f>
        <v>1438</v>
      </c>
      <c r="F6" t="str">
        <f>'data hasil sun,moon,arde nampak'!G17</f>
        <v>May</v>
      </c>
      <c r="G6" t="str">
        <f>'data hasil sun,moon,arde nampak'!G16</f>
        <v>Thursday</v>
      </c>
      <c r="H6" s="2">
        <f>'data hasil sun,moon,arde nampak'!G9</f>
        <v>25</v>
      </c>
      <c r="I6">
        <f>'data hasil sun,moon,arde nampak'!G10</f>
        <v>5</v>
      </c>
      <c r="J6">
        <f>'data hasil sun,moon,arde nampak'!G11</f>
        <v>2017</v>
      </c>
      <c r="K6">
        <f>'data hasil sun,moon,arde nampak'!G12</f>
        <v>2</v>
      </c>
      <c r="L6">
        <f>'data hasil sun,moon,arde nampak'!G13</f>
        <v>44</v>
      </c>
      <c r="M6">
        <f>'data hasil sun,moon,arde nampak'!G14</f>
        <v>25</v>
      </c>
      <c r="N6" t="s">
        <v>48</v>
      </c>
      <c r="O6" s="2">
        <f>'data hasil sun,moon,arde nampak'!I15</f>
        <v>-41.415352122701869</v>
      </c>
      <c r="P6">
        <f>'data hasil sun,moon,arde nampak'!K15</f>
        <v>24</v>
      </c>
      <c r="Q6">
        <f>'data hasil sun,moon,arde nampak'!L15</f>
        <v>55</v>
      </c>
      <c r="R6" s="2">
        <f>'data hasil sun,moon,arde nampak'!M15</f>
        <v>-29.299130983439554</v>
      </c>
      <c r="S6">
        <f>'data hasil sun,moon,arde nampak'!O15</f>
        <v>17</v>
      </c>
      <c r="T6">
        <f>'data hasil sun,moon,arde nampak'!P15</f>
        <v>56</v>
      </c>
      <c r="U6" s="2">
        <f>'data hasil sun,moon,arde nampak'!I11</f>
        <v>20.910399657026641</v>
      </c>
      <c r="V6">
        <f>'data hasil sun,moon,arde nampak'!K11</f>
        <v>54</v>
      </c>
      <c r="W6">
        <f>'data hasil sun,moon,arde nampak'!L11</f>
        <v>37</v>
      </c>
      <c r="X6" s="2">
        <f>'data hasil sun,moon,arde nampak'!M11</f>
        <v>12.82780383867688</v>
      </c>
      <c r="Y6">
        <f>'data hasil sun,moon,arde nampak'!O11</f>
        <v>49</v>
      </c>
      <c r="Z6">
        <f>'data hasil sun,moon,arde nampak'!P11</f>
        <v>40</v>
      </c>
      <c r="AA6" s="2">
        <f>'data hasil sun,moon,arde nampak'!I13</f>
        <v>68.213775046057847</v>
      </c>
      <c r="AB6">
        <f>'data hasil sun,moon,arde nampak'!K13</f>
        <v>12</v>
      </c>
      <c r="AC6">
        <f>'data hasil sun,moon,arde nampak'!L13</f>
        <v>49</v>
      </c>
      <c r="AD6" s="2">
        <f>'data hasil sun,moon,arde nampak'!M13</f>
        <v>79.188735620465138</v>
      </c>
      <c r="AE6">
        <f>'data hasil sun,moon,arde nampak'!O13</f>
        <v>11</v>
      </c>
      <c r="AF6">
        <f>'data hasil sun,moon,arde nampak'!P13</f>
        <v>19</v>
      </c>
    </row>
    <row r="7" spans="2:32">
      <c r="B7" t="s">
        <v>436</v>
      </c>
    </row>
    <row r="9" spans="2:32">
      <c r="B9" t="s">
        <v>439</v>
      </c>
      <c r="C9">
        <f>C6</f>
        <v>9</v>
      </c>
      <c r="D9" t="str">
        <f>D6</f>
        <v>ramadhan</v>
      </c>
      <c r="E9">
        <f>'data hasil sun,moon,arde nampak'!F3</f>
        <v>1438</v>
      </c>
      <c r="F9" t="str">
        <f>'data hasil sun,moon,arde nampak'!G29</f>
        <v>May</v>
      </c>
      <c r="G9" t="str">
        <f>'data hasil sun,moon,arde nampak'!G28</f>
        <v>Thursday</v>
      </c>
      <c r="H9" s="2">
        <f>'data hasil sun,moon,arde nampak'!G20</f>
        <v>25</v>
      </c>
      <c r="I9" s="2">
        <f>'data hasil sun,moon,arde nampak'!G21</f>
        <v>5</v>
      </c>
      <c r="J9" s="2">
        <f>'data hasil sun,moon,arde nampak'!G22</f>
        <v>2017</v>
      </c>
      <c r="K9">
        <f>'data hasil sun,moon,arde nampak'!G23</f>
        <v>17</v>
      </c>
      <c r="L9">
        <f>'data hasil sun,moon,arde nampak'!G24</f>
        <v>29</v>
      </c>
      <c r="M9">
        <f>'data hasil sun,moon,arde nampak'!G25</f>
        <v>45</v>
      </c>
      <c r="N9" t="str">
        <f>N6</f>
        <v>wib</v>
      </c>
      <c r="O9" s="2">
        <f>'data hasil sun,moon,arde nampak'!I27</f>
        <v>-2.0588227636446739</v>
      </c>
      <c r="P9">
        <f>'data hasil sun,moon,arde nampak'!K27</f>
        <v>3</v>
      </c>
      <c r="Q9">
        <f>'data hasil sun,moon,arde nampak'!L27</f>
        <v>31</v>
      </c>
      <c r="R9" s="2">
        <f>'data hasil sun,moon,arde nampak'!M27</f>
        <v>-5.6341123188591133</v>
      </c>
      <c r="S9">
        <f>'data hasil sun,moon,arde nampak'!O27</f>
        <v>38</v>
      </c>
      <c r="T9">
        <f>'data hasil sun,moon,arde nampak'!P27</f>
        <v>2</v>
      </c>
      <c r="U9" s="2">
        <f>'data hasil sun,moon,arde nampak'!I22</f>
        <v>21.020170209919229</v>
      </c>
      <c r="V9">
        <f>'data hasil sun,moon,arde nampak'!K22</f>
        <v>1</v>
      </c>
    </row>
    <row r="11" spans="2:32">
      <c r="B11" t="s">
        <v>441</v>
      </c>
    </row>
    <row r="12" spans="2:32">
      <c r="B12" t="s">
        <v>442</v>
      </c>
      <c r="C12">
        <f>'data hasil sun,moon,arde nampak'!E3</f>
        <v>9</v>
      </c>
      <c r="D12" t="str">
        <f>D9</f>
        <v>ramadhan</v>
      </c>
      <c r="E12">
        <f>E9</f>
        <v>1438</v>
      </c>
      <c r="F12" t="str">
        <f>'data hasil sun,moon,arde nampak'!G41</f>
        <v>May</v>
      </c>
      <c r="G12" t="str">
        <f>'data hasil sun,moon,arde nampak'!G40</f>
        <v>Friday</v>
      </c>
      <c r="H12" s="2">
        <f>'data hasil sun,moon,arde nampak'!G33</f>
        <v>26</v>
      </c>
      <c r="I12" s="2">
        <f>'data hasil sun,moon,arde nampak'!G34</f>
        <v>5</v>
      </c>
      <c r="J12" s="2">
        <f>'data hasil sun,moon,arde nampak'!G35</f>
        <v>2017</v>
      </c>
      <c r="K12">
        <f>'data hasil sun,moon,arde nampak'!G36</f>
        <v>17</v>
      </c>
      <c r="L12">
        <f>'data hasil sun,moon,arde nampak'!G37</f>
        <v>29</v>
      </c>
      <c r="M12">
        <f>'data hasil sun,moon,arde nampak'!G38</f>
        <v>46</v>
      </c>
      <c r="N12" t="str">
        <f>N9</f>
        <v>wib</v>
      </c>
    </row>
    <row r="15" spans="2:32">
      <c r="B15" t="s">
        <v>80</v>
      </c>
      <c r="C15">
        <f>C12</f>
        <v>9</v>
      </c>
      <c r="D15" t="str">
        <f>D6</f>
        <v>ramadhan</v>
      </c>
      <c r="E15">
        <f>E6</f>
        <v>1438</v>
      </c>
      <c r="F15" t="str">
        <f>'data hasil sun,moon,arde nampak'!G52</f>
        <v>June</v>
      </c>
      <c r="G15" s="2" t="str">
        <f>'data hasil sun,moon,arde nampak'!G51</f>
        <v>Friday</v>
      </c>
      <c r="H15" s="2">
        <f>'data hasil sun,moon,arde nampak'!G44</f>
        <v>9</v>
      </c>
      <c r="I15" s="2">
        <f>'data hasil sun,moon,arde nampak'!G45</f>
        <v>6</v>
      </c>
      <c r="J15" s="2">
        <f>'data hasil sun,moon,arde nampak'!G46</f>
        <v>2017</v>
      </c>
      <c r="K15">
        <f>'data hasil sun,moon,arde nampak'!G47</f>
        <v>20</v>
      </c>
      <c r="L15">
        <f>'data hasil sun,moon,arde nampak'!G48</f>
        <v>9</v>
      </c>
      <c r="M15">
        <f>'data hasil sun,moon,arde nampak'!G49</f>
        <v>32</v>
      </c>
      <c r="N15" t="str">
        <f>N12</f>
        <v>wib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data hasil sun,moon,arde nampak</vt:lpstr>
      <vt:lpstr>prediksi saat ijtima&amp;istiqbal</vt:lpstr>
      <vt:lpstr>posisi sun,mon,arde saat ijtima</vt:lpstr>
      <vt:lpstr>pos,s;m;a jika ijma' qobl grb</vt:lpstr>
      <vt:lpstr>pos,s;m;a sehari kemudian</vt:lpstr>
      <vt:lpstr>s,m,a ghurb bila ijma'qobla grb</vt:lpstr>
      <vt:lpstr>s,m,a ghurb ijma' sehari kemudi</vt:lpstr>
      <vt:lpstr>sun,mon,arde istqbl</vt:lpstr>
      <vt:lpstr>sun,mon,arde ijtima</vt:lpstr>
      <vt:lpstr>delta T</vt:lpstr>
      <vt:lpstr>penggarapan</vt:lpstr>
      <vt:lpstr>posi sun,mon,arde istiqbal</vt:lpstr>
      <vt:lpstr>Sheet1</vt:lpstr>
      <vt:lpstr>diagram convert nampak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Mr. Muhsin</cp:lastModifiedBy>
  <dcterms:created xsi:type="dcterms:W3CDTF">2013-10-31T15:09:29Z</dcterms:created>
  <dcterms:modified xsi:type="dcterms:W3CDTF">2017-06-17T02:35:24Z</dcterms:modified>
</cp:coreProperties>
</file>